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meza\Desktop\CARPETA 2017\PROCESO ASEO Y CAFETERIA 2017\"/>
    </mc:Choice>
  </mc:AlternateContent>
  <bookViews>
    <workbookView xWindow="0" yWindow="0" windowWidth="28800" windowHeight="11610"/>
  </bookViews>
  <sheets>
    <sheet name="ESTUDIO MERCADO" sheetId="8" r:id="rId1"/>
  </sheets>
  <definedNames>
    <definedName name="_xlnm.Print_Area" localSheetId="0">'ESTUDIO MERCADO'!$A$1:$L$19</definedName>
  </definedNames>
  <calcPr calcId="171027"/>
</workbook>
</file>

<file path=xl/calcChain.xml><?xml version="1.0" encoding="utf-8"?>
<calcChain xmlns="http://schemas.openxmlformats.org/spreadsheetml/2006/main">
  <c r="K12" i="8" l="1"/>
  <c r="I12" i="8"/>
  <c r="G12" i="8"/>
  <c r="L12" i="8" s="1"/>
  <c r="L11" i="8"/>
  <c r="K11" i="8"/>
  <c r="I11" i="8"/>
  <c r="G11" i="8"/>
  <c r="K10" i="8"/>
  <c r="I10" i="8"/>
  <c r="G10" i="8"/>
  <c r="L10" i="8" s="1"/>
  <c r="L9" i="8"/>
  <c r="K9" i="8"/>
  <c r="I9" i="8"/>
  <c r="G9" i="8"/>
  <c r="K8" i="8"/>
  <c r="I8" i="8"/>
  <c r="G8" i="8"/>
  <c r="L8" i="8" s="1"/>
  <c r="L7" i="8"/>
  <c r="K7" i="8"/>
  <c r="I7" i="8"/>
  <c r="G7" i="8"/>
  <c r="K6" i="8"/>
  <c r="I6" i="8"/>
  <c r="G6" i="8"/>
  <c r="L6" i="8" s="1"/>
  <c r="L5" i="8"/>
  <c r="K5" i="8"/>
  <c r="K13" i="8" s="1"/>
  <c r="I5" i="8"/>
  <c r="I13" i="8" s="1"/>
  <c r="G5" i="8"/>
  <c r="G13" i="8" s="1"/>
  <c r="G14" i="8" l="1"/>
  <c r="G15" i="8" s="1"/>
  <c r="G16" i="8"/>
  <c r="I14" i="8"/>
  <c r="I15" i="8" s="1"/>
  <c r="K14" i="8"/>
  <c r="K15" i="8" s="1"/>
  <c r="K16" i="8" s="1"/>
  <c r="L13" i="8"/>
  <c r="I16" i="8" l="1"/>
  <c r="L16" i="8"/>
</calcChain>
</file>

<file path=xl/sharedStrings.xml><?xml version="1.0" encoding="utf-8"?>
<sst xmlns="http://schemas.openxmlformats.org/spreadsheetml/2006/main" count="51" uniqueCount="38">
  <si>
    <t>PERSONAL REQUERIDO</t>
  </si>
  <si>
    <t>CANTIDAD</t>
  </si>
  <si>
    <t>AIU</t>
  </si>
  <si>
    <t>ITEM</t>
  </si>
  <si>
    <t>HORARIO</t>
  </si>
  <si>
    <t>De lunes a viernes 48 horas semanales</t>
  </si>
  <si>
    <t xml:space="preserve">COSTO UNITARIO </t>
  </si>
  <si>
    <t>VALOR MENSUAL</t>
  </si>
  <si>
    <t>OBSERVACIONES</t>
  </si>
  <si>
    <t>SUBTOTAL</t>
  </si>
  <si>
    <t>TOTAL</t>
  </si>
  <si>
    <t xml:space="preserve"> FORMULARIO 1 PROPUESTA ECONOMICA - COSTO PERSONAL   TODO INCLUIDO (personal, insumos y maquinaria)</t>
  </si>
  <si>
    <t>Operaria de Aseo y cafeteria de lunes a viernes Regional Cali</t>
  </si>
  <si>
    <t>Operaria de Aseo y cafeteria de lunes a viernes Regional Medellin</t>
  </si>
  <si>
    <t>IVA  AIU</t>
  </si>
  <si>
    <t>Operaria de Aseo de lunes a viernes Sede principal Bogotá</t>
  </si>
  <si>
    <t>Operaria de Cafetería de lunes a viernes Sede principal Bogotá</t>
  </si>
  <si>
    <t>Tecnico Mantenimiento  de lunes a viernes Sede principal Bogotá</t>
  </si>
  <si>
    <t>Auxiliar de Mantenimiento todero de lunes a viernes Sede principal Bogotá</t>
  </si>
  <si>
    <t>Supervisora de lunes a viernes Sede principal Bogotá</t>
  </si>
  <si>
    <t>Operaria de Aseo y cafeteria de lunes a viernes Regional Barranquilla</t>
  </si>
  <si>
    <r>
      <t>La tarifa debe incluir salario básico de</t>
    </r>
    <r>
      <rPr>
        <b/>
        <sz val="11"/>
        <color theme="1"/>
        <rFont val="Calibri"/>
        <family val="2"/>
        <scheme val="minor"/>
      </rPr>
      <t xml:space="preserve"> $ 923.000</t>
    </r>
    <r>
      <rPr>
        <sz val="11"/>
        <color theme="1"/>
        <rFont val="Calibri"/>
        <family val="2"/>
        <scheme val="minor"/>
      </rPr>
      <t xml:space="preserve"> mensuales, auxilio de transporte, prestaciones sociales, seguridad social, examen de ingreso, dotación e insumos</t>
    </r>
  </si>
  <si>
    <r>
      <t xml:space="preserve">La tarifa debe incluir salario básico de </t>
    </r>
    <r>
      <rPr>
        <b/>
        <sz val="11"/>
        <color theme="1"/>
        <rFont val="Calibri"/>
        <family val="2"/>
        <scheme val="minor"/>
      </rPr>
      <t xml:space="preserve">$ 923.000 </t>
    </r>
    <r>
      <rPr>
        <sz val="11"/>
        <color theme="1"/>
        <rFont val="Calibri"/>
        <family val="2"/>
        <scheme val="minor"/>
      </rPr>
      <t>mensuales, auxilio de transporte, prestaciones sociales, seguridad social, examen de ingreso, dotación e insumos</t>
    </r>
  </si>
  <si>
    <r>
      <t>La tarifa debe incluir salario básico de</t>
    </r>
    <r>
      <rPr>
        <b/>
        <sz val="11"/>
        <color theme="1"/>
        <rFont val="Calibri"/>
        <family val="2"/>
        <scheme val="minor"/>
      </rPr>
      <t xml:space="preserve"> $ 1.712.000 </t>
    </r>
    <r>
      <rPr>
        <sz val="11"/>
        <color theme="1"/>
        <rFont val="Calibri"/>
        <family val="2"/>
        <scheme val="minor"/>
      </rPr>
      <t xml:space="preserve">mensuales, prestaciones sociales, seguridad social, examen de ingreso y dotación </t>
    </r>
  </si>
  <si>
    <r>
      <t xml:space="preserve">La tarifa debe incluir salario básico de </t>
    </r>
    <r>
      <rPr>
        <b/>
        <sz val="11"/>
        <color theme="1"/>
        <rFont val="Calibri"/>
        <family val="2"/>
        <scheme val="minor"/>
      </rPr>
      <t xml:space="preserve">$ 1.070.000 </t>
    </r>
    <r>
      <rPr>
        <sz val="11"/>
        <color theme="1"/>
        <rFont val="Calibri"/>
        <family val="2"/>
        <scheme val="minor"/>
      </rPr>
      <t xml:space="preserve">mensuales, auxilio de transporte, prestaciones sociales, seguridad social, examen de ingreso y dotación </t>
    </r>
  </si>
  <si>
    <r>
      <t xml:space="preserve">La tarifa debe incluir salario básico de </t>
    </r>
    <r>
      <rPr>
        <b/>
        <sz val="11"/>
        <color theme="1"/>
        <rFont val="Calibri"/>
        <family val="2"/>
        <scheme val="minor"/>
      </rPr>
      <t>$ 1.030.000</t>
    </r>
    <r>
      <rPr>
        <sz val="11"/>
        <color theme="1"/>
        <rFont val="Calibri"/>
        <family val="2"/>
        <scheme val="minor"/>
      </rPr>
      <t xml:space="preserve"> mensuales, auxilio de transporte, prestaciones sociales, seguridad social, examen de ingreso y dotación </t>
    </r>
  </si>
  <si>
    <r>
      <t xml:space="preserve">La tarifa debe incluir salario básico de </t>
    </r>
    <r>
      <rPr>
        <b/>
        <sz val="11"/>
        <color theme="1"/>
        <rFont val="Calibri"/>
        <family val="2"/>
        <scheme val="minor"/>
      </rPr>
      <t>$ 923.000</t>
    </r>
    <r>
      <rPr>
        <sz val="11"/>
        <color theme="1"/>
        <rFont val="Calibri"/>
        <family val="2"/>
        <scheme val="minor"/>
      </rPr>
      <t xml:space="preserve"> mensuales, auxilio de transporte, prestaciones sociales, seguridad social, examen de ingreso, dotación e insumos</t>
    </r>
  </si>
  <si>
    <t>ESTUDIO DE MERCADO</t>
  </si>
  <si>
    <t xml:space="preserve">COSTO PERSONAL   TODO INCLUIDO FORMULARIO 1 </t>
  </si>
  <si>
    <t>EMPRESA 1</t>
  </si>
  <si>
    <t>EMPRESA 2</t>
  </si>
  <si>
    <t>EMPRESA 3</t>
  </si>
  <si>
    <t>SERVILIMPIEZA</t>
  </si>
  <si>
    <t xml:space="preserve"> </t>
  </si>
  <si>
    <t>FULLER S.A.</t>
  </si>
  <si>
    <t>MEDIA ARMONICA</t>
  </si>
  <si>
    <t>ASERASEO SAS</t>
  </si>
  <si>
    <t>VALOR PROMEDIO MENSUAL TODO INCLUIDO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</si>
</sst>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_(&quot;$&quot;\ * #,##0_);_(&quot;$&quot;\ * \(#,##0\);_(&quot;$&quot;\ * &quot;-&quot;??_);_(@_)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3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4" xfId="0" applyBorder="1"/>
    <xf numFmtId="0" fontId="0" fillId="0" borderId="3" xfId="0" applyBorder="1"/>
    <xf numFmtId="0" fontId="0" fillId="0" borderId="5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Fill="1" applyBorder="1" applyAlignment="1">
      <alignment wrapText="1"/>
    </xf>
    <xf numFmtId="0" fontId="2" fillId="0" borderId="1" xfId="0" applyFont="1" applyBorder="1"/>
    <xf numFmtId="0" fontId="2" fillId="2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164" fontId="0" fillId="0" borderId="5" xfId="1" applyNumberFormat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165" fontId="0" fillId="0" borderId="0" xfId="3" applyNumberFormat="1" applyFont="1"/>
    <xf numFmtId="165" fontId="0" fillId="0" borderId="0" xfId="0" applyNumberFormat="1"/>
    <xf numFmtId="0" fontId="5" fillId="2" borderId="17" xfId="0" applyFont="1" applyFill="1" applyBorder="1" applyAlignment="1">
      <alignment horizontal="center" vertical="center" wrapText="1"/>
    </xf>
    <xf numFmtId="164" fontId="0" fillId="0" borderId="18" xfId="1" applyNumberFormat="1" applyFont="1" applyBorder="1" applyAlignment="1">
      <alignment vertical="center"/>
    </xf>
    <xf numFmtId="164" fontId="0" fillId="0" borderId="2" xfId="1" applyNumberFormat="1" applyFont="1" applyBorder="1" applyAlignment="1">
      <alignment vertical="center"/>
    </xf>
    <xf numFmtId="0" fontId="0" fillId="0" borderId="7" xfId="0" applyBorder="1"/>
    <xf numFmtId="0" fontId="2" fillId="0" borderId="0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top"/>
    </xf>
    <xf numFmtId="0" fontId="2" fillId="0" borderId="7" xfId="0" applyFont="1" applyFill="1" applyBorder="1" applyAlignment="1">
      <alignment horizontal="left" vertical="top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2" fillId="0" borderId="0" xfId="0" applyFont="1"/>
    <xf numFmtId="0" fontId="4" fillId="2" borderId="19" xfId="0" applyFont="1" applyFill="1" applyBorder="1" applyAlignment="1">
      <alignment horizontal="center" vertical="center" wrapText="1"/>
    </xf>
    <xf numFmtId="164" fontId="2" fillId="0" borderId="20" xfId="1" applyNumberFormat="1" applyFont="1" applyBorder="1" applyAlignment="1">
      <alignment horizontal="center" vertical="center"/>
    </xf>
    <xf numFmtId="164" fontId="2" fillId="0" borderId="20" xfId="0" applyNumberFormat="1" applyFont="1" applyBorder="1"/>
    <xf numFmtId="0" fontId="2" fillId="0" borderId="20" xfId="0" applyFont="1" applyBorder="1"/>
    <xf numFmtId="164" fontId="2" fillId="0" borderId="21" xfId="1" applyNumberFormat="1" applyFont="1" applyBorder="1" applyAlignment="1">
      <alignment horizontal="center" vertical="center"/>
    </xf>
    <xf numFmtId="164" fontId="2" fillId="0" borderId="14" xfId="1" applyNumberFormat="1" applyFont="1" applyBorder="1"/>
    <xf numFmtId="165" fontId="2" fillId="0" borderId="0" xfId="0" applyNumberFormat="1" applyFont="1"/>
  </cellXfs>
  <cellStyles count="4">
    <cellStyle name="Millares" xfId="3" builtinId="3"/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tabSelected="1" topLeftCell="E1" zoomScaleNormal="100" workbookViewId="0">
      <selection activeCell="N6" sqref="N6"/>
    </sheetView>
  </sheetViews>
  <sheetFormatPr baseColWidth="10" defaultRowHeight="15" x14ac:dyDescent="0.25"/>
  <cols>
    <col min="1" max="1" width="5.5703125" customWidth="1"/>
    <col min="2" max="2" width="24.42578125" bestFit="1" customWidth="1"/>
    <col min="3" max="3" width="19" customWidth="1"/>
    <col min="4" max="4" width="26.28515625" customWidth="1"/>
    <col min="5" max="5" width="14" customWidth="1"/>
    <col min="6" max="11" width="14.85546875" customWidth="1"/>
    <col min="12" max="12" width="15.5703125" style="38" bestFit="1" customWidth="1"/>
  </cols>
  <sheetData>
    <row r="1" spans="1:12" ht="15.75" customHeight="1" thickBot="1" x14ac:dyDescent="0.3">
      <c r="A1" s="25" t="s">
        <v>27</v>
      </c>
      <c r="B1" s="26"/>
      <c r="C1" s="26"/>
      <c r="D1" s="26"/>
      <c r="E1" s="26"/>
      <c r="F1" s="26"/>
      <c r="G1" s="26"/>
      <c r="H1" s="26"/>
      <c r="I1" s="26"/>
      <c r="J1" s="26"/>
      <c r="K1" s="27"/>
    </row>
    <row r="2" spans="1:12" ht="15.75" thickBot="1" x14ac:dyDescent="0.3">
      <c r="A2" s="30" t="s">
        <v>28</v>
      </c>
      <c r="B2" s="30"/>
      <c r="C2" s="30"/>
      <c r="D2" s="30"/>
      <c r="E2" s="31"/>
      <c r="F2" s="32" t="s">
        <v>32</v>
      </c>
      <c r="G2" s="33"/>
      <c r="H2" s="32" t="s">
        <v>34</v>
      </c>
      <c r="I2" s="33"/>
      <c r="J2" s="32" t="s">
        <v>36</v>
      </c>
      <c r="K2" s="33"/>
    </row>
    <row r="3" spans="1:12" ht="15" customHeight="1" thickBot="1" x14ac:dyDescent="0.3">
      <c r="A3" s="12" t="s">
        <v>11</v>
      </c>
      <c r="B3" s="13"/>
      <c r="C3" s="13"/>
      <c r="D3" s="13"/>
      <c r="E3" s="13"/>
      <c r="F3" s="34" t="s">
        <v>29</v>
      </c>
      <c r="G3" s="35"/>
      <c r="H3" s="34" t="s">
        <v>30</v>
      </c>
      <c r="I3" s="35"/>
      <c r="J3" s="36" t="s">
        <v>31</v>
      </c>
      <c r="K3" s="37"/>
    </row>
    <row r="4" spans="1:12" ht="24.75" thickBot="1" x14ac:dyDescent="0.3">
      <c r="A4" s="10" t="s">
        <v>3</v>
      </c>
      <c r="B4" s="10" t="s">
        <v>0</v>
      </c>
      <c r="C4" s="10" t="s">
        <v>4</v>
      </c>
      <c r="D4" s="10" t="s">
        <v>8</v>
      </c>
      <c r="E4" s="10" t="s">
        <v>1</v>
      </c>
      <c r="F4" s="14" t="s">
        <v>6</v>
      </c>
      <c r="G4" s="15" t="s">
        <v>7</v>
      </c>
      <c r="H4" s="14" t="s">
        <v>6</v>
      </c>
      <c r="I4" s="15" t="s">
        <v>7</v>
      </c>
      <c r="J4" s="14" t="s">
        <v>6</v>
      </c>
      <c r="K4" s="20" t="s">
        <v>7</v>
      </c>
      <c r="L4" s="39" t="s">
        <v>35</v>
      </c>
    </row>
    <row r="5" spans="1:12" ht="93.75" customHeight="1" x14ac:dyDescent="0.25">
      <c r="A5" s="1">
        <v>1</v>
      </c>
      <c r="B5" s="6" t="s">
        <v>15</v>
      </c>
      <c r="C5" s="7" t="s">
        <v>5</v>
      </c>
      <c r="D5" s="2" t="s">
        <v>21</v>
      </c>
      <c r="E5" s="1">
        <v>6</v>
      </c>
      <c r="F5" s="16">
        <v>2542237</v>
      </c>
      <c r="G5" s="16">
        <f>+F5*E5</f>
        <v>15253422</v>
      </c>
      <c r="H5" s="16">
        <v>2492597</v>
      </c>
      <c r="I5" s="16">
        <f t="shared" ref="I5:I12" si="0">+H5*E5</f>
        <v>14955582</v>
      </c>
      <c r="J5" s="16">
        <v>3410210</v>
      </c>
      <c r="K5" s="21">
        <f>+J5*E5</f>
        <v>20461260</v>
      </c>
      <c r="L5" s="40">
        <f>HARMEAN(G5,I5,K5)</f>
        <v>16547472.341546824</v>
      </c>
    </row>
    <row r="6" spans="1:12" ht="93.75" customHeight="1" x14ac:dyDescent="0.25">
      <c r="A6" s="1">
        <v>2</v>
      </c>
      <c r="B6" s="6" t="s">
        <v>16</v>
      </c>
      <c r="C6" s="7" t="s">
        <v>5</v>
      </c>
      <c r="D6" s="2" t="s">
        <v>22</v>
      </c>
      <c r="E6" s="1">
        <v>6</v>
      </c>
      <c r="F6" s="17">
        <v>2015382</v>
      </c>
      <c r="G6" s="17">
        <f>+F6*E6</f>
        <v>12092292</v>
      </c>
      <c r="H6" s="17">
        <v>2492597</v>
      </c>
      <c r="I6" s="17">
        <f t="shared" si="0"/>
        <v>14955582</v>
      </c>
      <c r="J6" s="17">
        <v>2168085</v>
      </c>
      <c r="K6" s="21">
        <f t="shared" ref="K6:K12" si="1">+J6*E6</f>
        <v>13008510</v>
      </c>
      <c r="L6" s="40">
        <f t="shared" ref="L6:L12" si="2">HARMEAN(G6,I6,K6)</f>
        <v>13248851.034476923</v>
      </c>
    </row>
    <row r="7" spans="1:12" ht="98.25" customHeight="1" x14ac:dyDescent="0.25">
      <c r="A7" s="1">
        <v>3</v>
      </c>
      <c r="B7" s="7" t="s">
        <v>17</v>
      </c>
      <c r="C7" s="7" t="s">
        <v>5</v>
      </c>
      <c r="D7" s="2" t="s">
        <v>23</v>
      </c>
      <c r="E7" s="1">
        <v>1</v>
      </c>
      <c r="F7" s="17">
        <v>2416626</v>
      </c>
      <c r="G7" s="17">
        <f>+E7*F7</f>
        <v>2416626</v>
      </c>
      <c r="H7" s="17">
        <v>2974449</v>
      </c>
      <c r="I7" s="17">
        <f t="shared" si="0"/>
        <v>2974449</v>
      </c>
      <c r="J7" s="17">
        <v>2918128</v>
      </c>
      <c r="K7" s="21">
        <f t="shared" si="1"/>
        <v>2918128</v>
      </c>
      <c r="L7" s="40">
        <f t="shared" si="2"/>
        <v>2745537.4521986758</v>
      </c>
    </row>
    <row r="8" spans="1:12" ht="108.75" customHeight="1" x14ac:dyDescent="0.25">
      <c r="A8" s="1">
        <v>4</v>
      </c>
      <c r="B8" s="7" t="s">
        <v>18</v>
      </c>
      <c r="C8" s="7" t="s">
        <v>5</v>
      </c>
      <c r="D8" s="2" t="s">
        <v>24</v>
      </c>
      <c r="E8" s="1">
        <v>1</v>
      </c>
      <c r="F8" s="17">
        <v>1701038</v>
      </c>
      <c r="G8" s="17">
        <f>+F8*E8</f>
        <v>1701038</v>
      </c>
      <c r="H8" s="17">
        <v>1887690</v>
      </c>
      <c r="I8" s="17">
        <f t="shared" si="0"/>
        <v>1887690</v>
      </c>
      <c r="J8" s="17">
        <v>1925523</v>
      </c>
      <c r="K8" s="21">
        <f t="shared" si="1"/>
        <v>1925523</v>
      </c>
      <c r="L8" s="40">
        <f t="shared" si="2"/>
        <v>1832661.2150041582</v>
      </c>
    </row>
    <row r="9" spans="1:12" ht="107.25" customHeight="1" x14ac:dyDescent="0.25">
      <c r="A9" s="1">
        <v>5</v>
      </c>
      <c r="B9" s="7" t="s">
        <v>19</v>
      </c>
      <c r="C9" s="7" t="s">
        <v>5</v>
      </c>
      <c r="D9" s="2" t="s">
        <v>25</v>
      </c>
      <c r="E9" s="1">
        <v>1</v>
      </c>
      <c r="F9" s="17">
        <v>1784932</v>
      </c>
      <c r="G9" s="17">
        <f>+F9*E9</f>
        <v>1784932</v>
      </c>
      <c r="H9" s="17">
        <v>1781639</v>
      </c>
      <c r="I9" s="17">
        <f t="shared" si="0"/>
        <v>1781639</v>
      </c>
      <c r="J9" s="17">
        <v>1804609</v>
      </c>
      <c r="K9" s="21">
        <f t="shared" si="1"/>
        <v>1804609</v>
      </c>
      <c r="L9" s="40">
        <f t="shared" si="2"/>
        <v>1790336.0990222809</v>
      </c>
    </row>
    <row r="10" spans="1:12" ht="105.75" customHeight="1" x14ac:dyDescent="0.25">
      <c r="A10" s="11">
        <v>6</v>
      </c>
      <c r="B10" s="6" t="s">
        <v>12</v>
      </c>
      <c r="C10" s="7" t="s">
        <v>5</v>
      </c>
      <c r="D10" s="2" t="s">
        <v>22</v>
      </c>
      <c r="E10" s="1">
        <v>1</v>
      </c>
      <c r="F10" s="17">
        <v>2924436</v>
      </c>
      <c r="G10" s="17">
        <f>+F10*E10</f>
        <v>2924436</v>
      </c>
      <c r="H10" s="17">
        <v>3613014</v>
      </c>
      <c r="I10" s="17">
        <f t="shared" si="0"/>
        <v>3613014</v>
      </c>
      <c r="J10" s="17">
        <v>3711454</v>
      </c>
      <c r="K10" s="21">
        <f t="shared" si="1"/>
        <v>3711454</v>
      </c>
      <c r="L10" s="40">
        <f t="shared" si="2"/>
        <v>3377770.9598117224</v>
      </c>
    </row>
    <row r="11" spans="1:12" ht="106.5" customHeight="1" x14ac:dyDescent="0.25">
      <c r="A11" s="11">
        <v>7</v>
      </c>
      <c r="B11" s="6" t="s">
        <v>13</v>
      </c>
      <c r="C11" s="7" t="s">
        <v>5</v>
      </c>
      <c r="D11" s="2" t="s">
        <v>26</v>
      </c>
      <c r="E11" s="1">
        <v>1</v>
      </c>
      <c r="F11" s="17">
        <v>2898821</v>
      </c>
      <c r="G11" s="17">
        <f>+F11*E11</f>
        <v>2898821</v>
      </c>
      <c r="H11" s="17">
        <v>3608192</v>
      </c>
      <c r="I11" s="17">
        <f t="shared" si="0"/>
        <v>3608192</v>
      </c>
      <c r="J11" s="17">
        <v>3460065</v>
      </c>
      <c r="K11" s="21">
        <f t="shared" si="1"/>
        <v>3460065</v>
      </c>
      <c r="L11" s="40">
        <f t="shared" si="2"/>
        <v>3292626.0153925349</v>
      </c>
    </row>
    <row r="12" spans="1:12" ht="106.5" customHeight="1" x14ac:dyDescent="0.25">
      <c r="A12" s="11">
        <v>8</v>
      </c>
      <c r="B12" s="6" t="s">
        <v>20</v>
      </c>
      <c r="C12" s="7" t="s">
        <v>5</v>
      </c>
      <c r="D12" s="2" t="s">
        <v>26</v>
      </c>
      <c r="E12" s="1">
        <v>1</v>
      </c>
      <c r="F12" s="17">
        <v>2490628</v>
      </c>
      <c r="G12" s="17">
        <f>+F12*E12</f>
        <v>2490628</v>
      </c>
      <c r="H12" s="17">
        <v>3065760</v>
      </c>
      <c r="I12" s="17">
        <f t="shared" si="0"/>
        <v>3065760</v>
      </c>
      <c r="J12" s="17">
        <v>2911352</v>
      </c>
      <c r="K12" s="21">
        <f t="shared" si="1"/>
        <v>2911352</v>
      </c>
      <c r="L12" s="40">
        <f t="shared" si="2"/>
        <v>2800671.7556663104</v>
      </c>
    </row>
    <row r="13" spans="1:12" x14ac:dyDescent="0.25">
      <c r="A13" s="3"/>
      <c r="B13" s="8" t="s">
        <v>9</v>
      </c>
      <c r="C13" s="9"/>
      <c r="D13" s="9"/>
      <c r="E13" s="9"/>
      <c r="F13" s="17"/>
      <c r="G13" s="17">
        <f>SUM(G5:G12)</f>
        <v>41562195</v>
      </c>
      <c r="H13" s="17"/>
      <c r="I13" s="17">
        <f>SUM(I5:I12)</f>
        <v>46841908</v>
      </c>
      <c r="J13" s="17"/>
      <c r="K13" s="22">
        <f>SUM(K5:K12)</f>
        <v>50200901</v>
      </c>
      <c r="L13" s="41">
        <f>SUM(L5:L12)</f>
        <v>45635926.873119436</v>
      </c>
    </row>
    <row r="14" spans="1:12" x14ac:dyDescent="0.25">
      <c r="A14" s="4"/>
      <c r="B14" s="8" t="s">
        <v>2</v>
      </c>
      <c r="C14" s="9"/>
      <c r="D14" s="9"/>
      <c r="E14" s="9"/>
      <c r="F14" s="17"/>
      <c r="G14" s="17">
        <f>+G13*10%</f>
        <v>4156219.5</v>
      </c>
      <c r="H14" s="17"/>
      <c r="I14" s="17">
        <f>+I13*11.5%</f>
        <v>5386819.4199999999</v>
      </c>
      <c r="J14" s="17"/>
      <c r="K14" s="22">
        <f>+K13*10%</f>
        <v>5020090.1000000006</v>
      </c>
      <c r="L14" s="42"/>
    </row>
    <row r="15" spans="1:12" x14ac:dyDescent="0.25">
      <c r="A15" s="4"/>
      <c r="B15" s="8" t="s">
        <v>14</v>
      </c>
      <c r="C15" s="9"/>
      <c r="D15" s="9"/>
      <c r="E15" s="9"/>
      <c r="F15" s="17"/>
      <c r="G15" s="17">
        <f>+G14*19%</f>
        <v>789681.70499999996</v>
      </c>
      <c r="H15" s="17"/>
      <c r="I15" s="17">
        <f>+I14*19%</f>
        <v>1023495.6898000001</v>
      </c>
      <c r="J15" s="17"/>
      <c r="K15" s="22">
        <f>+K14*19%</f>
        <v>953817.11900000006</v>
      </c>
      <c r="L15" s="42"/>
    </row>
    <row r="16" spans="1:12" ht="15.75" thickBot="1" x14ac:dyDescent="0.3">
      <c r="A16" s="5"/>
      <c r="B16" s="8" t="s">
        <v>10</v>
      </c>
      <c r="C16" s="9"/>
      <c r="D16" s="9"/>
      <c r="E16" s="9"/>
      <c r="F16" s="17"/>
      <c r="G16" s="17">
        <f>SUM(G13:G15)</f>
        <v>46508096.204999998</v>
      </c>
      <c r="H16" s="17"/>
      <c r="I16" s="17">
        <f>+I13+I14+I15</f>
        <v>53252223.109800003</v>
      </c>
      <c r="J16" s="17"/>
      <c r="K16" s="22">
        <f>SUM(K13:K15)</f>
        <v>56174808.219000004</v>
      </c>
      <c r="L16" s="43">
        <f>HARMEAN(G16,I16,K16)</f>
        <v>51651322.655396484</v>
      </c>
    </row>
    <row r="17" spans="2:12" ht="12.75" customHeight="1" thickBot="1" x14ac:dyDescent="0.3">
      <c r="B17" s="24"/>
      <c r="C17" s="24"/>
      <c r="D17" s="24"/>
      <c r="E17" s="24"/>
    </row>
    <row r="18" spans="2:12" ht="15.75" thickBot="1" x14ac:dyDescent="0.3">
      <c r="B18" s="28" t="s">
        <v>37</v>
      </c>
      <c r="C18" s="29"/>
      <c r="D18" s="29"/>
      <c r="E18" s="23"/>
      <c r="F18" s="23"/>
      <c r="G18" s="23"/>
      <c r="H18" s="23"/>
      <c r="I18" s="23"/>
      <c r="J18" s="23"/>
      <c r="K18" s="23"/>
      <c r="L18" s="44">
        <v>51651323</v>
      </c>
    </row>
    <row r="19" spans="2:12" x14ac:dyDescent="0.25">
      <c r="L19" s="45"/>
    </row>
    <row r="20" spans="2:12" x14ac:dyDescent="0.25">
      <c r="G20" s="18"/>
    </row>
    <row r="21" spans="2:12" x14ac:dyDescent="0.25">
      <c r="G21" s="18"/>
      <c r="L21" s="45"/>
    </row>
    <row r="22" spans="2:12" x14ac:dyDescent="0.25">
      <c r="G22" s="18"/>
    </row>
    <row r="23" spans="2:12" x14ac:dyDescent="0.25">
      <c r="G23" s="19"/>
      <c r="H23" t="s">
        <v>33</v>
      </c>
    </row>
  </sheetData>
  <mergeCells count="10">
    <mergeCell ref="B17:E17"/>
    <mergeCell ref="A1:K1"/>
    <mergeCell ref="B18:D18"/>
    <mergeCell ref="A2:E2"/>
    <mergeCell ref="F2:G2"/>
    <mergeCell ref="H2:I2"/>
    <mergeCell ref="J2:K2"/>
    <mergeCell ref="F3:G3"/>
    <mergeCell ref="H3:I3"/>
    <mergeCell ref="J3:K3"/>
  </mergeCells>
  <printOptions horizontalCentered="1" verticalCentered="1"/>
  <pageMargins left="0.51181102362204722" right="0.51181102362204722" top="0.55118110236220474" bottom="0.35433070866141736" header="0.31496062992125984" footer="0.31496062992125984"/>
  <pageSetup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ESTUDIO MERCADO</vt:lpstr>
      <vt:lpstr>'ESTUDIO MERCADO'!Área_de_impresión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Milena Martinez</dc:creator>
  <cp:lastModifiedBy>Diana Piedad Meza Ramirez</cp:lastModifiedBy>
  <cp:lastPrinted>2017-03-22T21:23:40Z</cp:lastPrinted>
  <dcterms:created xsi:type="dcterms:W3CDTF">2014-12-03T19:26:10Z</dcterms:created>
  <dcterms:modified xsi:type="dcterms:W3CDTF">2017-03-22T21:23:52Z</dcterms:modified>
</cp:coreProperties>
</file>