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8"/>
  </bookViews>
  <sheets>
    <sheet name="Puestos vigilancia" sheetId="1" r:id="rId1"/>
    <sheet name="MEDIOS TECNOLOGICOS" sheetId="3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9" i="1" l="1"/>
  <c r="S29" i="1"/>
  <c r="T29" i="1" l="1"/>
  <c r="O10" i="1"/>
  <c r="S28" i="1" l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8" i="1"/>
  <c r="S9" i="1"/>
  <c r="S10" i="1"/>
  <c r="T10" i="1" s="1"/>
  <c r="S11" i="1"/>
  <c r="S12" i="1"/>
  <c r="S7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2" i="1"/>
  <c r="O11" i="1"/>
  <c r="T11" i="1" s="1"/>
  <c r="O7" i="1"/>
  <c r="O8" i="1"/>
  <c r="O9" i="1"/>
  <c r="J33" i="3"/>
  <c r="J32" i="3"/>
  <c r="J31" i="3"/>
  <c r="J30" i="3"/>
  <c r="J29" i="3"/>
  <c r="J21" i="3"/>
  <c r="J20" i="3"/>
  <c r="J19" i="3"/>
  <c r="J18" i="3"/>
  <c r="J17" i="3"/>
  <c r="J16" i="3"/>
  <c r="J15" i="3"/>
  <c r="J14" i="3"/>
  <c r="J13" i="3"/>
  <c r="J12" i="3"/>
  <c r="J11" i="3"/>
  <c r="J10" i="3"/>
  <c r="J9" i="3"/>
  <c r="J8" i="3"/>
  <c r="J7" i="3"/>
  <c r="J6" i="3"/>
  <c r="J5" i="3"/>
  <c r="H33" i="3"/>
  <c r="H32" i="3"/>
  <c r="H31" i="3"/>
  <c r="H30" i="3"/>
  <c r="H29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H6" i="3"/>
  <c r="H5" i="3"/>
  <c r="F33" i="3"/>
  <c r="F32" i="3"/>
  <c r="F31" i="3"/>
  <c r="F30" i="3"/>
  <c r="F29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K30" i="1"/>
  <c r="K13" i="1"/>
  <c r="E28" i="1"/>
  <c r="G28" i="1" s="1"/>
  <c r="E27" i="1"/>
  <c r="G27" i="1" s="1"/>
  <c r="E26" i="1"/>
  <c r="G26" i="1" s="1"/>
  <c r="E25" i="1"/>
  <c r="G25" i="1" s="1"/>
  <c r="E24" i="1"/>
  <c r="G24" i="1" s="1"/>
  <c r="E23" i="1"/>
  <c r="G23" i="1" s="1"/>
  <c r="E22" i="1"/>
  <c r="G22" i="1" s="1"/>
  <c r="E21" i="1"/>
  <c r="G21" i="1" s="1"/>
  <c r="E16" i="1"/>
  <c r="G16" i="1" s="1"/>
  <c r="E17" i="1"/>
  <c r="G17" i="1" s="1"/>
  <c r="E18" i="1"/>
  <c r="G18" i="1" s="1"/>
  <c r="E19" i="1"/>
  <c r="G19" i="1" s="1"/>
  <c r="E20" i="1"/>
  <c r="G20" i="1" s="1"/>
  <c r="G9" i="1"/>
  <c r="E15" i="1"/>
  <c r="G15" i="1" s="1"/>
  <c r="E31" i="1"/>
  <c r="G7" i="1"/>
  <c r="D30" i="3"/>
  <c r="D31" i="3"/>
  <c r="K31" i="3" s="1"/>
  <c r="D32" i="3"/>
  <c r="K32" i="3" s="1"/>
  <c r="D33" i="3"/>
  <c r="D29" i="3"/>
  <c r="K29" i="3" s="1"/>
  <c r="D6" i="3"/>
  <c r="K6" i="3" s="1"/>
  <c r="D7" i="3"/>
  <c r="D8" i="3"/>
  <c r="D9" i="3"/>
  <c r="D10" i="3"/>
  <c r="K10" i="3" s="1"/>
  <c r="D11" i="3"/>
  <c r="K11" i="3" s="1"/>
  <c r="D12" i="3"/>
  <c r="D13" i="3"/>
  <c r="K13" i="3" s="1"/>
  <c r="D14" i="3"/>
  <c r="K14" i="3" s="1"/>
  <c r="D15" i="3"/>
  <c r="D16" i="3"/>
  <c r="D17" i="3"/>
  <c r="D18" i="3"/>
  <c r="K18" i="3" s="1"/>
  <c r="D19" i="3"/>
  <c r="K19" i="3" s="1"/>
  <c r="D20" i="3"/>
  <c r="D21" i="3"/>
  <c r="K21" i="3" s="1"/>
  <c r="D5" i="3"/>
  <c r="K5" i="3" s="1"/>
  <c r="T18" i="1" l="1"/>
  <c r="T26" i="1"/>
  <c r="O13" i="1"/>
  <c r="T17" i="1"/>
  <c r="T27" i="1"/>
  <c r="T16" i="1"/>
  <c r="T21" i="1"/>
  <c r="K31" i="1"/>
  <c r="T23" i="1"/>
  <c r="T20" i="1"/>
  <c r="T24" i="1"/>
  <c r="T7" i="1"/>
  <c r="T28" i="1"/>
  <c r="T15" i="1"/>
  <c r="T19" i="1"/>
  <c r="T25" i="1"/>
  <c r="S30" i="1"/>
  <c r="T12" i="1"/>
  <c r="T22" i="1"/>
  <c r="T9" i="1"/>
  <c r="K17" i="3"/>
  <c r="K9" i="3"/>
  <c r="K30" i="3"/>
  <c r="K8" i="3"/>
  <c r="K15" i="3"/>
  <c r="K7" i="3"/>
  <c r="K16" i="3"/>
  <c r="K20" i="3"/>
  <c r="K12" i="3"/>
  <c r="K33" i="3"/>
  <c r="O30" i="1"/>
  <c r="O31" i="1" s="1"/>
  <c r="S13" i="1"/>
  <c r="F34" i="3"/>
  <c r="F35" i="3" s="1"/>
  <c r="F36" i="3" s="1"/>
  <c r="F22" i="3"/>
  <c r="F23" i="3" s="1"/>
  <c r="F24" i="3" s="1"/>
  <c r="H22" i="3"/>
  <c r="H23" i="3" s="1"/>
  <c r="H24" i="3" s="1"/>
  <c r="G30" i="1"/>
  <c r="G8" i="1"/>
  <c r="D34" i="3"/>
  <c r="D22" i="3"/>
  <c r="S31" i="1" l="1"/>
  <c r="T30" i="1"/>
  <c r="G13" i="1"/>
  <c r="T13" i="1" s="1"/>
  <c r="T8" i="1"/>
  <c r="K22" i="3"/>
  <c r="D35" i="3"/>
  <c r="D36" i="3" s="1"/>
  <c r="H25" i="3"/>
  <c r="J22" i="3"/>
  <c r="J23" i="3" s="1"/>
  <c r="J24" i="3" s="1"/>
  <c r="J25" i="3" s="1"/>
  <c r="H34" i="3"/>
  <c r="H35" i="3" s="1"/>
  <c r="H36" i="3" s="1"/>
  <c r="J34" i="3"/>
  <c r="J35" i="3" s="1"/>
  <c r="J36" i="3" s="1"/>
  <c r="F25" i="3"/>
  <c r="G31" i="1"/>
  <c r="F37" i="3"/>
  <c r="D23" i="3"/>
  <c r="D24" i="3" s="1"/>
  <c r="D25" i="3" s="1"/>
  <c r="T31" i="1" l="1"/>
  <c r="D37" i="3"/>
  <c r="K25" i="3"/>
  <c r="K34" i="3"/>
  <c r="H37" i="3"/>
  <c r="H38" i="3" s="1"/>
  <c r="J37" i="3"/>
  <c r="J38" i="3" s="1"/>
  <c r="K38" i="3" s="1"/>
  <c r="F38" i="3"/>
  <c r="D38" i="3"/>
  <c r="K37" i="3" l="1"/>
</calcChain>
</file>

<file path=xl/sharedStrings.xml><?xml version="1.0" encoding="utf-8"?>
<sst xmlns="http://schemas.openxmlformats.org/spreadsheetml/2006/main" count="139" uniqueCount="81">
  <si>
    <t xml:space="preserve">SAE PUESTOS DE VIGILANCIA </t>
  </si>
  <si>
    <t>PUESTO</t>
  </si>
  <si>
    <t>DESCRIPCION DEL SERVICIO</t>
  </si>
  <si>
    <t>CANTIDAD</t>
  </si>
  <si>
    <t>SAE SEDE PRINCIPAL BOGOTA  Y REGIONALES - MEDELLIN, CALI Y BARRANQUILLA</t>
  </si>
  <si>
    <t>SEDE PRINCIPAL BOGOTA CALLE 93B  # 13 -47  - INMUEBLE SAE</t>
  </si>
  <si>
    <t>SERVICIO 24 HORAS PERMANENTES LUNES A DOMINGO ARMADO</t>
  </si>
  <si>
    <t>SEDE PRINCIPAL BOGOTA CALLE 93B # 13 - 47 -  2 VIGILANTES ( UNO EN RECEPCION Y UNO EN MONITOREO DE CAMARAS, CCTV)</t>
  </si>
  <si>
    <t>SERVICIO 12 HORAS DIURNAS LUNES A VIERNES NO INCLUYE FESTIVO (SIN ARMA) DE 6,00 AM a 6.00 PM</t>
  </si>
  <si>
    <t>SEDE PRINCIPAL BOGOTA CALLE 93B # 13 47 - ( UN VIGILANTE CON EL CANINO)</t>
  </si>
  <si>
    <t>SERVICIO 12 HORAS DIURNAS LUNES A VIERNES NO INCLUYE FESTIVO SIN ARMAS, CON MEDIO CANINO DE 6,00 AM a 6,00 PM</t>
  </si>
  <si>
    <t>REGIONAL -  MEDELLIN</t>
  </si>
  <si>
    <t>SERVICIO 12 HORAS DIURNAS LUNES A VIERNES NO INCLUYE FESTIVO (CON ARMA) DE 6,00 AM a 6.00 PM</t>
  </si>
  <si>
    <t>REGIONAL - CALI</t>
  </si>
  <si>
    <t>BODEGAS - INMUEBLES  FRISCO</t>
  </si>
  <si>
    <t xml:space="preserve">BOGOTÁ CRA 36 No. 15 - 35 - BODEGA GESTION DOCUMENTAL </t>
  </si>
  <si>
    <t>BOGOTÁ CALLE 86 A No. 12 -16 - CASA INMUEBLE FRISCO</t>
  </si>
  <si>
    <t>BOGOTÁ - PATIO BONITO CRA. 96c Bis No. 42 - 38 sur  - BODEGA INMUEBLE FRISCO</t>
  </si>
  <si>
    <t>BOGOTA CRA 13 A No. 97 - 64 CASA - INMUEBLE FRISCO</t>
  </si>
  <si>
    <t xml:space="preserve">VILLAVICENCIO CRA 21 No. 37C 05- Bodegas para el almacenamiento de sustancias y vehiculos </t>
  </si>
  <si>
    <t>CARTAGENA - BARU - PREDIO RURAL - AGUA AZUL - FRISCO</t>
  </si>
  <si>
    <t>CHINAUTA - HOTEL CHINAUTA RESORT</t>
  </si>
  <si>
    <t>BOGOTÁ - LOTE - CALLE 175 No. 22 - 10</t>
  </si>
  <si>
    <t>BOGOTÁ - INMUEBLE - Diag. 136 No. 85 - 18</t>
  </si>
  <si>
    <t>MEDELLIN INMUEBLE - CALLE 12 Sur No. 25 -72</t>
  </si>
  <si>
    <t>VALOR UNITARIO</t>
  </si>
  <si>
    <t>AyS</t>
  </si>
  <si>
    <t>IVA</t>
  </si>
  <si>
    <t>TOTAL X MES</t>
  </si>
  <si>
    <t>MEDELLIN - INMUEBLE -  EN EL POBLADO - Fundacion la Luz</t>
  </si>
  <si>
    <t>CALI - INMUEBLE Yumbo 4km 6 y 7 (Kr 31 No. 11 Esq)</t>
  </si>
  <si>
    <t>DESCRIPCION</t>
  </si>
  <si>
    <t>CTD</t>
  </si>
  <si>
    <t>Monitor LED 32"</t>
  </si>
  <si>
    <t>SUBTOTAL</t>
  </si>
  <si>
    <t>A.I.U</t>
  </si>
  <si>
    <t>IVA  (SOBRE  A.I.U)</t>
  </si>
  <si>
    <t xml:space="preserve">MEDIOS TECNOLOGICOS REGIONALES MEDELLIN, CALI Y BARRANQUILLA </t>
  </si>
  <si>
    <t>MEDIOS TECNOLOGICOS SEDE PRINCIPAL Y BODEGA ARCHIVO - BOGOTA</t>
  </si>
  <si>
    <t>Vlr Unit. Neto</t>
  </si>
  <si>
    <t>Vlr Total antes de IVA</t>
  </si>
  <si>
    <t>SAE MEDIOS TECNOLOGICOS</t>
  </si>
  <si>
    <t>SERVICIO ESCOLTA A PERSONA PARA LAS CIUDADES DE (BOGOTA, MEDELLIN Y CALI)</t>
  </si>
  <si>
    <t>SERVICIO  ESCOLTA - 12 HORAS DIURNAS LUNES A SABADO NO INCLUYE FESTIVO (CON ARMA) DE 6,00 AM a 6.00 PM</t>
  </si>
  <si>
    <t>CALI - INMUEBLE</t>
  </si>
  <si>
    <t>SERVICIO DE VIGILANCIA 24 HORAS PERMANENTES LUNES A DOMINGO ARMADO</t>
  </si>
  <si>
    <t>MEDELLIN - INMUEBLE -</t>
  </si>
  <si>
    <t>Arcos detector de metales multizonas</t>
  </si>
  <si>
    <t>Domo PTZ IP 2 Megapixeles Zoom Optico 20X</t>
  </si>
  <si>
    <t>Domo PTZ IP 2 Megapixeles Zoom Optico 30X</t>
  </si>
  <si>
    <t>Cámara IP Domo, Lente Varifocal 2,8-12 mm, 2 Megapixeles Infrarroja 30 Leds.</t>
  </si>
  <si>
    <t>Cámara IP Bala, Lente Varifocal 2,8-12 mm, 2 Megapixeles Infrarroja 30 Leds</t>
  </si>
  <si>
    <t>Sotfware CCTV recording server 96 canales</t>
  </si>
  <si>
    <t>Sotfware CCTV recording server 8 canales</t>
  </si>
  <si>
    <t xml:space="preserve">Servidor CCTV Gen9 (1) Intel Xeon E5-2603v4 6-Core (1.70GHz 20MB L3 Cache) memoria RAM 16GB (1 x 8GB) DDR4 2400MHz RDIMM  </t>
  </si>
  <si>
    <t>Estación cliente CCTV PC Core I7, disco duro 1 Tera,Ram 8Gb, sistema operativo Windows.</t>
  </si>
  <si>
    <t>Mesa controladora PTZ IP</t>
  </si>
  <si>
    <t xml:space="preserve">Switch de 24  puertos Gigabit Poe </t>
  </si>
  <si>
    <t>Switch de 8 puertos Gigabit Poe</t>
  </si>
  <si>
    <t>Instalación, Configuración y puesta en marcha con suministros para el CCTV  IP (Cable UTP Cat 6A.)</t>
  </si>
  <si>
    <t>Discos para Back- UP - EXTERNOS USB 4TB (3 Discos Mes)</t>
  </si>
  <si>
    <t>Control de Visitantes: PC Intel Core I 3 6100  4gb Ram, Disco Duro De 1 Tera, Pantalla 20”  Windows. Software manejo de lectura de Cedulas. Lector Código 2d cedulas. Impresora termica. Papeleria. Camara WebCam</t>
  </si>
  <si>
    <t>Espejo vehicular concavo</t>
  </si>
  <si>
    <t>Estación cliente CCTV PC Trodo en Uno 21" Core I3, disco duro 1 Tera,Ram 8Gb, sistema operativo Windows.</t>
  </si>
  <si>
    <t xml:space="preserve">Switch de 8 puertos Gigabit Poe </t>
  </si>
  <si>
    <t>REGIONAL - BARRANQUILLA</t>
  </si>
  <si>
    <t>1 - GCSI ADVISEGARLTDA</t>
  </si>
  <si>
    <t xml:space="preserve">2 - AVIZOR SEGURIDAD </t>
  </si>
  <si>
    <t>4 - SEPECOL TDA</t>
  </si>
  <si>
    <t>2 - AVIZOR SEGURIDAD</t>
  </si>
  <si>
    <t>4 - SEPECOL LTDA</t>
  </si>
  <si>
    <t>3 - AGUILA DE ORO DE COLOMBIA LTDA</t>
  </si>
  <si>
    <t>PROMEDIO MENSUAL</t>
  </si>
  <si>
    <t xml:space="preserve">ESTUDIO DE MERCADO </t>
  </si>
  <si>
    <t>ESTUDIO DE MERCADO</t>
  </si>
  <si>
    <t>SUBTOTAL MENSUAL PUESTOS VIGILANCIA INMUEBLES Y BODEGAS</t>
  </si>
  <si>
    <t>SUBTOTAL  MENSUAL PUESTOS VIGILANCIA SEDE Y REGIONALES</t>
  </si>
  <si>
    <t xml:space="preserve"> VALOR TOTAL MENSUAL  PUESTOS DE VIGILANCIA</t>
  </si>
  <si>
    <t xml:space="preserve">SUBTOTAL TOTAL MENSUAL </t>
  </si>
  <si>
    <t xml:space="preserve">SUBTOTAL MENSUAL </t>
  </si>
  <si>
    <t>VALOR TOTAL MENSUAL  MEDIOS TECNOLOGICOS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</si>
</sst>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* #,##0_);_(* \(#,##0\);_(* &quot;-&quot;??_);_(@_)"/>
    <numFmt numFmtId="165" formatCode="_-* #,##0_-;\-* #,##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indexed="8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indexed="8"/>
      <name val="Arial Narrow"/>
      <family val="2"/>
    </font>
    <font>
      <b/>
      <sz val="11"/>
      <color indexed="8"/>
      <name val="Arial Narrow"/>
      <family val="2"/>
    </font>
    <font>
      <sz val="1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3">
    <xf numFmtId="0" fontId="0" fillId="0" borderId="0" xfId="0"/>
    <xf numFmtId="0" fontId="3" fillId="0" borderId="0" xfId="0" applyFont="1"/>
    <xf numFmtId="165" fontId="3" fillId="0" borderId="19" xfId="1" applyNumberFormat="1" applyFont="1" applyBorder="1" applyAlignment="1">
      <alignment vertical="center"/>
    </xf>
    <xf numFmtId="165" fontId="3" fillId="0" borderId="21" xfId="1" applyNumberFormat="1" applyFont="1" applyBorder="1" applyAlignment="1">
      <alignment vertical="center"/>
    </xf>
    <xf numFmtId="165" fontId="3" fillId="0" borderId="0" xfId="1" applyNumberFormat="1" applyFont="1" applyAlignment="1">
      <alignment vertical="center"/>
    </xf>
    <xf numFmtId="165" fontId="3" fillId="0" borderId="5" xfId="1" applyNumberFormat="1" applyFont="1" applyBorder="1" applyAlignment="1">
      <alignment vertical="center"/>
    </xf>
    <xf numFmtId="165" fontId="3" fillId="0" borderId="19" xfId="1" applyNumberFormat="1" applyFont="1" applyBorder="1" applyAlignment="1">
      <alignment horizontal="right" vertical="center"/>
    </xf>
    <xf numFmtId="165" fontId="3" fillId="0" borderId="4" xfId="1" applyNumberFormat="1" applyFont="1" applyBorder="1" applyAlignment="1">
      <alignment horizontal="right" vertical="center"/>
    </xf>
    <xf numFmtId="165" fontId="3" fillId="0" borderId="5" xfId="1" applyNumberFormat="1" applyFont="1" applyBorder="1" applyAlignment="1">
      <alignment horizontal="right" vertical="center"/>
    </xf>
    <xf numFmtId="165" fontId="4" fillId="0" borderId="21" xfId="1" applyNumberFormat="1" applyFont="1" applyBorder="1" applyAlignment="1">
      <alignment horizontal="right" vertical="center"/>
    </xf>
    <xf numFmtId="165" fontId="4" fillId="0" borderId="22" xfId="1" applyNumberFormat="1" applyFont="1" applyBorder="1" applyAlignment="1">
      <alignment horizontal="right" vertical="center"/>
    </xf>
    <xf numFmtId="165" fontId="3" fillId="0" borderId="40" xfId="1" applyNumberFormat="1" applyFont="1" applyBorder="1" applyAlignment="1">
      <alignment horizontal="right" vertical="center"/>
    </xf>
    <xf numFmtId="165" fontId="3" fillId="0" borderId="20" xfId="1" applyNumberFormat="1" applyFont="1" applyBorder="1" applyAlignment="1">
      <alignment horizontal="right" vertical="center"/>
    </xf>
    <xf numFmtId="165" fontId="4" fillId="0" borderId="20" xfId="1" applyNumberFormat="1" applyFont="1" applyBorder="1" applyAlignment="1">
      <alignment horizontal="right" vertical="center"/>
    </xf>
    <xf numFmtId="165" fontId="3" fillId="0" borderId="7" xfId="1" applyNumberFormat="1" applyFont="1" applyBorder="1" applyAlignment="1">
      <alignment horizontal="right" vertical="center"/>
    </xf>
    <xf numFmtId="165" fontId="3" fillId="0" borderId="8" xfId="1" applyNumberFormat="1" applyFont="1" applyBorder="1" applyAlignment="1">
      <alignment horizontal="right" vertical="center"/>
    </xf>
    <xf numFmtId="165" fontId="3" fillId="0" borderId="41" xfId="1" applyNumberFormat="1" applyFont="1" applyBorder="1" applyAlignment="1">
      <alignment horizontal="right" vertical="center"/>
    </xf>
    <xf numFmtId="165" fontId="3" fillId="0" borderId="42" xfId="1" applyNumberFormat="1" applyFont="1" applyBorder="1" applyAlignment="1">
      <alignment horizontal="right" vertical="center"/>
    </xf>
    <xf numFmtId="165" fontId="4" fillId="0" borderId="1" xfId="1" applyNumberFormat="1" applyFont="1" applyBorder="1" applyAlignment="1">
      <alignment horizontal="right" vertical="center"/>
    </xf>
    <xf numFmtId="165" fontId="3" fillId="0" borderId="6" xfId="1" applyNumberFormat="1" applyFont="1" applyBorder="1" applyAlignment="1">
      <alignment horizontal="right" vertical="center"/>
    </xf>
    <xf numFmtId="165" fontId="3" fillId="0" borderId="9" xfId="1" applyNumberFormat="1" applyFont="1" applyBorder="1" applyAlignment="1">
      <alignment horizontal="right" vertical="center"/>
    </xf>
    <xf numFmtId="165" fontId="3" fillId="0" borderId="27" xfId="1" applyNumberFormat="1" applyFont="1" applyBorder="1" applyAlignment="1">
      <alignment horizontal="right" vertical="center"/>
    </xf>
    <xf numFmtId="165" fontId="3" fillId="0" borderId="12" xfId="1" applyNumberFormat="1" applyFont="1" applyBorder="1" applyAlignment="1">
      <alignment horizontal="right" vertical="center"/>
    </xf>
    <xf numFmtId="165" fontId="3" fillId="0" borderId="13" xfId="1" applyNumberFormat="1" applyFont="1" applyBorder="1" applyAlignment="1">
      <alignment horizontal="right" vertical="center"/>
    </xf>
    <xf numFmtId="165" fontId="3" fillId="0" borderId="44" xfId="1" applyNumberFormat="1" applyFont="1" applyBorder="1" applyAlignment="1">
      <alignment horizontal="right" vertical="center"/>
    </xf>
    <xf numFmtId="165" fontId="3" fillId="0" borderId="25" xfId="1" applyNumberFormat="1" applyFont="1" applyBorder="1" applyAlignment="1">
      <alignment horizontal="right" vertical="center"/>
    </xf>
    <xf numFmtId="165" fontId="3" fillId="0" borderId="17" xfId="1" applyNumberFormat="1" applyFont="1" applyBorder="1" applyAlignment="1">
      <alignment horizontal="right" vertical="center"/>
    </xf>
    <xf numFmtId="165" fontId="3" fillId="0" borderId="46" xfId="1" applyNumberFormat="1" applyFont="1" applyBorder="1" applyAlignment="1">
      <alignment horizontal="right" vertical="center"/>
    </xf>
    <xf numFmtId="165" fontId="3" fillId="0" borderId="34" xfId="1" applyNumberFormat="1" applyFont="1" applyBorder="1" applyAlignment="1">
      <alignment horizontal="right" vertical="center"/>
    </xf>
    <xf numFmtId="165" fontId="3" fillId="0" borderId="10" xfId="1" applyNumberFormat="1" applyFont="1" applyBorder="1" applyAlignment="1">
      <alignment horizontal="right" vertical="center"/>
    </xf>
    <xf numFmtId="165" fontId="3" fillId="0" borderId="14" xfId="1" applyNumberFormat="1" applyFont="1" applyBorder="1" applyAlignment="1">
      <alignment horizontal="right" vertical="center"/>
    </xf>
    <xf numFmtId="165" fontId="3" fillId="0" borderId="11" xfId="1" applyNumberFormat="1" applyFont="1" applyBorder="1" applyAlignment="1">
      <alignment horizontal="right" vertical="center"/>
    </xf>
    <xf numFmtId="165" fontId="3" fillId="0" borderId="33" xfId="1" applyNumberFormat="1" applyFont="1" applyBorder="1" applyAlignment="1">
      <alignment horizontal="right" vertical="center"/>
    </xf>
    <xf numFmtId="165" fontId="3" fillId="0" borderId="36" xfId="1" applyNumberFormat="1" applyFont="1" applyBorder="1" applyAlignment="1">
      <alignment horizontal="right" vertical="center"/>
    </xf>
    <xf numFmtId="165" fontId="3" fillId="0" borderId="43" xfId="1" applyNumberFormat="1" applyFont="1" applyBorder="1" applyAlignment="1">
      <alignment horizontal="right" vertical="center"/>
    </xf>
    <xf numFmtId="165" fontId="3" fillId="0" borderId="47" xfId="1" applyNumberFormat="1" applyFont="1" applyBorder="1" applyAlignment="1">
      <alignment horizontal="right" vertical="center"/>
    </xf>
    <xf numFmtId="165" fontId="6" fillId="2" borderId="20" xfId="1" applyNumberFormat="1" applyFont="1" applyFill="1" applyBorder="1" applyAlignment="1">
      <alignment horizontal="center" vertical="center" wrapText="1"/>
    </xf>
    <xf numFmtId="165" fontId="6" fillId="2" borderId="24" xfId="1" applyNumberFormat="1" applyFont="1" applyFill="1" applyBorder="1" applyAlignment="1">
      <alignment horizontal="center" vertical="center" wrapText="1"/>
    </xf>
    <xf numFmtId="165" fontId="6" fillId="2" borderId="21" xfId="1" applyNumberFormat="1" applyFont="1" applyFill="1" applyBorder="1" applyAlignment="1">
      <alignment horizontal="center" vertical="center"/>
    </xf>
    <xf numFmtId="165" fontId="6" fillId="2" borderId="22" xfId="1" applyNumberFormat="1" applyFont="1" applyFill="1" applyBorder="1" applyAlignment="1">
      <alignment horizontal="center" vertical="center"/>
    </xf>
    <xf numFmtId="165" fontId="6" fillId="2" borderId="36" xfId="1" applyNumberFormat="1" applyFont="1" applyFill="1" applyBorder="1" applyAlignment="1">
      <alignment horizontal="center" vertical="center"/>
    </xf>
    <xf numFmtId="165" fontId="6" fillId="2" borderId="28" xfId="1" applyNumberFormat="1" applyFont="1" applyFill="1" applyBorder="1" applyAlignment="1">
      <alignment horizontal="center" vertical="center"/>
    </xf>
    <xf numFmtId="165" fontId="6" fillId="2" borderId="30" xfId="1" applyNumberFormat="1" applyFont="1" applyFill="1" applyBorder="1" applyAlignment="1">
      <alignment horizontal="center" vertical="center"/>
    </xf>
    <xf numFmtId="165" fontId="7" fillId="0" borderId="25" xfId="1" applyNumberFormat="1" applyFont="1" applyFill="1" applyBorder="1" applyAlignment="1">
      <alignment horizontal="justify" vertical="center" wrapText="1"/>
    </xf>
    <xf numFmtId="165" fontId="3" fillId="0" borderId="19" xfId="1" applyNumberFormat="1" applyFont="1" applyFill="1" applyBorder="1" applyAlignment="1">
      <alignment horizontal="justify" vertical="center"/>
    </xf>
    <xf numFmtId="165" fontId="3" fillId="0" borderId="26" xfId="1" applyNumberFormat="1" applyFont="1" applyFill="1" applyBorder="1" applyAlignment="1">
      <alignment horizontal="justify" vertical="center"/>
    </xf>
    <xf numFmtId="165" fontId="6" fillId="0" borderId="20" xfId="1" applyNumberFormat="1" applyFont="1" applyFill="1" applyBorder="1" applyAlignment="1">
      <alignment vertical="center"/>
    </xf>
    <xf numFmtId="165" fontId="6" fillId="0" borderId="24" xfId="1" applyNumberFormat="1" applyFont="1" applyFill="1" applyBorder="1" applyAlignment="1">
      <alignment vertical="center"/>
    </xf>
    <xf numFmtId="165" fontId="6" fillId="0" borderId="25" xfId="1" applyNumberFormat="1" applyFont="1" applyFill="1" applyBorder="1" applyAlignment="1">
      <alignment vertical="center"/>
    </xf>
    <xf numFmtId="165" fontId="6" fillId="0" borderId="26" xfId="1" applyNumberFormat="1" applyFont="1" applyFill="1" applyBorder="1" applyAlignment="1">
      <alignment vertical="center"/>
    </xf>
    <xf numFmtId="165" fontId="6" fillId="0" borderId="17" xfId="1" applyNumberFormat="1" applyFont="1" applyFill="1" applyBorder="1" applyAlignment="1">
      <alignment vertical="center"/>
    </xf>
    <xf numFmtId="165" fontId="6" fillId="0" borderId="18" xfId="1" applyNumberFormat="1" applyFont="1" applyFill="1" applyBorder="1" applyAlignment="1">
      <alignment vertical="center"/>
    </xf>
    <xf numFmtId="165" fontId="6" fillId="2" borderId="23" xfId="1" applyNumberFormat="1" applyFont="1" applyFill="1" applyBorder="1" applyAlignment="1">
      <alignment horizontal="center" vertical="center"/>
    </xf>
    <xf numFmtId="165" fontId="3" fillId="0" borderId="19" xfId="1" applyNumberFormat="1" applyFont="1" applyBorder="1" applyAlignment="1">
      <alignment horizontal="justify" vertical="center"/>
    </xf>
    <xf numFmtId="165" fontId="3" fillId="0" borderId="26" xfId="1" applyNumberFormat="1" applyFont="1" applyBorder="1" applyAlignment="1">
      <alignment horizontal="justify" vertical="center"/>
    </xf>
    <xf numFmtId="165" fontId="6" fillId="0" borderId="20" xfId="1" applyNumberFormat="1" applyFont="1" applyBorder="1" applyAlignment="1">
      <alignment vertical="center"/>
    </xf>
    <xf numFmtId="165" fontId="6" fillId="0" borderId="24" xfId="1" applyNumberFormat="1" applyFont="1" applyBorder="1" applyAlignment="1">
      <alignment vertical="center"/>
    </xf>
    <xf numFmtId="165" fontId="6" fillId="0" borderId="25" xfId="1" applyNumberFormat="1" applyFont="1" applyBorder="1" applyAlignment="1">
      <alignment vertical="center"/>
    </xf>
    <xf numFmtId="165" fontId="6" fillId="0" borderId="26" xfId="1" applyNumberFormat="1" applyFont="1" applyBorder="1" applyAlignment="1">
      <alignment vertical="center"/>
    </xf>
    <xf numFmtId="165" fontId="6" fillId="0" borderId="17" xfId="1" applyNumberFormat="1" applyFont="1" applyBorder="1" applyAlignment="1">
      <alignment vertical="center"/>
    </xf>
    <xf numFmtId="165" fontId="6" fillId="0" borderId="18" xfId="1" applyNumberFormat="1" applyFont="1" applyBorder="1" applyAlignment="1">
      <alignment vertical="center"/>
    </xf>
    <xf numFmtId="165" fontId="3" fillId="0" borderId="6" xfId="1" applyNumberFormat="1" applyFont="1" applyBorder="1" applyAlignment="1">
      <alignment vertical="center"/>
    </xf>
    <xf numFmtId="165" fontId="3" fillId="0" borderId="9" xfId="1" applyNumberFormat="1" applyFont="1" applyBorder="1" applyAlignment="1">
      <alignment vertical="center"/>
    </xf>
    <xf numFmtId="165" fontId="3" fillId="0" borderId="17" xfId="1" applyNumberFormat="1" applyFont="1" applyBorder="1" applyAlignment="1">
      <alignment vertical="center"/>
    </xf>
    <xf numFmtId="165" fontId="3" fillId="0" borderId="21" xfId="1" applyNumberFormat="1" applyFont="1" applyFill="1" applyBorder="1" applyAlignment="1">
      <alignment vertical="center"/>
    </xf>
    <xf numFmtId="165" fontId="3" fillId="0" borderId="24" xfId="1" applyNumberFormat="1" applyFont="1" applyFill="1" applyBorder="1" applyAlignment="1">
      <alignment vertical="center"/>
    </xf>
    <xf numFmtId="165" fontId="3" fillId="0" borderId="20" xfId="1" applyNumberFormat="1" applyFont="1" applyBorder="1" applyAlignment="1">
      <alignment vertical="center"/>
    </xf>
    <xf numFmtId="165" fontId="3" fillId="0" borderId="19" xfId="1" applyNumberFormat="1" applyFont="1" applyFill="1" applyBorder="1" applyAlignment="1">
      <alignment vertical="center"/>
    </xf>
    <xf numFmtId="165" fontId="3" fillId="0" borderId="26" xfId="1" applyNumberFormat="1" applyFont="1" applyFill="1" applyBorder="1" applyAlignment="1">
      <alignment vertical="center"/>
    </xf>
    <xf numFmtId="165" fontId="3" fillId="0" borderId="25" xfId="1" applyNumberFormat="1" applyFont="1" applyBorder="1" applyAlignment="1">
      <alignment vertical="center"/>
    </xf>
    <xf numFmtId="165" fontId="3" fillId="0" borderId="5" xfId="1" applyNumberFormat="1" applyFont="1" applyFill="1" applyBorder="1" applyAlignment="1">
      <alignment vertical="center"/>
    </xf>
    <xf numFmtId="165" fontId="3" fillId="0" borderId="18" xfId="1" applyNumberFormat="1" applyFont="1" applyFill="1" applyBorder="1" applyAlignment="1">
      <alignment vertical="center"/>
    </xf>
    <xf numFmtId="165" fontId="3" fillId="0" borderId="24" xfId="1" applyNumberFormat="1" applyFont="1" applyBorder="1" applyAlignment="1">
      <alignment vertical="center"/>
    </xf>
    <xf numFmtId="165" fontId="3" fillId="0" borderId="39" xfId="1" applyNumberFormat="1" applyFont="1" applyBorder="1" applyAlignment="1">
      <alignment vertical="center"/>
    </xf>
    <xf numFmtId="165" fontId="3" fillId="0" borderId="28" xfId="1" applyNumberFormat="1" applyFont="1" applyBorder="1" applyAlignment="1">
      <alignment vertical="center"/>
    </xf>
    <xf numFmtId="165" fontId="3" fillId="0" borderId="26" xfId="1" applyNumberFormat="1" applyFont="1" applyBorder="1" applyAlignment="1">
      <alignment vertical="center"/>
    </xf>
    <xf numFmtId="165" fontId="3" fillId="0" borderId="37" xfId="1" applyNumberFormat="1" applyFont="1" applyBorder="1" applyAlignment="1">
      <alignment vertical="center"/>
    </xf>
    <xf numFmtId="165" fontId="3" fillId="0" borderId="27" xfId="1" applyNumberFormat="1" applyFont="1" applyBorder="1" applyAlignment="1">
      <alignment vertical="center"/>
    </xf>
    <xf numFmtId="165" fontId="3" fillId="0" borderId="18" xfId="1" applyNumberFormat="1" applyFont="1" applyBorder="1" applyAlignment="1">
      <alignment vertical="center"/>
    </xf>
    <xf numFmtId="165" fontId="3" fillId="0" borderId="38" xfId="1" applyNumberFormat="1" applyFont="1" applyBorder="1" applyAlignment="1">
      <alignment vertical="center"/>
    </xf>
    <xf numFmtId="165" fontId="3" fillId="0" borderId="11" xfId="1" applyNumberFormat="1" applyFont="1" applyBorder="1" applyAlignment="1">
      <alignment vertical="center"/>
    </xf>
    <xf numFmtId="165" fontId="3" fillId="0" borderId="2" xfId="1" applyNumberFormat="1" applyFont="1" applyBorder="1" applyAlignment="1">
      <alignment vertical="center"/>
    </xf>
    <xf numFmtId="165" fontId="7" fillId="0" borderId="25" xfId="1" applyNumberFormat="1" applyFont="1" applyFill="1" applyBorder="1" applyAlignment="1">
      <alignment vertical="center" wrapText="1"/>
    </xf>
    <xf numFmtId="165" fontId="5" fillId="0" borderId="9" xfId="1" applyNumberFormat="1" applyFont="1" applyFill="1" applyBorder="1" applyAlignment="1">
      <alignment vertical="center" wrapText="1"/>
    </xf>
    <xf numFmtId="165" fontId="5" fillId="0" borderId="17" xfId="1" applyNumberFormat="1" applyFont="1" applyFill="1" applyBorder="1" applyAlignment="1">
      <alignment vertical="center" wrapText="1"/>
    </xf>
    <xf numFmtId="165" fontId="6" fillId="2" borderId="29" xfId="1" applyNumberFormat="1" applyFont="1" applyFill="1" applyBorder="1" applyAlignment="1">
      <alignment horizontal="center" vertical="center"/>
    </xf>
    <xf numFmtId="165" fontId="4" fillId="0" borderId="2" xfId="1" applyNumberFormat="1" applyFont="1" applyBorder="1" applyAlignment="1">
      <alignment vertical="center"/>
    </xf>
    <xf numFmtId="165" fontId="4" fillId="0" borderId="12" xfId="1" applyNumberFormat="1" applyFont="1" applyBorder="1" applyAlignment="1">
      <alignment vertical="center"/>
    </xf>
    <xf numFmtId="165" fontId="4" fillId="0" borderId="3" xfId="1" applyNumberFormat="1" applyFont="1" applyBorder="1" applyAlignment="1">
      <alignment vertical="center"/>
    </xf>
    <xf numFmtId="165" fontId="4" fillId="0" borderId="15" xfId="1" applyNumberFormat="1" applyFont="1" applyBorder="1" applyAlignment="1">
      <alignment vertical="center"/>
    </xf>
    <xf numFmtId="165" fontId="4" fillId="0" borderId="24" xfId="1" applyNumberFormat="1" applyFont="1" applyFill="1" applyBorder="1" applyAlignment="1">
      <alignment vertical="center"/>
    </xf>
    <xf numFmtId="165" fontId="4" fillId="0" borderId="20" xfId="1" applyNumberFormat="1" applyFont="1" applyBorder="1" applyAlignment="1">
      <alignment vertical="center"/>
    </xf>
    <xf numFmtId="165" fontId="3" fillId="0" borderId="48" xfId="1" applyNumberFormat="1" applyFont="1" applyBorder="1" applyAlignment="1">
      <alignment horizontal="right" vertical="center"/>
    </xf>
    <xf numFmtId="165" fontId="3" fillId="0" borderId="49" xfId="1" applyNumberFormat="1" applyFont="1" applyBorder="1" applyAlignment="1">
      <alignment horizontal="right" vertical="center"/>
    </xf>
    <xf numFmtId="165" fontId="4" fillId="0" borderId="50" xfId="1" applyNumberFormat="1" applyFont="1" applyBorder="1" applyAlignment="1">
      <alignment horizontal="right" vertical="center"/>
    </xf>
    <xf numFmtId="165" fontId="3" fillId="0" borderId="1" xfId="1" applyNumberFormat="1" applyFont="1" applyBorder="1" applyAlignment="1">
      <alignment vertical="center"/>
    </xf>
    <xf numFmtId="165" fontId="3" fillId="0" borderId="54" xfId="1" applyNumberFormat="1" applyFont="1" applyBorder="1" applyAlignment="1">
      <alignment vertical="center"/>
    </xf>
    <xf numFmtId="165" fontId="3" fillId="0" borderId="55" xfId="1" applyNumberFormat="1" applyFont="1" applyBorder="1" applyAlignment="1">
      <alignment vertical="center"/>
    </xf>
    <xf numFmtId="165" fontId="3" fillId="3" borderId="51" xfId="1" applyNumberFormat="1" applyFont="1" applyFill="1" applyBorder="1" applyAlignment="1">
      <alignment vertical="center"/>
    </xf>
    <xf numFmtId="165" fontId="3" fillId="3" borderId="52" xfId="1" applyNumberFormat="1" applyFont="1" applyFill="1" applyBorder="1" applyAlignment="1">
      <alignment vertical="center"/>
    </xf>
    <xf numFmtId="165" fontId="3" fillId="3" borderId="59" xfId="1" applyNumberFormat="1" applyFont="1" applyFill="1" applyBorder="1" applyAlignment="1">
      <alignment vertical="center"/>
    </xf>
    <xf numFmtId="165" fontId="3" fillId="3" borderId="28" xfId="1" applyNumberFormat="1" applyFont="1" applyFill="1" applyBorder="1" applyAlignment="1">
      <alignment vertical="center"/>
    </xf>
    <xf numFmtId="165" fontId="3" fillId="3" borderId="60" xfId="1" applyNumberFormat="1" applyFont="1" applyFill="1" applyBorder="1" applyAlignment="1">
      <alignment vertical="center"/>
    </xf>
    <xf numFmtId="165" fontId="3" fillId="3" borderId="53" xfId="1" applyNumberFormat="1" applyFont="1" applyFill="1" applyBorder="1" applyAlignment="1">
      <alignment vertical="center"/>
    </xf>
    <xf numFmtId="165" fontId="4" fillId="3" borderId="32" xfId="1" applyNumberFormat="1" applyFont="1" applyFill="1" applyBorder="1" applyAlignment="1">
      <alignment vertical="center"/>
    </xf>
    <xf numFmtId="165" fontId="4" fillId="3" borderId="28" xfId="1" applyNumberFormat="1" applyFont="1" applyFill="1" applyBorder="1" applyAlignment="1">
      <alignment vertical="center"/>
    </xf>
    <xf numFmtId="165" fontId="3" fillId="3" borderId="51" xfId="0" applyNumberFormat="1" applyFont="1" applyFill="1" applyBorder="1" applyAlignment="1">
      <alignment vertical="center"/>
    </xf>
    <xf numFmtId="165" fontId="3" fillId="3" borderId="52" xfId="0" applyNumberFormat="1" applyFont="1" applyFill="1" applyBorder="1" applyAlignment="1">
      <alignment vertical="center"/>
    </xf>
    <xf numFmtId="165" fontId="3" fillId="3" borderId="59" xfId="0" applyNumberFormat="1" applyFont="1" applyFill="1" applyBorder="1" applyAlignment="1">
      <alignment vertical="center"/>
    </xf>
    <xf numFmtId="165" fontId="4" fillId="3" borderId="28" xfId="0" applyNumberFormat="1" applyFont="1" applyFill="1" applyBorder="1" applyAlignment="1">
      <alignment vertical="center"/>
    </xf>
    <xf numFmtId="0" fontId="3" fillId="3" borderId="0" xfId="0" applyFont="1" applyFill="1"/>
    <xf numFmtId="49" fontId="3" fillId="0" borderId="19" xfId="1" applyNumberFormat="1" applyFont="1" applyBorder="1" applyAlignment="1">
      <alignment horizontal="center" vertical="center"/>
    </xf>
    <xf numFmtId="49" fontId="5" fillId="0" borderId="26" xfId="1" applyNumberFormat="1" applyFont="1" applyBorder="1" applyAlignment="1">
      <alignment horizontal="center" vertical="center" wrapText="1"/>
    </xf>
    <xf numFmtId="49" fontId="3" fillId="0" borderId="4" xfId="1" applyNumberFormat="1" applyFont="1" applyBorder="1" applyAlignment="1">
      <alignment horizontal="center" vertical="center"/>
    </xf>
    <xf numFmtId="49" fontId="5" fillId="0" borderId="26" xfId="1" applyNumberFormat="1" applyFont="1" applyFill="1" applyBorder="1" applyAlignment="1">
      <alignment horizontal="center" vertical="center" wrapText="1"/>
    </xf>
    <xf numFmtId="49" fontId="5" fillId="0" borderId="4" xfId="1" applyNumberFormat="1" applyFont="1" applyFill="1" applyBorder="1" applyAlignment="1">
      <alignment horizontal="center" vertical="center" wrapText="1"/>
    </xf>
    <xf numFmtId="49" fontId="5" fillId="0" borderId="5" xfId="1" applyNumberFormat="1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3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65" fontId="3" fillId="0" borderId="21" xfId="1" applyNumberFormat="1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6" fillId="2" borderId="58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 wrapText="1"/>
    </xf>
    <xf numFmtId="0" fontId="6" fillId="2" borderId="56" xfId="0" applyFont="1" applyFill="1" applyBorder="1" applyAlignment="1">
      <alignment horizontal="center" vertical="center" wrapText="1"/>
    </xf>
    <xf numFmtId="0" fontId="6" fillId="2" borderId="57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164" fontId="6" fillId="2" borderId="6" xfId="1" applyNumberFormat="1" applyFont="1" applyFill="1" applyBorder="1" applyAlignment="1">
      <alignment horizontal="center" vertical="center" wrapText="1"/>
    </xf>
    <xf numFmtId="164" fontId="6" fillId="2" borderId="12" xfId="1" applyNumberFormat="1" applyFont="1" applyFill="1" applyBorder="1" applyAlignment="1">
      <alignment horizontal="center" vertical="center" wrapText="1"/>
    </xf>
    <xf numFmtId="164" fontId="6" fillId="2" borderId="7" xfId="1" applyNumberFormat="1" applyFont="1" applyFill="1" applyBorder="1" applyAlignment="1">
      <alignment horizontal="center" vertical="center" wrapText="1"/>
    </xf>
    <xf numFmtId="164" fontId="6" fillId="2" borderId="13" xfId="1" applyNumberFormat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165" fontId="4" fillId="0" borderId="0" xfId="1" applyNumberFormat="1" applyFont="1" applyAlignment="1">
      <alignment horizontal="center" vertical="center" wrapText="1"/>
    </xf>
    <xf numFmtId="165" fontId="4" fillId="0" borderId="16" xfId="1" applyNumberFormat="1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165" fontId="6" fillId="2" borderId="1" xfId="1" applyNumberFormat="1" applyFont="1" applyFill="1" applyBorder="1" applyAlignment="1">
      <alignment horizontal="center" vertical="center" wrapText="1"/>
    </xf>
    <xf numFmtId="165" fontId="6" fillId="2" borderId="2" xfId="1" applyNumberFormat="1" applyFont="1" applyFill="1" applyBorder="1" applyAlignment="1">
      <alignment horizontal="center" vertical="center" wrapText="1"/>
    </xf>
    <xf numFmtId="165" fontId="6" fillId="2" borderId="3" xfId="1" applyNumberFormat="1" applyFont="1" applyFill="1" applyBorder="1" applyAlignment="1">
      <alignment horizontal="center" vertical="center" wrapText="1"/>
    </xf>
    <xf numFmtId="165" fontId="6" fillId="2" borderId="31" xfId="1" applyNumberFormat="1" applyFont="1" applyFill="1" applyBorder="1" applyAlignment="1">
      <alignment horizontal="center" vertical="center" wrapText="1"/>
    </xf>
    <xf numFmtId="165" fontId="6" fillId="2" borderId="32" xfId="1" applyNumberFormat="1" applyFont="1" applyFill="1" applyBorder="1" applyAlignment="1">
      <alignment horizontal="center" vertical="center" wrapText="1"/>
    </xf>
    <xf numFmtId="165" fontId="6" fillId="2" borderId="30" xfId="1" applyNumberFormat="1" applyFont="1" applyFill="1" applyBorder="1" applyAlignment="1">
      <alignment horizontal="center" vertical="center" wrapText="1"/>
    </xf>
    <xf numFmtId="165" fontId="6" fillId="2" borderId="15" xfId="1" applyNumberFormat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1"/>
  <sheetViews>
    <sheetView tabSelected="1" zoomScaleNormal="100" workbookViewId="0">
      <selection activeCell="I42" sqref="I42"/>
    </sheetView>
  </sheetViews>
  <sheetFormatPr baseColWidth="10" defaultColWidth="9.109375" defaultRowHeight="13.8" x14ac:dyDescent="0.25"/>
  <cols>
    <col min="1" max="1" width="41.88671875" style="1" customWidth="1"/>
    <col min="2" max="2" width="37.33203125" style="1" customWidth="1"/>
    <col min="3" max="3" width="9.44140625" style="1" customWidth="1"/>
    <col min="4" max="4" width="10.44140625" style="1" customWidth="1"/>
    <col min="5" max="5" width="10" style="1" bestFit="1" customWidth="1"/>
    <col min="6" max="6" width="10.109375" style="1" customWidth="1"/>
    <col min="7" max="7" width="12.88671875" style="1" customWidth="1"/>
    <col min="8" max="8" width="10.5546875" style="1" customWidth="1"/>
    <col min="9" max="9" width="11.44140625" style="1" customWidth="1"/>
    <col min="10" max="10" width="10.33203125" style="1" customWidth="1"/>
    <col min="11" max="11" width="12" style="1" bestFit="1" customWidth="1"/>
    <col min="12" max="12" width="11.33203125" style="1" customWidth="1"/>
    <col min="13" max="14" width="9.109375" style="1"/>
    <col min="15" max="15" width="12.44140625" style="1" customWidth="1"/>
    <col min="16" max="16" width="11.44140625" style="1" customWidth="1"/>
    <col min="17" max="18" width="9.109375" style="1"/>
    <col min="19" max="19" width="12" style="1" bestFit="1" customWidth="1"/>
    <col min="20" max="20" width="14" style="1" customWidth="1"/>
    <col min="21" max="16384" width="9.109375" style="1"/>
  </cols>
  <sheetData>
    <row r="1" spans="1:20" ht="16.5" x14ac:dyDescent="0.3">
      <c r="A1" s="139" t="s">
        <v>73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</row>
    <row r="2" spans="1:20" ht="17.25" customHeight="1" thickBot="1" x14ac:dyDescent="0.35">
      <c r="A2" s="139" t="s">
        <v>0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</row>
    <row r="3" spans="1:20" ht="15.75" customHeight="1" thickBot="1" x14ac:dyDescent="0.3">
      <c r="A3" s="140" t="s">
        <v>1</v>
      </c>
      <c r="B3" s="140" t="s">
        <v>2</v>
      </c>
      <c r="C3" s="143" t="s">
        <v>3</v>
      </c>
      <c r="D3" s="152" t="s">
        <v>66</v>
      </c>
      <c r="E3" s="153"/>
      <c r="F3" s="153"/>
      <c r="G3" s="154"/>
      <c r="H3" s="152" t="s">
        <v>69</v>
      </c>
      <c r="I3" s="153"/>
      <c r="J3" s="153"/>
      <c r="K3" s="154"/>
      <c r="L3" s="152" t="s">
        <v>71</v>
      </c>
      <c r="M3" s="153"/>
      <c r="N3" s="153"/>
      <c r="O3" s="154"/>
      <c r="P3" s="152" t="s">
        <v>70</v>
      </c>
      <c r="Q3" s="153"/>
      <c r="R3" s="153"/>
      <c r="S3" s="154"/>
      <c r="T3" s="140" t="s">
        <v>72</v>
      </c>
    </row>
    <row r="4" spans="1:20" ht="16.5" customHeight="1" x14ac:dyDescent="0.25">
      <c r="A4" s="141"/>
      <c r="B4" s="141"/>
      <c r="C4" s="144"/>
      <c r="D4" s="146" t="s">
        <v>25</v>
      </c>
      <c r="E4" s="148" t="s">
        <v>26</v>
      </c>
      <c r="F4" s="148" t="s">
        <v>27</v>
      </c>
      <c r="G4" s="150" t="s">
        <v>28</v>
      </c>
      <c r="H4" s="146" t="s">
        <v>25</v>
      </c>
      <c r="I4" s="148" t="s">
        <v>26</v>
      </c>
      <c r="J4" s="148" t="s">
        <v>27</v>
      </c>
      <c r="K4" s="150" t="s">
        <v>28</v>
      </c>
      <c r="L4" s="146" t="s">
        <v>25</v>
      </c>
      <c r="M4" s="148" t="s">
        <v>26</v>
      </c>
      <c r="N4" s="148" t="s">
        <v>27</v>
      </c>
      <c r="O4" s="150" t="s">
        <v>28</v>
      </c>
      <c r="P4" s="146" t="s">
        <v>25</v>
      </c>
      <c r="Q4" s="148" t="s">
        <v>26</v>
      </c>
      <c r="R4" s="148" t="s">
        <v>27</v>
      </c>
      <c r="S4" s="150" t="s">
        <v>28</v>
      </c>
      <c r="T4" s="141"/>
    </row>
    <row r="5" spans="1:20" ht="14.4" thickBot="1" x14ac:dyDescent="0.3">
      <c r="A5" s="142"/>
      <c r="B5" s="142"/>
      <c r="C5" s="145"/>
      <c r="D5" s="147"/>
      <c r="E5" s="149"/>
      <c r="F5" s="149"/>
      <c r="G5" s="151"/>
      <c r="H5" s="147"/>
      <c r="I5" s="149"/>
      <c r="J5" s="149"/>
      <c r="K5" s="151"/>
      <c r="L5" s="147"/>
      <c r="M5" s="149"/>
      <c r="N5" s="149"/>
      <c r="O5" s="151"/>
      <c r="P5" s="147"/>
      <c r="Q5" s="149"/>
      <c r="R5" s="149"/>
      <c r="S5" s="151"/>
      <c r="T5" s="142"/>
    </row>
    <row r="6" spans="1:20" ht="12" customHeight="1" thickBot="1" x14ac:dyDescent="0.35">
      <c r="A6" s="157" t="s">
        <v>4</v>
      </c>
      <c r="B6" s="158"/>
      <c r="C6" s="158"/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9"/>
      <c r="T6" s="110"/>
    </row>
    <row r="7" spans="1:20" ht="33" x14ac:dyDescent="0.3">
      <c r="A7" s="117" t="s">
        <v>5</v>
      </c>
      <c r="B7" s="118" t="s">
        <v>6</v>
      </c>
      <c r="C7" s="119">
        <v>2</v>
      </c>
      <c r="D7" s="19">
        <v>6491910</v>
      </c>
      <c r="E7" s="14">
        <v>649191</v>
      </c>
      <c r="F7" s="14">
        <v>135681</v>
      </c>
      <c r="G7" s="15">
        <f>(+D7+E7+F7)*C7</f>
        <v>14553564</v>
      </c>
      <c r="H7" s="19">
        <v>6491910</v>
      </c>
      <c r="I7" s="14">
        <v>649191</v>
      </c>
      <c r="J7" s="14">
        <v>135681</v>
      </c>
      <c r="K7" s="28">
        <v>14553564</v>
      </c>
      <c r="L7" s="19">
        <v>6491910</v>
      </c>
      <c r="M7" s="14">
        <v>649191</v>
      </c>
      <c r="N7" s="14">
        <v>135681</v>
      </c>
      <c r="O7" s="28">
        <f t="shared" ref="O7:O12" si="0">+(L7+M7+N7)*C7</f>
        <v>14553564</v>
      </c>
      <c r="P7" s="19">
        <v>6491910</v>
      </c>
      <c r="Q7" s="14">
        <v>649191</v>
      </c>
      <c r="R7" s="14">
        <v>135681</v>
      </c>
      <c r="S7" s="28">
        <f>+(P7+Q7+R7)*C7</f>
        <v>14553564</v>
      </c>
      <c r="T7" s="106">
        <f>+(G7+K7+O7+S7)/4</f>
        <v>14553564</v>
      </c>
    </row>
    <row r="8" spans="1:20" ht="49.5" x14ac:dyDescent="0.3">
      <c r="A8" s="120" t="s">
        <v>7</v>
      </c>
      <c r="B8" s="121" t="s">
        <v>8</v>
      </c>
      <c r="C8" s="122">
        <v>2</v>
      </c>
      <c r="D8" s="20">
        <v>1937835</v>
      </c>
      <c r="E8" s="6">
        <v>155027</v>
      </c>
      <c r="F8" s="7">
        <v>39764</v>
      </c>
      <c r="G8" s="21">
        <f t="shared" ref="G8:G15" si="1">(+D8+E8+F8)*C8</f>
        <v>4265252</v>
      </c>
      <c r="H8" s="20">
        <v>1937835</v>
      </c>
      <c r="I8" s="6">
        <v>155027</v>
      </c>
      <c r="J8" s="7">
        <v>39764</v>
      </c>
      <c r="K8" s="31">
        <v>4265252</v>
      </c>
      <c r="L8" s="20">
        <v>1937835</v>
      </c>
      <c r="M8" s="6">
        <v>155027</v>
      </c>
      <c r="N8" s="7">
        <v>39764</v>
      </c>
      <c r="O8" s="29">
        <f t="shared" si="0"/>
        <v>4265252</v>
      </c>
      <c r="P8" s="20">
        <v>1937835</v>
      </c>
      <c r="Q8" s="6">
        <v>155027</v>
      </c>
      <c r="R8" s="7">
        <v>39764</v>
      </c>
      <c r="S8" s="31">
        <f t="shared" ref="S8:S12" si="2">+(P8+Q8+R8)*C8</f>
        <v>4265252</v>
      </c>
      <c r="T8" s="107">
        <f t="shared" ref="T8:T13" si="3">+(G8+K8+O8+S8)/4</f>
        <v>4265252</v>
      </c>
    </row>
    <row r="9" spans="1:20" ht="66" x14ac:dyDescent="0.3">
      <c r="A9" s="123" t="s">
        <v>9</v>
      </c>
      <c r="B9" s="124" t="s">
        <v>10</v>
      </c>
      <c r="C9" s="125">
        <v>1</v>
      </c>
      <c r="D9" s="20">
        <v>1937835</v>
      </c>
      <c r="E9" s="6">
        <v>213162</v>
      </c>
      <c r="F9" s="7">
        <v>40869</v>
      </c>
      <c r="G9" s="21">
        <f t="shared" si="1"/>
        <v>2191866</v>
      </c>
      <c r="H9" s="20">
        <v>1937835</v>
      </c>
      <c r="I9" s="6">
        <v>213162</v>
      </c>
      <c r="J9" s="7">
        <v>40869</v>
      </c>
      <c r="K9" s="29">
        <v>2191866</v>
      </c>
      <c r="L9" s="20">
        <v>1937835</v>
      </c>
      <c r="M9" s="6">
        <v>213162</v>
      </c>
      <c r="N9" s="7">
        <v>40869</v>
      </c>
      <c r="O9" s="29">
        <f t="shared" si="0"/>
        <v>2191866</v>
      </c>
      <c r="P9" s="20">
        <v>1937835</v>
      </c>
      <c r="Q9" s="6">
        <v>213162</v>
      </c>
      <c r="R9" s="7">
        <v>40869</v>
      </c>
      <c r="S9" s="31">
        <f t="shared" si="2"/>
        <v>2191866</v>
      </c>
      <c r="T9" s="107">
        <f t="shared" si="3"/>
        <v>2191866</v>
      </c>
    </row>
    <row r="10" spans="1:20" ht="49.5" x14ac:dyDescent="0.3">
      <c r="A10" s="123" t="s">
        <v>11</v>
      </c>
      <c r="B10" s="121" t="s">
        <v>12</v>
      </c>
      <c r="C10" s="125">
        <v>1</v>
      </c>
      <c r="D10" s="20">
        <v>1937835</v>
      </c>
      <c r="E10" s="6">
        <v>193784</v>
      </c>
      <c r="F10" s="7">
        <v>40501</v>
      </c>
      <c r="G10" s="21">
        <v>2172119</v>
      </c>
      <c r="H10" s="20">
        <v>1937835</v>
      </c>
      <c r="I10" s="6">
        <v>193784</v>
      </c>
      <c r="J10" s="7">
        <v>40501</v>
      </c>
      <c r="K10" s="29">
        <v>2172119</v>
      </c>
      <c r="L10" s="20">
        <v>1937835</v>
      </c>
      <c r="M10" s="6">
        <v>193784</v>
      </c>
      <c r="N10" s="7">
        <v>40501</v>
      </c>
      <c r="O10" s="29">
        <f>+L10+M10+N10</f>
        <v>2172120</v>
      </c>
      <c r="P10" s="20">
        <v>1937835</v>
      </c>
      <c r="Q10" s="6">
        <v>193784</v>
      </c>
      <c r="R10" s="7">
        <v>40501</v>
      </c>
      <c r="S10" s="31">
        <f t="shared" si="2"/>
        <v>2172120</v>
      </c>
      <c r="T10" s="107">
        <f t="shared" si="3"/>
        <v>2172119.5</v>
      </c>
    </row>
    <row r="11" spans="1:20" ht="49.5" x14ac:dyDescent="0.3">
      <c r="A11" s="123" t="s">
        <v>13</v>
      </c>
      <c r="B11" s="121" t="s">
        <v>12</v>
      </c>
      <c r="C11" s="126">
        <v>1</v>
      </c>
      <c r="D11" s="20">
        <v>1937835</v>
      </c>
      <c r="E11" s="6">
        <v>193784</v>
      </c>
      <c r="F11" s="7">
        <v>40501</v>
      </c>
      <c r="G11" s="21">
        <v>2172119</v>
      </c>
      <c r="H11" s="20">
        <v>1937835</v>
      </c>
      <c r="I11" s="6">
        <v>193784</v>
      </c>
      <c r="J11" s="7">
        <v>40501</v>
      </c>
      <c r="K11" s="29">
        <v>2172119</v>
      </c>
      <c r="L11" s="20">
        <v>1937835</v>
      </c>
      <c r="M11" s="6">
        <v>193784</v>
      </c>
      <c r="N11" s="7">
        <v>40501</v>
      </c>
      <c r="O11" s="29">
        <f t="shared" si="0"/>
        <v>2172120</v>
      </c>
      <c r="P11" s="20">
        <v>1937835</v>
      </c>
      <c r="Q11" s="6">
        <v>193784</v>
      </c>
      <c r="R11" s="7">
        <v>40501</v>
      </c>
      <c r="S11" s="31">
        <f t="shared" si="2"/>
        <v>2172120</v>
      </c>
      <c r="T11" s="107">
        <f t="shared" si="3"/>
        <v>2172119.5</v>
      </c>
    </row>
    <row r="12" spans="1:20" ht="50.25" thickBot="1" x14ac:dyDescent="0.35">
      <c r="A12" s="123" t="s">
        <v>65</v>
      </c>
      <c r="B12" s="121" t="s">
        <v>12</v>
      </c>
      <c r="C12" s="126">
        <v>1</v>
      </c>
      <c r="D12" s="22">
        <v>1937835</v>
      </c>
      <c r="E12" s="16">
        <v>193784</v>
      </c>
      <c r="F12" s="23">
        <v>40501</v>
      </c>
      <c r="G12" s="17">
        <v>2172119</v>
      </c>
      <c r="H12" s="22">
        <v>1937835</v>
      </c>
      <c r="I12" s="16">
        <v>193784</v>
      </c>
      <c r="J12" s="23">
        <v>40501</v>
      </c>
      <c r="K12" s="29">
        <v>2172119</v>
      </c>
      <c r="L12" s="22">
        <v>1937835</v>
      </c>
      <c r="M12" s="16">
        <v>193784</v>
      </c>
      <c r="N12" s="23">
        <v>40501</v>
      </c>
      <c r="O12" s="29">
        <f t="shared" si="0"/>
        <v>2172120</v>
      </c>
      <c r="P12" s="22">
        <v>1937835</v>
      </c>
      <c r="Q12" s="16">
        <v>193784</v>
      </c>
      <c r="R12" s="23">
        <v>40501</v>
      </c>
      <c r="S12" s="30">
        <f t="shared" si="2"/>
        <v>2172120</v>
      </c>
      <c r="T12" s="108">
        <f t="shared" si="3"/>
        <v>2172119.5</v>
      </c>
    </row>
    <row r="13" spans="1:20" ht="17.25" thickBot="1" x14ac:dyDescent="0.35">
      <c r="A13" s="155" t="s">
        <v>76</v>
      </c>
      <c r="B13" s="156"/>
      <c r="C13" s="156"/>
      <c r="D13" s="13"/>
      <c r="E13" s="9"/>
      <c r="F13" s="9"/>
      <c r="G13" s="10">
        <f>SUM(G7:G12)</f>
        <v>27527039</v>
      </c>
      <c r="H13" s="13"/>
      <c r="I13" s="9"/>
      <c r="J13" s="9"/>
      <c r="K13" s="10">
        <f>SUM(K7:K12)</f>
        <v>27527039</v>
      </c>
      <c r="L13" s="13"/>
      <c r="M13" s="9"/>
      <c r="N13" s="9"/>
      <c r="O13" s="10">
        <f>SUM(O7:O12)</f>
        <v>27527042</v>
      </c>
      <c r="P13" s="13"/>
      <c r="Q13" s="9"/>
      <c r="R13" s="9"/>
      <c r="S13" s="10">
        <f>SUM(S7:S12)</f>
        <v>27527042</v>
      </c>
      <c r="T13" s="109">
        <f t="shared" si="3"/>
        <v>27527040.5</v>
      </c>
    </row>
    <row r="14" spans="1:20" ht="27.75" customHeight="1" thickBot="1" x14ac:dyDescent="0.35">
      <c r="A14" s="160" t="s">
        <v>14</v>
      </c>
      <c r="B14" s="139"/>
      <c r="C14" s="139"/>
      <c r="D14" s="139"/>
      <c r="E14" s="139"/>
      <c r="F14" s="139"/>
      <c r="G14" s="139"/>
      <c r="H14" s="139"/>
      <c r="I14" s="139"/>
      <c r="J14" s="139"/>
      <c r="K14" s="139"/>
      <c r="L14" s="139"/>
      <c r="M14" s="139"/>
      <c r="N14" s="139"/>
      <c r="O14" s="139"/>
      <c r="P14" s="139"/>
      <c r="Q14" s="139"/>
      <c r="R14" s="139"/>
      <c r="S14" s="161"/>
      <c r="T14" s="127" t="s">
        <v>72</v>
      </c>
    </row>
    <row r="15" spans="1:20" ht="27.6" x14ac:dyDescent="0.25">
      <c r="A15" s="128" t="s">
        <v>15</v>
      </c>
      <c r="B15" s="129" t="s">
        <v>6</v>
      </c>
      <c r="C15" s="130">
        <v>1</v>
      </c>
      <c r="D15" s="19">
        <v>6491910</v>
      </c>
      <c r="E15" s="14">
        <f t="shared" ref="E15:E31" si="4">+D15*10%</f>
        <v>649191</v>
      </c>
      <c r="F15" s="14">
        <v>135681</v>
      </c>
      <c r="G15" s="15">
        <f t="shared" si="1"/>
        <v>7276782</v>
      </c>
      <c r="H15" s="19">
        <v>6491910</v>
      </c>
      <c r="I15" s="32">
        <v>649191</v>
      </c>
      <c r="J15" s="32">
        <v>135681</v>
      </c>
      <c r="K15" s="33">
        <v>7276782</v>
      </c>
      <c r="L15" s="19">
        <v>6491910</v>
      </c>
      <c r="M15" s="32">
        <v>649191</v>
      </c>
      <c r="N15" s="32">
        <v>135681</v>
      </c>
      <c r="O15" s="33">
        <f>+(L15+M15+N15)*C15</f>
        <v>7276782</v>
      </c>
      <c r="P15" s="92">
        <v>6491910</v>
      </c>
      <c r="Q15" s="32">
        <v>649191</v>
      </c>
      <c r="R15" s="32">
        <v>135681</v>
      </c>
      <c r="S15" s="28">
        <f t="shared" ref="S15" si="5">+(P15+Q15+R15)*C15</f>
        <v>7276782</v>
      </c>
      <c r="T15" s="106">
        <f>+(G15+K15+O15+S15)/4</f>
        <v>7276782</v>
      </c>
    </row>
    <row r="16" spans="1:20" ht="27.6" x14ac:dyDescent="0.25">
      <c r="A16" s="123" t="s">
        <v>16</v>
      </c>
      <c r="B16" s="124" t="s">
        <v>6</v>
      </c>
      <c r="C16" s="131">
        <v>1</v>
      </c>
      <c r="D16" s="25">
        <v>6491910</v>
      </c>
      <c r="E16" s="6">
        <f t="shared" si="4"/>
        <v>649191</v>
      </c>
      <c r="F16" s="6">
        <v>135681</v>
      </c>
      <c r="G16" s="21">
        <f t="shared" ref="G16:G20" si="6">(+D16+E16+F16)*C16</f>
        <v>7276782</v>
      </c>
      <c r="H16" s="25">
        <v>6491910</v>
      </c>
      <c r="I16" s="7">
        <v>649191</v>
      </c>
      <c r="J16" s="7">
        <v>135681</v>
      </c>
      <c r="K16" s="34">
        <v>7276782</v>
      </c>
      <c r="L16" s="25">
        <v>6491910</v>
      </c>
      <c r="M16" s="7">
        <v>649191</v>
      </c>
      <c r="N16" s="7">
        <v>135681</v>
      </c>
      <c r="O16" s="34">
        <f t="shared" ref="O16:O21" si="7">+(L16+M16+N16)*C16</f>
        <v>7276782</v>
      </c>
      <c r="P16" s="20">
        <v>6491910</v>
      </c>
      <c r="Q16" s="7">
        <v>649191</v>
      </c>
      <c r="R16" s="7">
        <v>135681</v>
      </c>
      <c r="S16" s="29">
        <f t="shared" ref="S16:S20" si="8">+(P16+Q16+R16)*C16</f>
        <v>7276782</v>
      </c>
      <c r="T16" s="107">
        <f t="shared" ref="T16:T31" si="9">+(G16+K16+O16+S16)/4</f>
        <v>7276782</v>
      </c>
    </row>
    <row r="17" spans="1:20" ht="27.6" x14ac:dyDescent="0.25">
      <c r="A17" s="132" t="s">
        <v>17</v>
      </c>
      <c r="B17" s="133" t="s">
        <v>6</v>
      </c>
      <c r="C17" s="131">
        <v>1</v>
      </c>
      <c r="D17" s="25">
        <v>6491910</v>
      </c>
      <c r="E17" s="6">
        <f t="shared" si="4"/>
        <v>649191</v>
      </c>
      <c r="F17" s="6">
        <v>135681</v>
      </c>
      <c r="G17" s="21">
        <f t="shared" si="6"/>
        <v>7276782</v>
      </c>
      <c r="H17" s="25">
        <v>6491910</v>
      </c>
      <c r="I17" s="7">
        <v>649191</v>
      </c>
      <c r="J17" s="7">
        <v>135681</v>
      </c>
      <c r="K17" s="34">
        <v>7276782</v>
      </c>
      <c r="L17" s="25">
        <v>6491910</v>
      </c>
      <c r="M17" s="7">
        <v>649191</v>
      </c>
      <c r="N17" s="7">
        <v>135681</v>
      </c>
      <c r="O17" s="34">
        <f t="shared" si="7"/>
        <v>7276782</v>
      </c>
      <c r="P17" s="20">
        <v>6491910</v>
      </c>
      <c r="Q17" s="7">
        <v>649191</v>
      </c>
      <c r="R17" s="7">
        <v>135681</v>
      </c>
      <c r="S17" s="29">
        <f t="shared" si="8"/>
        <v>7276782</v>
      </c>
      <c r="T17" s="107">
        <f t="shared" si="9"/>
        <v>7276782</v>
      </c>
    </row>
    <row r="18" spans="1:20" ht="33" x14ac:dyDescent="0.3">
      <c r="A18" s="134" t="s">
        <v>18</v>
      </c>
      <c r="B18" s="135" t="s">
        <v>6</v>
      </c>
      <c r="C18" s="136">
        <v>1</v>
      </c>
      <c r="D18" s="25">
        <v>6491910</v>
      </c>
      <c r="E18" s="6">
        <f t="shared" si="4"/>
        <v>649191</v>
      </c>
      <c r="F18" s="6">
        <v>135681</v>
      </c>
      <c r="G18" s="21">
        <f t="shared" si="6"/>
        <v>7276782</v>
      </c>
      <c r="H18" s="25">
        <v>6491910</v>
      </c>
      <c r="I18" s="7">
        <v>649191</v>
      </c>
      <c r="J18" s="7">
        <v>135681</v>
      </c>
      <c r="K18" s="34">
        <v>7276782</v>
      </c>
      <c r="L18" s="25">
        <v>6491910</v>
      </c>
      <c r="M18" s="7">
        <v>649191</v>
      </c>
      <c r="N18" s="7">
        <v>135681</v>
      </c>
      <c r="O18" s="34">
        <f t="shared" si="7"/>
        <v>7276782</v>
      </c>
      <c r="P18" s="20">
        <v>6491910</v>
      </c>
      <c r="Q18" s="7">
        <v>649191</v>
      </c>
      <c r="R18" s="7">
        <v>135681</v>
      </c>
      <c r="S18" s="29">
        <f t="shared" si="8"/>
        <v>7276782</v>
      </c>
      <c r="T18" s="107">
        <f t="shared" si="9"/>
        <v>7276782</v>
      </c>
    </row>
    <row r="19" spans="1:20" ht="33" x14ac:dyDescent="0.3">
      <c r="A19" s="123" t="s">
        <v>19</v>
      </c>
      <c r="B19" s="124" t="s">
        <v>6</v>
      </c>
      <c r="C19" s="131">
        <v>1</v>
      </c>
      <c r="D19" s="25">
        <v>6491910</v>
      </c>
      <c r="E19" s="6">
        <f t="shared" si="4"/>
        <v>649191</v>
      </c>
      <c r="F19" s="6">
        <v>135681</v>
      </c>
      <c r="G19" s="21">
        <f t="shared" si="6"/>
        <v>7276782</v>
      </c>
      <c r="H19" s="25">
        <v>6491910</v>
      </c>
      <c r="I19" s="7">
        <v>649191</v>
      </c>
      <c r="J19" s="7">
        <v>135681</v>
      </c>
      <c r="K19" s="34">
        <v>7276782</v>
      </c>
      <c r="L19" s="25">
        <v>6491910</v>
      </c>
      <c r="M19" s="7">
        <v>649191</v>
      </c>
      <c r="N19" s="7">
        <v>135681</v>
      </c>
      <c r="O19" s="34">
        <f t="shared" si="7"/>
        <v>7276782</v>
      </c>
      <c r="P19" s="20">
        <v>6491910</v>
      </c>
      <c r="Q19" s="7">
        <v>649191</v>
      </c>
      <c r="R19" s="7">
        <v>135681</v>
      </c>
      <c r="S19" s="29">
        <f t="shared" si="8"/>
        <v>7276782</v>
      </c>
      <c r="T19" s="107">
        <f t="shared" si="9"/>
        <v>7276782</v>
      </c>
    </row>
    <row r="20" spans="1:20" ht="33" x14ac:dyDescent="0.3">
      <c r="A20" s="123" t="s">
        <v>20</v>
      </c>
      <c r="B20" s="124" t="s">
        <v>6</v>
      </c>
      <c r="C20" s="131">
        <v>1</v>
      </c>
      <c r="D20" s="25">
        <v>6491910</v>
      </c>
      <c r="E20" s="6">
        <f t="shared" si="4"/>
        <v>649191</v>
      </c>
      <c r="F20" s="6">
        <v>135681</v>
      </c>
      <c r="G20" s="21">
        <f t="shared" si="6"/>
        <v>7276782</v>
      </c>
      <c r="H20" s="25">
        <v>6491910</v>
      </c>
      <c r="I20" s="7">
        <v>649191</v>
      </c>
      <c r="J20" s="7">
        <v>135681</v>
      </c>
      <c r="K20" s="34">
        <v>7276782</v>
      </c>
      <c r="L20" s="25">
        <v>6491910</v>
      </c>
      <c r="M20" s="7">
        <v>649191</v>
      </c>
      <c r="N20" s="7">
        <v>135681</v>
      </c>
      <c r="O20" s="34">
        <f t="shared" si="7"/>
        <v>7276782</v>
      </c>
      <c r="P20" s="20">
        <v>6491910</v>
      </c>
      <c r="Q20" s="7">
        <v>649191</v>
      </c>
      <c r="R20" s="7">
        <v>135681</v>
      </c>
      <c r="S20" s="29">
        <f t="shared" si="8"/>
        <v>7276782</v>
      </c>
      <c r="T20" s="107">
        <f t="shared" si="9"/>
        <v>7276782</v>
      </c>
    </row>
    <row r="21" spans="1:20" ht="33" x14ac:dyDescent="0.3">
      <c r="A21" s="123" t="s">
        <v>21</v>
      </c>
      <c r="B21" s="124" t="s">
        <v>6</v>
      </c>
      <c r="C21" s="131">
        <v>2</v>
      </c>
      <c r="D21" s="25">
        <v>6491910</v>
      </c>
      <c r="E21" s="6">
        <f t="shared" si="4"/>
        <v>649191</v>
      </c>
      <c r="F21" s="6">
        <v>135681</v>
      </c>
      <c r="G21" s="21">
        <f t="shared" ref="G21:G28" si="10">(+D21+E21+F21)*C21</f>
        <v>14553564</v>
      </c>
      <c r="H21" s="25">
        <v>6491910</v>
      </c>
      <c r="I21" s="7">
        <v>649191</v>
      </c>
      <c r="J21" s="7">
        <v>135681</v>
      </c>
      <c r="K21" s="34">
        <v>14553564</v>
      </c>
      <c r="L21" s="25">
        <v>6491910</v>
      </c>
      <c r="M21" s="7">
        <v>649191</v>
      </c>
      <c r="N21" s="7">
        <v>135681</v>
      </c>
      <c r="O21" s="34">
        <f t="shared" si="7"/>
        <v>14553564</v>
      </c>
      <c r="P21" s="20">
        <v>6491910</v>
      </c>
      <c r="Q21" s="7">
        <v>649191</v>
      </c>
      <c r="R21" s="7">
        <v>135681</v>
      </c>
      <c r="S21" s="29">
        <f t="shared" ref="S21:S29" si="11">+(P21+Q21+R21)*C21</f>
        <v>14553564</v>
      </c>
      <c r="T21" s="107">
        <f t="shared" si="9"/>
        <v>14553564</v>
      </c>
    </row>
    <row r="22" spans="1:20" ht="27.6" x14ac:dyDescent="0.25">
      <c r="A22" s="123" t="s">
        <v>22</v>
      </c>
      <c r="B22" s="124" t="s">
        <v>6</v>
      </c>
      <c r="C22" s="131">
        <v>1</v>
      </c>
      <c r="D22" s="25">
        <v>6491910</v>
      </c>
      <c r="E22" s="6">
        <f t="shared" si="4"/>
        <v>649191</v>
      </c>
      <c r="F22" s="6">
        <v>135681</v>
      </c>
      <c r="G22" s="21">
        <f t="shared" si="10"/>
        <v>7276782</v>
      </c>
      <c r="H22" s="25">
        <v>6491910</v>
      </c>
      <c r="I22" s="7">
        <v>649191</v>
      </c>
      <c r="J22" s="7">
        <v>135681</v>
      </c>
      <c r="K22" s="34">
        <v>7276782</v>
      </c>
      <c r="L22" s="25">
        <v>6491910</v>
      </c>
      <c r="M22" s="7">
        <v>649191</v>
      </c>
      <c r="N22" s="7">
        <v>135681</v>
      </c>
      <c r="O22" s="34">
        <f t="shared" ref="O22:O28" si="12">+(L22+M22+N22)*C22</f>
        <v>7276782</v>
      </c>
      <c r="P22" s="20">
        <v>6491910</v>
      </c>
      <c r="Q22" s="7">
        <v>649191</v>
      </c>
      <c r="R22" s="7">
        <v>135681</v>
      </c>
      <c r="S22" s="29">
        <f t="shared" si="11"/>
        <v>7276782</v>
      </c>
      <c r="T22" s="107">
        <f t="shared" si="9"/>
        <v>7276782</v>
      </c>
    </row>
    <row r="23" spans="1:20" ht="27.6" x14ac:dyDescent="0.25">
      <c r="A23" s="123" t="s">
        <v>23</v>
      </c>
      <c r="B23" s="124" t="s">
        <v>6</v>
      </c>
      <c r="C23" s="131">
        <v>1</v>
      </c>
      <c r="D23" s="25">
        <v>6491910</v>
      </c>
      <c r="E23" s="6">
        <f t="shared" si="4"/>
        <v>649191</v>
      </c>
      <c r="F23" s="6">
        <v>135681</v>
      </c>
      <c r="G23" s="21">
        <f t="shared" si="10"/>
        <v>7276782</v>
      </c>
      <c r="H23" s="25">
        <v>6491910</v>
      </c>
      <c r="I23" s="7">
        <v>649191</v>
      </c>
      <c r="J23" s="7">
        <v>135681</v>
      </c>
      <c r="K23" s="34">
        <v>7276782</v>
      </c>
      <c r="L23" s="25">
        <v>6491910</v>
      </c>
      <c r="M23" s="7">
        <v>649191</v>
      </c>
      <c r="N23" s="7">
        <v>135681</v>
      </c>
      <c r="O23" s="34">
        <f t="shared" si="12"/>
        <v>7276782</v>
      </c>
      <c r="P23" s="20">
        <v>6491910</v>
      </c>
      <c r="Q23" s="7">
        <v>649191</v>
      </c>
      <c r="R23" s="7">
        <v>135681</v>
      </c>
      <c r="S23" s="29">
        <f t="shared" si="11"/>
        <v>7276782</v>
      </c>
      <c r="T23" s="107">
        <f t="shared" si="9"/>
        <v>7276782</v>
      </c>
    </row>
    <row r="24" spans="1:20" ht="33" x14ac:dyDescent="0.3">
      <c r="A24" s="123" t="s">
        <v>30</v>
      </c>
      <c r="B24" s="124" t="s">
        <v>6</v>
      </c>
      <c r="C24" s="131">
        <v>1</v>
      </c>
      <c r="D24" s="25">
        <v>6491910</v>
      </c>
      <c r="E24" s="6">
        <f t="shared" si="4"/>
        <v>649191</v>
      </c>
      <c r="F24" s="6">
        <v>135681</v>
      </c>
      <c r="G24" s="21">
        <f t="shared" si="10"/>
        <v>7276782</v>
      </c>
      <c r="H24" s="25">
        <v>6491910</v>
      </c>
      <c r="I24" s="7">
        <v>649191</v>
      </c>
      <c r="J24" s="7">
        <v>135681</v>
      </c>
      <c r="K24" s="34">
        <v>7276782</v>
      </c>
      <c r="L24" s="25">
        <v>6491910</v>
      </c>
      <c r="M24" s="7">
        <v>649191</v>
      </c>
      <c r="N24" s="7">
        <v>135681</v>
      </c>
      <c r="O24" s="34">
        <f t="shared" si="12"/>
        <v>7276782</v>
      </c>
      <c r="P24" s="20">
        <v>6491910</v>
      </c>
      <c r="Q24" s="7">
        <v>649191</v>
      </c>
      <c r="R24" s="7">
        <v>135681</v>
      </c>
      <c r="S24" s="29">
        <f t="shared" si="11"/>
        <v>7276782</v>
      </c>
      <c r="T24" s="107">
        <f t="shared" si="9"/>
        <v>7276782</v>
      </c>
    </row>
    <row r="25" spans="1:20" ht="33" x14ac:dyDescent="0.3">
      <c r="A25" s="123" t="s">
        <v>24</v>
      </c>
      <c r="B25" s="124" t="s">
        <v>6</v>
      </c>
      <c r="C25" s="131">
        <v>1</v>
      </c>
      <c r="D25" s="25">
        <v>6491910</v>
      </c>
      <c r="E25" s="6">
        <f t="shared" si="4"/>
        <v>649191</v>
      </c>
      <c r="F25" s="6">
        <v>135681</v>
      </c>
      <c r="G25" s="21">
        <f t="shared" si="10"/>
        <v>7276782</v>
      </c>
      <c r="H25" s="25">
        <v>6491910</v>
      </c>
      <c r="I25" s="7">
        <v>649191</v>
      </c>
      <c r="J25" s="7">
        <v>135681</v>
      </c>
      <c r="K25" s="34">
        <v>7276782</v>
      </c>
      <c r="L25" s="25">
        <v>6491910</v>
      </c>
      <c r="M25" s="7">
        <v>649191</v>
      </c>
      <c r="N25" s="7">
        <v>135681</v>
      </c>
      <c r="O25" s="34">
        <f t="shared" si="12"/>
        <v>7276782</v>
      </c>
      <c r="P25" s="20">
        <v>6491910</v>
      </c>
      <c r="Q25" s="7">
        <v>649191</v>
      </c>
      <c r="R25" s="7">
        <v>135681</v>
      </c>
      <c r="S25" s="29">
        <f t="shared" si="11"/>
        <v>7276782</v>
      </c>
      <c r="T25" s="107">
        <f t="shared" si="9"/>
        <v>7276782</v>
      </c>
    </row>
    <row r="26" spans="1:20" ht="33" x14ac:dyDescent="0.3">
      <c r="A26" s="132" t="s">
        <v>29</v>
      </c>
      <c r="B26" s="133" t="s">
        <v>6</v>
      </c>
      <c r="C26" s="137">
        <v>1</v>
      </c>
      <c r="D26" s="25">
        <v>6491910</v>
      </c>
      <c r="E26" s="6">
        <f t="shared" si="4"/>
        <v>649191</v>
      </c>
      <c r="F26" s="6">
        <v>135681</v>
      </c>
      <c r="G26" s="21">
        <f t="shared" si="10"/>
        <v>7276782</v>
      </c>
      <c r="H26" s="25">
        <v>6491910</v>
      </c>
      <c r="I26" s="7">
        <v>649191</v>
      </c>
      <c r="J26" s="7">
        <v>135681</v>
      </c>
      <c r="K26" s="34">
        <v>7276782</v>
      </c>
      <c r="L26" s="25">
        <v>6491910</v>
      </c>
      <c r="M26" s="7">
        <v>649191</v>
      </c>
      <c r="N26" s="7">
        <v>135681</v>
      </c>
      <c r="O26" s="34">
        <f t="shared" si="12"/>
        <v>7276782</v>
      </c>
      <c r="P26" s="20">
        <v>6491910</v>
      </c>
      <c r="Q26" s="7">
        <v>649191</v>
      </c>
      <c r="R26" s="7">
        <v>135681</v>
      </c>
      <c r="S26" s="29">
        <f t="shared" si="11"/>
        <v>7276782</v>
      </c>
      <c r="T26" s="107">
        <f t="shared" si="9"/>
        <v>7276782</v>
      </c>
    </row>
    <row r="27" spans="1:20" ht="49.5" x14ac:dyDescent="0.3">
      <c r="A27" s="123" t="s">
        <v>44</v>
      </c>
      <c r="B27" s="124" t="s">
        <v>45</v>
      </c>
      <c r="C27" s="137">
        <v>1</v>
      </c>
      <c r="D27" s="25">
        <v>6491910</v>
      </c>
      <c r="E27" s="6">
        <f t="shared" si="4"/>
        <v>649191</v>
      </c>
      <c r="F27" s="6">
        <v>135681</v>
      </c>
      <c r="G27" s="21">
        <f t="shared" si="10"/>
        <v>7276782</v>
      </c>
      <c r="H27" s="25">
        <v>6491910</v>
      </c>
      <c r="I27" s="7">
        <v>649191</v>
      </c>
      <c r="J27" s="7">
        <v>135681</v>
      </c>
      <c r="K27" s="34">
        <v>7276782</v>
      </c>
      <c r="L27" s="25">
        <v>6491910</v>
      </c>
      <c r="M27" s="7">
        <v>649191</v>
      </c>
      <c r="N27" s="7">
        <v>135681</v>
      </c>
      <c r="O27" s="34">
        <f t="shared" si="12"/>
        <v>7276782</v>
      </c>
      <c r="P27" s="20">
        <v>6491910</v>
      </c>
      <c r="Q27" s="7">
        <v>649191</v>
      </c>
      <c r="R27" s="7">
        <v>135681</v>
      </c>
      <c r="S27" s="29">
        <f t="shared" si="11"/>
        <v>7276782</v>
      </c>
      <c r="T27" s="107">
        <f t="shared" si="9"/>
        <v>7276782</v>
      </c>
    </row>
    <row r="28" spans="1:20" ht="49.5" x14ac:dyDescent="0.3">
      <c r="A28" s="123" t="s">
        <v>46</v>
      </c>
      <c r="B28" s="124" t="s">
        <v>45</v>
      </c>
      <c r="C28" s="131">
        <v>1</v>
      </c>
      <c r="D28" s="25">
        <v>6491910</v>
      </c>
      <c r="E28" s="6">
        <f t="shared" si="4"/>
        <v>649191</v>
      </c>
      <c r="F28" s="6">
        <v>135681</v>
      </c>
      <c r="G28" s="21">
        <f t="shared" si="10"/>
        <v>7276782</v>
      </c>
      <c r="H28" s="25">
        <v>6491910</v>
      </c>
      <c r="I28" s="7">
        <v>649191</v>
      </c>
      <c r="J28" s="7">
        <v>135681</v>
      </c>
      <c r="K28" s="34">
        <v>7276782</v>
      </c>
      <c r="L28" s="25">
        <v>6491910</v>
      </c>
      <c r="M28" s="7">
        <v>649191</v>
      </c>
      <c r="N28" s="7">
        <v>135681</v>
      </c>
      <c r="O28" s="34">
        <f t="shared" si="12"/>
        <v>7276782</v>
      </c>
      <c r="P28" s="20">
        <v>6491910</v>
      </c>
      <c r="Q28" s="7">
        <v>649191</v>
      </c>
      <c r="R28" s="7">
        <v>135681</v>
      </c>
      <c r="S28" s="29">
        <f t="shared" si="11"/>
        <v>7276782</v>
      </c>
      <c r="T28" s="107">
        <f t="shared" si="9"/>
        <v>7276782</v>
      </c>
    </row>
    <row r="29" spans="1:20" ht="50.25" thickBot="1" x14ac:dyDescent="0.35">
      <c r="A29" s="132" t="s">
        <v>42</v>
      </c>
      <c r="B29" s="135" t="s">
        <v>43</v>
      </c>
      <c r="C29" s="137">
        <v>3</v>
      </c>
      <c r="D29" s="26">
        <v>3629570</v>
      </c>
      <c r="E29" s="11">
        <v>435548</v>
      </c>
      <c r="F29" s="8">
        <v>77237</v>
      </c>
      <c r="G29" s="27">
        <v>12427067</v>
      </c>
      <c r="H29" s="26">
        <v>3329570</v>
      </c>
      <c r="I29" s="11">
        <v>399548</v>
      </c>
      <c r="J29" s="8">
        <v>70853</v>
      </c>
      <c r="K29" s="24">
        <v>11399915</v>
      </c>
      <c r="L29" s="26">
        <v>3114820</v>
      </c>
      <c r="M29" s="11">
        <v>373778</v>
      </c>
      <c r="N29" s="8">
        <v>66283</v>
      </c>
      <c r="O29" s="93">
        <f>+(L29+M29+N29)*C29</f>
        <v>10664643</v>
      </c>
      <c r="P29" s="35">
        <v>3927000</v>
      </c>
      <c r="Q29" s="16">
        <v>78540</v>
      </c>
      <c r="R29" s="16">
        <v>76105</v>
      </c>
      <c r="S29" s="17">
        <f t="shared" si="11"/>
        <v>12244935</v>
      </c>
      <c r="T29" s="108">
        <f t="shared" si="9"/>
        <v>11684140</v>
      </c>
    </row>
    <row r="30" spans="1:20" ht="17.25" thickBot="1" x14ac:dyDescent="0.35">
      <c r="A30" s="155" t="s">
        <v>75</v>
      </c>
      <c r="B30" s="156"/>
      <c r="C30" s="156"/>
      <c r="D30" s="18"/>
      <c r="E30" s="12"/>
      <c r="F30" s="9"/>
      <c r="G30" s="10">
        <f>SUM(G15:G29)</f>
        <v>121578797</v>
      </c>
      <c r="H30" s="18"/>
      <c r="I30" s="12"/>
      <c r="J30" s="9"/>
      <c r="K30" s="10">
        <f>SUM(K15:K29)</f>
        <v>120551645</v>
      </c>
      <c r="L30" s="18"/>
      <c r="M30" s="12"/>
      <c r="N30" s="10"/>
      <c r="O30" s="94">
        <f>SUM(O15:O29)</f>
        <v>119816373</v>
      </c>
      <c r="P30" s="18"/>
      <c r="Q30" s="12"/>
      <c r="R30" s="9"/>
      <c r="S30" s="10">
        <f>SUM(S15:S29)</f>
        <v>121396665</v>
      </c>
      <c r="T30" s="109">
        <f t="shared" si="9"/>
        <v>120835870</v>
      </c>
    </row>
    <row r="31" spans="1:20" ht="17.25" thickBot="1" x14ac:dyDescent="0.35">
      <c r="A31" s="155" t="s">
        <v>77</v>
      </c>
      <c r="B31" s="156"/>
      <c r="C31" s="156"/>
      <c r="D31" s="13"/>
      <c r="E31" s="138">
        <f t="shared" si="4"/>
        <v>0</v>
      </c>
      <c r="F31" s="9"/>
      <c r="G31" s="10">
        <f>+G30+G13</f>
        <v>149105836</v>
      </c>
      <c r="H31" s="13"/>
      <c r="I31" s="138"/>
      <c r="J31" s="9"/>
      <c r="K31" s="10">
        <f>+K30+K13</f>
        <v>148078684</v>
      </c>
      <c r="L31" s="13"/>
      <c r="M31" s="138"/>
      <c r="N31" s="9"/>
      <c r="O31" s="10">
        <f>+O30+O13</f>
        <v>147343415</v>
      </c>
      <c r="P31" s="13"/>
      <c r="Q31" s="138"/>
      <c r="R31" s="9"/>
      <c r="S31" s="10">
        <f>+S30+S13</f>
        <v>148923707</v>
      </c>
      <c r="T31" s="109">
        <f t="shared" si="9"/>
        <v>148362910.5</v>
      </c>
    </row>
  </sheetData>
  <mergeCells count="31">
    <mergeCell ref="L3:O3"/>
    <mergeCell ref="S4:S5"/>
    <mergeCell ref="A31:C31"/>
    <mergeCell ref="D4:D5"/>
    <mergeCell ref="E4:E5"/>
    <mergeCell ref="F4:F5"/>
    <mergeCell ref="A30:C30"/>
    <mergeCell ref="A6:S6"/>
    <mergeCell ref="A14:S14"/>
    <mergeCell ref="G4:G5"/>
    <mergeCell ref="A13:C13"/>
    <mergeCell ref="H4:H5"/>
    <mergeCell ref="I4:I5"/>
    <mergeCell ref="J4:J5"/>
    <mergeCell ref="K4:K5"/>
    <mergeCell ref="A1:T1"/>
    <mergeCell ref="A2:T2"/>
    <mergeCell ref="A3:A5"/>
    <mergeCell ref="B3:B5"/>
    <mergeCell ref="C3:C5"/>
    <mergeCell ref="T3:T5"/>
    <mergeCell ref="L4:L5"/>
    <mergeCell ref="M4:M5"/>
    <mergeCell ref="N4:N5"/>
    <mergeCell ref="O4:O5"/>
    <mergeCell ref="P3:S3"/>
    <mergeCell ref="P4:P5"/>
    <mergeCell ref="Q4:Q5"/>
    <mergeCell ref="R4:R5"/>
    <mergeCell ref="D3:G3"/>
    <mergeCell ref="H3:K3"/>
  </mergeCells>
  <pageMargins left="0.56000000000000005" right="0.31496062992125984" top="0.17" bottom="0.17" header="0.17" footer="0.17"/>
  <pageSetup scale="4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8"/>
  <sheetViews>
    <sheetView topLeftCell="A37" zoomScaleNormal="100" workbookViewId="0">
      <selection activeCell="E48" sqref="E48"/>
    </sheetView>
  </sheetViews>
  <sheetFormatPr baseColWidth="10" defaultColWidth="11.44140625" defaultRowHeight="13.8" x14ac:dyDescent="0.3"/>
  <cols>
    <col min="1" max="1" width="26.88671875" style="4" customWidth="1"/>
    <col min="2" max="2" width="7.6640625" style="4" customWidth="1"/>
    <col min="3" max="3" width="13.33203125" style="4" customWidth="1"/>
    <col min="4" max="4" width="20.109375" style="4" customWidth="1"/>
    <col min="5" max="5" width="14.5546875" style="4" customWidth="1"/>
    <col min="6" max="6" width="20.5546875" style="4" customWidth="1"/>
    <col min="7" max="7" width="14.6640625" style="4" customWidth="1"/>
    <col min="8" max="8" width="22.33203125" style="4" customWidth="1"/>
    <col min="9" max="9" width="13.6640625" style="4" customWidth="1"/>
    <col min="10" max="10" width="19.88671875" style="4" customWidth="1"/>
    <col min="11" max="11" width="15.88671875" style="4" customWidth="1"/>
    <col min="12" max="16384" width="11.44140625" style="4"/>
  </cols>
  <sheetData>
    <row r="1" spans="1:11" ht="27" customHeight="1" x14ac:dyDescent="0.3">
      <c r="A1" s="162" t="s">
        <v>74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</row>
    <row r="2" spans="1:11" ht="32.25" customHeight="1" thickBot="1" x14ac:dyDescent="0.35">
      <c r="A2" s="163" t="s">
        <v>41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</row>
    <row r="3" spans="1:11" ht="53.25" customHeight="1" thickBot="1" x14ac:dyDescent="0.35">
      <c r="A3" s="166" t="s">
        <v>38</v>
      </c>
      <c r="B3" s="167"/>
      <c r="C3" s="166" t="s">
        <v>66</v>
      </c>
      <c r="D3" s="168"/>
      <c r="E3" s="166" t="s">
        <v>67</v>
      </c>
      <c r="F3" s="168"/>
      <c r="G3" s="166" t="s">
        <v>71</v>
      </c>
      <c r="H3" s="168"/>
      <c r="I3" s="166" t="s">
        <v>68</v>
      </c>
      <c r="J3" s="168"/>
      <c r="K3" s="164" t="s">
        <v>72</v>
      </c>
    </row>
    <row r="4" spans="1:11" ht="14.4" thickBot="1" x14ac:dyDescent="0.35">
      <c r="A4" s="36" t="s">
        <v>31</v>
      </c>
      <c r="B4" s="37" t="s">
        <v>32</v>
      </c>
      <c r="C4" s="38" t="s">
        <v>39</v>
      </c>
      <c r="D4" s="39" t="s">
        <v>40</v>
      </c>
      <c r="E4" s="40" t="s">
        <v>39</v>
      </c>
      <c r="F4" s="41" t="s">
        <v>40</v>
      </c>
      <c r="G4" s="40" t="s">
        <v>39</v>
      </c>
      <c r="H4" s="41" t="s">
        <v>40</v>
      </c>
      <c r="I4" s="42" t="s">
        <v>39</v>
      </c>
      <c r="J4" s="41" t="s">
        <v>40</v>
      </c>
      <c r="K4" s="165"/>
    </row>
    <row r="5" spans="1:11" ht="32.25" customHeight="1" x14ac:dyDescent="0.3">
      <c r="A5" s="82" t="s">
        <v>47</v>
      </c>
      <c r="B5" s="114">
        <v>1</v>
      </c>
      <c r="C5" s="44">
        <v>280000</v>
      </c>
      <c r="D5" s="45">
        <f>+B5*C5</f>
        <v>280000</v>
      </c>
      <c r="E5" s="61">
        <v>220000</v>
      </c>
      <c r="F5" s="45">
        <f>+E5*B5</f>
        <v>220000</v>
      </c>
      <c r="G5" s="61">
        <v>240000</v>
      </c>
      <c r="H5" s="45">
        <f>+G5*B5</f>
        <v>240000</v>
      </c>
      <c r="I5" s="61">
        <v>219067</v>
      </c>
      <c r="J5" s="45">
        <f>+I5*B5</f>
        <v>219067</v>
      </c>
      <c r="K5" s="98">
        <f>+(D5+F5+H5+J5)/4</f>
        <v>239766.75</v>
      </c>
    </row>
    <row r="6" spans="1:11" ht="27.6" x14ac:dyDescent="0.3">
      <c r="A6" s="82" t="s">
        <v>48</v>
      </c>
      <c r="B6" s="114">
        <v>12</v>
      </c>
      <c r="C6" s="44">
        <v>195000</v>
      </c>
      <c r="D6" s="45">
        <f t="shared" ref="D6:D21" si="0">+B6*C6</f>
        <v>2340000</v>
      </c>
      <c r="E6" s="62">
        <v>121500</v>
      </c>
      <c r="F6" s="45">
        <f>+B6*E6</f>
        <v>1458000</v>
      </c>
      <c r="G6" s="62">
        <v>158000</v>
      </c>
      <c r="H6" s="45">
        <f t="shared" ref="H6:H21" si="1">+G6*B6</f>
        <v>1896000</v>
      </c>
      <c r="I6" s="62">
        <v>144219</v>
      </c>
      <c r="J6" s="45">
        <f t="shared" ref="J6:J21" si="2">+I6*B6</f>
        <v>1730628</v>
      </c>
      <c r="K6" s="99">
        <f t="shared" ref="K6:K25" si="3">+(D6+F6+H6+J6)/4</f>
        <v>1856157</v>
      </c>
    </row>
    <row r="7" spans="1:11" ht="27.6" x14ac:dyDescent="0.3">
      <c r="A7" s="82" t="s">
        <v>49</v>
      </c>
      <c r="B7" s="114">
        <v>3</v>
      </c>
      <c r="C7" s="44">
        <v>210000</v>
      </c>
      <c r="D7" s="45">
        <f t="shared" si="0"/>
        <v>630000</v>
      </c>
      <c r="E7" s="62">
        <v>189500</v>
      </c>
      <c r="F7" s="45">
        <f t="shared" ref="F7:F21" si="4">+B7*E7</f>
        <v>568500</v>
      </c>
      <c r="G7" s="62">
        <v>190000</v>
      </c>
      <c r="H7" s="45">
        <f t="shared" si="1"/>
        <v>570000</v>
      </c>
      <c r="I7" s="62">
        <v>173428</v>
      </c>
      <c r="J7" s="45">
        <f t="shared" si="2"/>
        <v>520284</v>
      </c>
      <c r="K7" s="99">
        <f t="shared" si="3"/>
        <v>572196</v>
      </c>
    </row>
    <row r="8" spans="1:11" ht="41.4" x14ac:dyDescent="0.3">
      <c r="A8" s="82" t="s">
        <v>50</v>
      </c>
      <c r="B8" s="114">
        <v>54</v>
      </c>
      <c r="C8" s="44">
        <v>55000</v>
      </c>
      <c r="D8" s="45">
        <f t="shared" si="0"/>
        <v>2970000</v>
      </c>
      <c r="E8" s="62">
        <v>30990</v>
      </c>
      <c r="F8" s="45">
        <f t="shared" si="4"/>
        <v>1673460</v>
      </c>
      <c r="G8" s="62">
        <v>34300</v>
      </c>
      <c r="H8" s="45">
        <f t="shared" si="1"/>
        <v>1852200</v>
      </c>
      <c r="I8" s="62">
        <v>31308</v>
      </c>
      <c r="J8" s="45">
        <f t="shared" si="2"/>
        <v>1690632</v>
      </c>
      <c r="K8" s="99">
        <f t="shared" si="3"/>
        <v>2046573</v>
      </c>
    </row>
    <row r="9" spans="1:11" ht="41.4" x14ac:dyDescent="0.3">
      <c r="A9" s="82" t="s">
        <v>51</v>
      </c>
      <c r="B9" s="114">
        <v>13</v>
      </c>
      <c r="C9" s="44">
        <v>55000</v>
      </c>
      <c r="D9" s="45">
        <f t="shared" si="0"/>
        <v>715000</v>
      </c>
      <c r="E9" s="62">
        <v>31215</v>
      </c>
      <c r="F9" s="45">
        <f t="shared" si="4"/>
        <v>405795</v>
      </c>
      <c r="G9" s="62">
        <v>34300</v>
      </c>
      <c r="H9" s="45">
        <f t="shared" si="1"/>
        <v>445900</v>
      </c>
      <c r="I9" s="62">
        <v>31308</v>
      </c>
      <c r="J9" s="45">
        <f t="shared" si="2"/>
        <v>407004</v>
      </c>
      <c r="K9" s="99">
        <f t="shared" si="3"/>
        <v>493424.75</v>
      </c>
    </row>
    <row r="10" spans="1:11" ht="27.6" x14ac:dyDescent="0.3">
      <c r="A10" s="82" t="s">
        <v>52</v>
      </c>
      <c r="B10" s="114">
        <v>1</v>
      </c>
      <c r="C10" s="44">
        <v>1000000</v>
      </c>
      <c r="D10" s="45">
        <f t="shared" si="0"/>
        <v>1000000</v>
      </c>
      <c r="E10" s="62">
        <v>799850</v>
      </c>
      <c r="F10" s="45">
        <f t="shared" si="4"/>
        <v>799850</v>
      </c>
      <c r="G10" s="62">
        <v>820000</v>
      </c>
      <c r="H10" s="45">
        <f t="shared" si="1"/>
        <v>820000</v>
      </c>
      <c r="I10" s="62">
        <v>748480</v>
      </c>
      <c r="J10" s="45">
        <f t="shared" si="2"/>
        <v>748480</v>
      </c>
      <c r="K10" s="99">
        <f t="shared" si="3"/>
        <v>842082.5</v>
      </c>
    </row>
    <row r="11" spans="1:11" ht="27.6" x14ac:dyDescent="0.3">
      <c r="A11" s="82" t="s">
        <v>53</v>
      </c>
      <c r="B11" s="114">
        <v>1</v>
      </c>
      <c r="C11" s="44">
        <v>350000</v>
      </c>
      <c r="D11" s="45">
        <f t="shared" si="0"/>
        <v>350000</v>
      </c>
      <c r="E11" s="62">
        <v>238000</v>
      </c>
      <c r="F11" s="45">
        <f t="shared" si="4"/>
        <v>238000</v>
      </c>
      <c r="G11" s="62">
        <v>250000</v>
      </c>
      <c r="H11" s="45">
        <f t="shared" si="1"/>
        <v>250000</v>
      </c>
      <c r="I11" s="62">
        <v>228195</v>
      </c>
      <c r="J11" s="45">
        <f t="shared" si="2"/>
        <v>228195</v>
      </c>
      <c r="K11" s="99">
        <f t="shared" si="3"/>
        <v>266548.75</v>
      </c>
    </row>
    <row r="12" spans="1:11" ht="55.2" x14ac:dyDescent="0.3">
      <c r="A12" s="82" t="s">
        <v>54</v>
      </c>
      <c r="B12" s="114">
        <v>1</v>
      </c>
      <c r="C12" s="44">
        <v>850000</v>
      </c>
      <c r="D12" s="45">
        <f t="shared" si="0"/>
        <v>850000</v>
      </c>
      <c r="E12" s="62">
        <v>712500</v>
      </c>
      <c r="F12" s="45">
        <f t="shared" si="4"/>
        <v>712500</v>
      </c>
      <c r="G12" s="62">
        <v>720000</v>
      </c>
      <c r="H12" s="45">
        <f t="shared" si="1"/>
        <v>720000</v>
      </c>
      <c r="I12" s="62">
        <v>657202</v>
      </c>
      <c r="J12" s="45">
        <f t="shared" si="2"/>
        <v>657202</v>
      </c>
      <c r="K12" s="99">
        <f t="shared" si="3"/>
        <v>734925.5</v>
      </c>
    </row>
    <row r="13" spans="1:11" ht="41.4" x14ac:dyDescent="0.3">
      <c r="A13" s="82" t="s">
        <v>55</v>
      </c>
      <c r="B13" s="114">
        <v>5</v>
      </c>
      <c r="C13" s="44">
        <v>350000</v>
      </c>
      <c r="D13" s="45">
        <f t="shared" si="0"/>
        <v>1750000</v>
      </c>
      <c r="E13" s="62">
        <v>275000</v>
      </c>
      <c r="F13" s="45">
        <f t="shared" si="4"/>
        <v>1375000</v>
      </c>
      <c r="G13" s="62">
        <v>290000</v>
      </c>
      <c r="H13" s="45">
        <f t="shared" si="1"/>
        <v>1450000</v>
      </c>
      <c r="I13" s="62">
        <v>264706</v>
      </c>
      <c r="J13" s="45">
        <f t="shared" si="2"/>
        <v>1323530</v>
      </c>
      <c r="K13" s="99">
        <f t="shared" si="3"/>
        <v>1474632.5</v>
      </c>
    </row>
    <row r="14" spans="1:11" x14ac:dyDescent="0.3">
      <c r="A14" s="82" t="s">
        <v>56</v>
      </c>
      <c r="B14" s="114">
        <v>1</v>
      </c>
      <c r="C14" s="44">
        <v>120000</v>
      </c>
      <c r="D14" s="45">
        <f t="shared" si="0"/>
        <v>120000</v>
      </c>
      <c r="E14" s="62">
        <v>72000</v>
      </c>
      <c r="F14" s="45">
        <f t="shared" si="4"/>
        <v>72000</v>
      </c>
      <c r="G14" s="62">
        <v>75000</v>
      </c>
      <c r="H14" s="45">
        <f t="shared" si="1"/>
        <v>75000</v>
      </c>
      <c r="I14" s="62">
        <v>68459</v>
      </c>
      <c r="J14" s="45">
        <f t="shared" si="2"/>
        <v>68459</v>
      </c>
      <c r="K14" s="99">
        <f t="shared" si="3"/>
        <v>83864.75</v>
      </c>
    </row>
    <row r="15" spans="1:11" x14ac:dyDescent="0.3">
      <c r="A15" s="82" t="s">
        <v>33</v>
      </c>
      <c r="B15" s="114">
        <v>6</v>
      </c>
      <c r="C15" s="44">
        <v>180000</v>
      </c>
      <c r="D15" s="45">
        <f t="shared" si="0"/>
        <v>1080000</v>
      </c>
      <c r="E15" s="62">
        <v>90000</v>
      </c>
      <c r="F15" s="45">
        <f t="shared" si="4"/>
        <v>540000</v>
      </c>
      <c r="G15" s="62">
        <v>100000</v>
      </c>
      <c r="H15" s="45">
        <f t="shared" si="1"/>
        <v>600000</v>
      </c>
      <c r="I15" s="62">
        <v>91278</v>
      </c>
      <c r="J15" s="45">
        <f t="shared" si="2"/>
        <v>547668</v>
      </c>
      <c r="K15" s="99">
        <f t="shared" si="3"/>
        <v>691917</v>
      </c>
    </row>
    <row r="16" spans="1:11" x14ac:dyDescent="0.3">
      <c r="A16" s="82" t="s">
        <v>57</v>
      </c>
      <c r="B16" s="114">
        <v>5</v>
      </c>
      <c r="C16" s="44">
        <v>250000</v>
      </c>
      <c r="D16" s="45">
        <f t="shared" si="0"/>
        <v>1250000</v>
      </c>
      <c r="E16" s="62">
        <v>121890</v>
      </c>
      <c r="F16" s="45">
        <f t="shared" si="4"/>
        <v>609450</v>
      </c>
      <c r="G16" s="62">
        <v>150000</v>
      </c>
      <c r="H16" s="45">
        <f t="shared" si="1"/>
        <v>750000</v>
      </c>
      <c r="I16" s="62">
        <v>136917</v>
      </c>
      <c r="J16" s="45">
        <f t="shared" si="2"/>
        <v>684585</v>
      </c>
      <c r="K16" s="99">
        <f t="shared" si="3"/>
        <v>823508.75</v>
      </c>
    </row>
    <row r="17" spans="1:11" x14ac:dyDescent="0.3">
      <c r="A17" s="82" t="s">
        <v>58</v>
      </c>
      <c r="B17" s="114">
        <v>1</v>
      </c>
      <c r="C17" s="44">
        <v>80000</v>
      </c>
      <c r="D17" s="45">
        <f t="shared" si="0"/>
        <v>80000</v>
      </c>
      <c r="E17" s="62">
        <v>39800</v>
      </c>
      <c r="F17" s="45">
        <f t="shared" si="4"/>
        <v>39800</v>
      </c>
      <c r="G17" s="62">
        <v>45000</v>
      </c>
      <c r="H17" s="45">
        <f t="shared" si="1"/>
        <v>45000</v>
      </c>
      <c r="I17" s="62">
        <v>41075</v>
      </c>
      <c r="J17" s="45">
        <f t="shared" si="2"/>
        <v>41075</v>
      </c>
      <c r="K17" s="99">
        <f t="shared" si="3"/>
        <v>51468.75</v>
      </c>
    </row>
    <row r="18" spans="1:11" ht="41.4" x14ac:dyDescent="0.3">
      <c r="A18" s="82" t="s">
        <v>59</v>
      </c>
      <c r="B18" s="114">
        <v>1</v>
      </c>
      <c r="C18" s="44">
        <v>3000000</v>
      </c>
      <c r="D18" s="45">
        <f t="shared" si="0"/>
        <v>3000000</v>
      </c>
      <c r="E18" s="62">
        <v>2320000</v>
      </c>
      <c r="F18" s="45">
        <f t="shared" si="4"/>
        <v>2320000</v>
      </c>
      <c r="G18" s="62">
        <v>2500000</v>
      </c>
      <c r="H18" s="45">
        <f t="shared" si="1"/>
        <v>2500000</v>
      </c>
      <c r="I18" s="62">
        <v>2281950</v>
      </c>
      <c r="J18" s="45">
        <f t="shared" si="2"/>
        <v>2281950</v>
      </c>
      <c r="K18" s="99">
        <f t="shared" si="3"/>
        <v>2525487.5</v>
      </c>
    </row>
    <row r="19" spans="1:11" ht="41.4" x14ac:dyDescent="0.3">
      <c r="A19" s="83" t="s">
        <v>60</v>
      </c>
      <c r="B19" s="115">
        <v>3</v>
      </c>
      <c r="C19" s="44">
        <v>950000</v>
      </c>
      <c r="D19" s="45">
        <f t="shared" si="0"/>
        <v>2850000</v>
      </c>
      <c r="E19" s="62">
        <v>890000</v>
      </c>
      <c r="F19" s="45">
        <f t="shared" si="4"/>
        <v>2670000</v>
      </c>
      <c r="G19" s="62">
        <v>900000</v>
      </c>
      <c r="H19" s="45">
        <f t="shared" si="1"/>
        <v>2700000</v>
      </c>
      <c r="I19" s="62">
        <v>821502</v>
      </c>
      <c r="J19" s="45">
        <f t="shared" si="2"/>
        <v>2464506</v>
      </c>
      <c r="K19" s="99">
        <f t="shared" si="3"/>
        <v>2671126.5</v>
      </c>
    </row>
    <row r="20" spans="1:11" ht="96.6" x14ac:dyDescent="0.3">
      <c r="A20" s="84" t="s">
        <v>61</v>
      </c>
      <c r="B20" s="116">
        <v>1</v>
      </c>
      <c r="C20" s="44">
        <v>560000</v>
      </c>
      <c r="D20" s="45">
        <f t="shared" si="0"/>
        <v>560000</v>
      </c>
      <c r="E20" s="62">
        <v>385000</v>
      </c>
      <c r="F20" s="45">
        <f t="shared" si="4"/>
        <v>385000</v>
      </c>
      <c r="G20" s="62">
        <v>360000</v>
      </c>
      <c r="H20" s="45">
        <f t="shared" si="1"/>
        <v>360000</v>
      </c>
      <c r="I20" s="62">
        <v>328601</v>
      </c>
      <c r="J20" s="45">
        <f t="shared" si="2"/>
        <v>328601</v>
      </c>
      <c r="K20" s="99">
        <f t="shared" si="3"/>
        <v>408400.25</v>
      </c>
    </row>
    <row r="21" spans="1:11" ht="14.4" thickBot="1" x14ac:dyDescent="0.35">
      <c r="A21" s="84" t="s">
        <v>62</v>
      </c>
      <c r="B21" s="116">
        <v>1</v>
      </c>
      <c r="C21" s="44">
        <v>80000</v>
      </c>
      <c r="D21" s="45">
        <f t="shared" si="0"/>
        <v>80000</v>
      </c>
      <c r="E21" s="63">
        <v>25000</v>
      </c>
      <c r="F21" s="45">
        <f t="shared" si="4"/>
        <v>25000</v>
      </c>
      <c r="G21" s="63">
        <v>30000</v>
      </c>
      <c r="H21" s="45">
        <f t="shared" si="1"/>
        <v>30000</v>
      </c>
      <c r="I21" s="63">
        <v>27383</v>
      </c>
      <c r="J21" s="45">
        <f t="shared" si="2"/>
        <v>27383</v>
      </c>
      <c r="K21" s="100">
        <f t="shared" si="3"/>
        <v>40595.75</v>
      </c>
    </row>
    <row r="22" spans="1:11" ht="14.4" thickBot="1" x14ac:dyDescent="0.35">
      <c r="A22" s="46" t="s">
        <v>34</v>
      </c>
      <c r="B22" s="47"/>
      <c r="C22" s="64"/>
      <c r="D22" s="65">
        <f>SUM(D5:D21)</f>
        <v>19905000</v>
      </c>
      <c r="E22" s="66"/>
      <c r="F22" s="65">
        <f>SUM(F5:F21)</f>
        <v>14112355</v>
      </c>
      <c r="G22" s="66"/>
      <c r="H22" s="65">
        <f>SUM(H5:H21)</f>
        <v>15304100</v>
      </c>
      <c r="I22" s="66"/>
      <c r="J22" s="65">
        <f>SUM(J5:J21)</f>
        <v>13969249</v>
      </c>
      <c r="K22" s="101">
        <f t="shared" si="3"/>
        <v>15822676</v>
      </c>
    </row>
    <row r="23" spans="1:11" x14ac:dyDescent="0.3">
      <c r="A23" s="48" t="s">
        <v>35</v>
      </c>
      <c r="B23" s="49"/>
      <c r="C23" s="67"/>
      <c r="D23" s="68">
        <f>D22*10%</f>
        <v>1990500</v>
      </c>
      <c r="E23" s="69"/>
      <c r="F23" s="68">
        <f>F22*10%</f>
        <v>1411235.5</v>
      </c>
      <c r="G23" s="69"/>
      <c r="H23" s="68">
        <f>+H22*10%</f>
        <v>1530410</v>
      </c>
      <c r="I23" s="69"/>
      <c r="J23" s="68">
        <f>J22*10%</f>
        <v>1396924.9000000001</v>
      </c>
      <c r="K23" s="102"/>
    </row>
    <row r="24" spans="1:11" ht="14.4" thickBot="1" x14ac:dyDescent="0.35">
      <c r="A24" s="50" t="s">
        <v>36</v>
      </c>
      <c r="B24" s="51"/>
      <c r="C24" s="70"/>
      <c r="D24" s="71">
        <f>D23*19%</f>
        <v>378195</v>
      </c>
      <c r="E24" s="63"/>
      <c r="F24" s="71">
        <f>F23*19%</f>
        <v>268134.745</v>
      </c>
      <c r="G24" s="63"/>
      <c r="H24" s="71">
        <f>+H23*19%</f>
        <v>290777.90000000002</v>
      </c>
      <c r="I24" s="63"/>
      <c r="J24" s="71">
        <f>J23*19%</f>
        <v>265415.73100000003</v>
      </c>
      <c r="K24" s="103"/>
    </row>
    <row r="25" spans="1:11" ht="14.4" thickBot="1" x14ac:dyDescent="0.35">
      <c r="A25" s="46" t="s">
        <v>78</v>
      </c>
      <c r="B25" s="47"/>
      <c r="C25" s="64"/>
      <c r="D25" s="90">
        <f>D22+D24</f>
        <v>20283195</v>
      </c>
      <c r="E25" s="91"/>
      <c r="F25" s="90">
        <f>F22+F24</f>
        <v>14380489.744999999</v>
      </c>
      <c r="G25" s="91"/>
      <c r="H25" s="90">
        <f>H22+H24</f>
        <v>15594877.9</v>
      </c>
      <c r="I25" s="91"/>
      <c r="J25" s="90">
        <f>J22+J24</f>
        <v>14234664.731000001</v>
      </c>
      <c r="K25" s="104">
        <f t="shared" si="3"/>
        <v>16123306.843999999</v>
      </c>
    </row>
    <row r="26" spans="1:11" ht="17.25" customHeight="1" thickBot="1" x14ac:dyDescent="0.35">
      <c r="A26" s="166" t="s">
        <v>37</v>
      </c>
      <c r="B26" s="167"/>
      <c r="C26" s="167"/>
      <c r="D26" s="167"/>
      <c r="E26" s="167"/>
      <c r="F26" s="167"/>
      <c r="G26" s="167"/>
      <c r="H26" s="167"/>
      <c r="I26" s="167"/>
      <c r="J26" s="167"/>
      <c r="K26" s="168"/>
    </row>
    <row r="27" spans="1:11" ht="30.75" customHeight="1" thickBot="1" x14ac:dyDescent="0.35">
      <c r="A27" s="171" t="s">
        <v>31</v>
      </c>
      <c r="B27" s="169" t="s">
        <v>32</v>
      </c>
      <c r="C27" s="166" t="s">
        <v>66</v>
      </c>
      <c r="D27" s="168"/>
      <c r="E27" s="166" t="s">
        <v>67</v>
      </c>
      <c r="F27" s="168"/>
      <c r="G27" s="166" t="s">
        <v>71</v>
      </c>
      <c r="H27" s="168"/>
      <c r="I27" s="166" t="s">
        <v>68</v>
      </c>
      <c r="J27" s="168"/>
      <c r="K27" s="164" t="s">
        <v>72</v>
      </c>
    </row>
    <row r="28" spans="1:11" ht="14.4" thickBot="1" x14ac:dyDescent="0.35">
      <c r="A28" s="172"/>
      <c r="B28" s="170"/>
      <c r="C28" s="52" t="s">
        <v>39</v>
      </c>
      <c r="D28" s="39" t="s">
        <v>40</v>
      </c>
      <c r="E28" s="85" t="s">
        <v>39</v>
      </c>
      <c r="F28" s="41" t="s">
        <v>40</v>
      </c>
      <c r="G28" s="85" t="s">
        <v>39</v>
      </c>
      <c r="H28" s="41" t="s">
        <v>40</v>
      </c>
      <c r="I28" s="85" t="s">
        <v>39</v>
      </c>
      <c r="J28" s="41" t="s">
        <v>40</v>
      </c>
      <c r="K28" s="165"/>
    </row>
    <row r="29" spans="1:11" ht="41.4" x14ac:dyDescent="0.3">
      <c r="A29" s="43" t="s">
        <v>50</v>
      </c>
      <c r="B29" s="111">
        <v>12</v>
      </c>
      <c r="C29" s="53">
        <v>40000</v>
      </c>
      <c r="D29" s="54">
        <f>+B29*C29</f>
        <v>480000</v>
      </c>
      <c r="E29" s="61">
        <v>33800</v>
      </c>
      <c r="F29" s="45">
        <f t="shared" ref="F29:F33" si="5">+B29*E29</f>
        <v>405600</v>
      </c>
      <c r="G29" s="61">
        <v>34300</v>
      </c>
      <c r="H29" s="45">
        <f t="shared" ref="H29:H33" si="6">+G29*B29</f>
        <v>411600</v>
      </c>
      <c r="I29" s="61">
        <v>31308</v>
      </c>
      <c r="J29" s="45">
        <f t="shared" ref="J29:J33" si="7">+I29*B29</f>
        <v>375696</v>
      </c>
      <c r="K29" s="98">
        <f t="shared" ref="K29:K37" si="8">+(D29+F29+H29+J29)/4</f>
        <v>418224</v>
      </c>
    </row>
    <row r="30" spans="1:11" ht="27.6" x14ac:dyDescent="0.3">
      <c r="A30" s="43" t="s">
        <v>53</v>
      </c>
      <c r="B30" s="112">
        <v>1</v>
      </c>
      <c r="C30" s="53">
        <v>300000</v>
      </c>
      <c r="D30" s="54">
        <f t="shared" ref="D30:D33" si="9">+B30*C30</f>
        <v>300000</v>
      </c>
      <c r="E30" s="62">
        <v>225000</v>
      </c>
      <c r="F30" s="45">
        <f t="shared" si="5"/>
        <v>225000</v>
      </c>
      <c r="G30" s="62">
        <v>250000</v>
      </c>
      <c r="H30" s="45">
        <f t="shared" si="6"/>
        <v>250000</v>
      </c>
      <c r="I30" s="62">
        <v>228195</v>
      </c>
      <c r="J30" s="45">
        <f t="shared" si="7"/>
        <v>228195</v>
      </c>
      <c r="K30" s="99">
        <f t="shared" si="8"/>
        <v>250798.75</v>
      </c>
    </row>
    <row r="31" spans="1:11" ht="55.2" x14ac:dyDescent="0.3">
      <c r="A31" s="43" t="s">
        <v>63</v>
      </c>
      <c r="B31" s="112">
        <v>4</v>
      </c>
      <c r="C31" s="53">
        <v>350000</v>
      </c>
      <c r="D31" s="54">
        <f t="shared" si="9"/>
        <v>1400000</v>
      </c>
      <c r="E31" s="62">
        <v>240000</v>
      </c>
      <c r="F31" s="45">
        <f t="shared" si="5"/>
        <v>960000</v>
      </c>
      <c r="G31" s="62">
        <v>290000</v>
      </c>
      <c r="H31" s="45">
        <f t="shared" si="6"/>
        <v>1160000</v>
      </c>
      <c r="I31" s="62">
        <v>264706</v>
      </c>
      <c r="J31" s="45">
        <f t="shared" si="7"/>
        <v>1058824</v>
      </c>
      <c r="K31" s="99">
        <f t="shared" si="8"/>
        <v>1144706</v>
      </c>
    </row>
    <row r="32" spans="1:11" x14ac:dyDescent="0.3">
      <c r="A32" s="43" t="s">
        <v>64</v>
      </c>
      <c r="B32" s="112">
        <v>4</v>
      </c>
      <c r="C32" s="53">
        <v>80000</v>
      </c>
      <c r="D32" s="54">
        <f t="shared" si="9"/>
        <v>320000</v>
      </c>
      <c r="E32" s="62">
        <v>48000</v>
      </c>
      <c r="F32" s="45">
        <f t="shared" si="5"/>
        <v>192000</v>
      </c>
      <c r="G32" s="62">
        <v>50000</v>
      </c>
      <c r="H32" s="45">
        <f t="shared" si="6"/>
        <v>200000</v>
      </c>
      <c r="I32" s="62">
        <v>45639</v>
      </c>
      <c r="J32" s="45">
        <f t="shared" si="7"/>
        <v>182556</v>
      </c>
      <c r="K32" s="99">
        <f t="shared" si="8"/>
        <v>223639</v>
      </c>
    </row>
    <row r="33" spans="1:11" ht="42" thickBot="1" x14ac:dyDescent="0.35">
      <c r="A33" s="43" t="s">
        <v>59</v>
      </c>
      <c r="B33" s="113">
        <v>4</v>
      </c>
      <c r="C33" s="53">
        <v>350000</v>
      </c>
      <c r="D33" s="54">
        <f t="shared" si="9"/>
        <v>1400000</v>
      </c>
      <c r="E33" s="62">
        <v>225000</v>
      </c>
      <c r="F33" s="45">
        <f t="shared" si="5"/>
        <v>900000</v>
      </c>
      <c r="G33" s="62">
        <v>240000</v>
      </c>
      <c r="H33" s="45">
        <f t="shared" si="6"/>
        <v>960000</v>
      </c>
      <c r="I33" s="62">
        <v>219067</v>
      </c>
      <c r="J33" s="45">
        <f t="shared" si="7"/>
        <v>876268</v>
      </c>
      <c r="K33" s="100">
        <f t="shared" si="8"/>
        <v>1034067</v>
      </c>
    </row>
    <row r="34" spans="1:11" ht="14.4" thickBot="1" x14ac:dyDescent="0.35">
      <c r="A34" s="55" t="s">
        <v>34</v>
      </c>
      <c r="B34" s="56"/>
      <c r="C34" s="3"/>
      <c r="D34" s="72">
        <f>SUM(D29:D33)</f>
        <v>3900000</v>
      </c>
      <c r="E34" s="73"/>
      <c r="F34" s="74">
        <f>SUM(F29:F33)</f>
        <v>2682600</v>
      </c>
      <c r="G34" s="73"/>
      <c r="H34" s="74">
        <f>SUM(H29:H33)</f>
        <v>2981600</v>
      </c>
      <c r="I34" s="73"/>
      <c r="J34" s="95">
        <f>SUM(J29:J33)</f>
        <v>2721539</v>
      </c>
      <c r="K34" s="101">
        <f t="shared" si="8"/>
        <v>3071434.75</v>
      </c>
    </row>
    <row r="35" spans="1:11" x14ac:dyDescent="0.3">
      <c r="A35" s="57" t="s">
        <v>35</v>
      </c>
      <c r="B35" s="58"/>
      <c r="C35" s="2"/>
      <c r="D35" s="75">
        <f>D34*10%</f>
        <v>390000</v>
      </c>
      <c r="E35" s="62"/>
      <c r="F35" s="76">
        <f>F34*10%</f>
        <v>268260</v>
      </c>
      <c r="G35" s="62"/>
      <c r="H35" s="77">
        <f>+H34*10%</f>
        <v>298160</v>
      </c>
      <c r="I35" s="62"/>
      <c r="J35" s="96">
        <f>J34*10%</f>
        <v>272153.90000000002</v>
      </c>
      <c r="K35" s="102"/>
    </row>
    <row r="36" spans="1:11" ht="14.4" thickBot="1" x14ac:dyDescent="0.35">
      <c r="A36" s="59" t="s">
        <v>36</v>
      </c>
      <c r="B36" s="60"/>
      <c r="C36" s="5"/>
      <c r="D36" s="78">
        <f>D35*19%</f>
        <v>74100</v>
      </c>
      <c r="E36" s="62"/>
      <c r="F36" s="79">
        <f>F35*19%</f>
        <v>50969.4</v>
      </c>
      <c r="G36" s="62"/>
      <c r="H36" s="80">
        <f>+H35*19%</f>
        <v>56650.400000000001</v>
      </c>
      <c r="I36" s="62"/>
      <c r="J36" s="97">
        <f>J35*19%</f>
        <v>51709.241000000002</v>
      </c>
      <c r="K36" s="100"/>
    </row>
    <row r="37" spans="1:11" ht="14.4" thickBot="1" x14ac:dyDescent="0.35">
      <c r="A37" s="55" t="s">
        <v>79</v>
      </c>
      <c r="B37" s="56"/>
      <c r="C37" s="3"/>
      <c r="D37" s="72">
        <f>SUM(D34:D36)</f>
        <v>4364100</v>
      </c>
      <c r="E37" s="73"/>
      <c r="F37" s="74">
        <f>SUM(F34:F36)</f>
        <v>3001829.4</v>
      </c>
      <c r="G37" s="73"/>
      <c r="H37" s="74">
        <f>SUM(H34:H36)</f>
        <v>3336410.4</v>
      </c>
      <c r="I37" s="73"/>
      <c r="J37" s="95">
        <f>SUM(J34:J36)</f>
        <v>3045402.1409999998</v>
      </c>
      <c r="K37" s="101">
        <f t="shared" si="8"/>
        <v>3436935.4852499999</v>
      </c>
    </row>
    <row r="38" spans="1:11" ht="14.4" thickBot="1" x14ac:dyDescent="0.35">
      <c r="A38" s="46" t="s">
        <v>80</v>
      </c>
      <c r="B38" s="81"/>
      <c r="C38" s="81"/>
      <c r="D38" s="86">
        <f>SUM(D25+D37)</f>
        <v>24647295</v>
      </c>
      <c r="E38" s="87"/>
      <c r="F38" s="88">
        <f>SUM(F25+F37)</f>
        <v>17382319.145</v>
      </c>
      <c r="G38" s="89"/>
      <c r="H38" s="88">
        <f>SUM(H25+H37)</f>
        <v>18931288.300000001</v>
      </c>
      <c r="I38" s="87"/>
      <c r="J38" s="86">
        <f>SUM(J25+J37)</f>
        <v>17280066.872000001</v>
      </c>
      <c r="K38" s="105">
        <f>+(D38+F38+H38+J38)/4</f>
        <v>19560242.32925</v>
      </c>
    </row>
  </sheetData>
  <mergeCells count="16">
    <mergeCell ref="A1:K1"/>
    <mergeCell ref="A2:K2"/>
    <mergeCell ref="K3:K4"/>
    <mergeCell ref="K27:K28"/>
    <mergeCell ref="A26:K26"/>
    <mergeCell ref="G3:H3"/>
    <mergeCell ref="G27:H27"/>
    <mergeCell ref="I3:J3"/>
    <mergeCell ref="I27:J27"/>
    <mergeCell ref="B27:B28"/>
    <mergeCell ref="A27:A28"/>
    <mergeCell ref="C27:D27"/>
    <mergeCell ref="E3:F3"/>
    <mergeCell ref="E27:F27"/>
    <mergeCell ref="A3:B3"/>
    <mergeCell ref="C3:D3"/>
  </mergeCells>
  <pageMargins left="0.17" right="0.17" top="0.2" bottom="0.17" header="0.17" footer="0.17"/>
  <pageSetup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Puestos vigilancia</vt:lpstr>
      <vt:lpstr>MEDIOS TECNOLOGICOS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2017-05-09T12:33:56Z</dcterms:modified>
</cp:coreProperties>
</file>