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nas\publica\1001 - Usuarios\320 - Gerencia Contratacion\ccardozo\SAE SAS\2022\Concurso Publico\Concurso Publico 1 de 2022 Facturacion y cartera\"/>
    </mc:Choice>
  </mc:AlternateContent>
  <xr:revisionPtr revIDLastSave="0" documentId="8_{91A722FD-A97F-4AD3-B2DE-B4D716EDBBEF}" xr6:coauthVersionLast="47" xr6:coauthVersionMax="47" xr10:uidLastSave="{00000000-0000-0000-0000-000000000000}"/>
  <bookViews>
    <workbookView xWindow="-120" yWindow="-120" windowWidth="29040" windowHeight="15840" xr2:uid="{1B2EF753-D79F-4C19-8CF4-57B6B4CA4CB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3" i="1" l="1"/>
  <c r="L6" i="1"/>
  <c r="L5" i="1"/>
  <c r="G7" i="1"/>
  <c r="G4" i="1"/>
  <c r="K5" i="1"/>
  <c r="G5" i="1"/>
  <c r="K6" i="1"/>
  <c r="K4" i="1"/>
  <c r="K10" i="1" s="1"/>
  <c r="J5" i="1"/>
  <c r="K12" i="1" l="1"/>
  <c r="K11" i="1"/>
  <c r="K9" i="1"/>
  <c r="L10" i="1" s="1"/>
  <c r="F6" i="1"/>
  <c r="G6" i="1" s="1"/>
  <c r="I6" i="1"/>
  <c r="J6" i="1" s="1"/>
  <c r="I4" i="1"/>
  <c r="J4" i="1" s="1"/>
  <c r="J7" i="1" s="1"/>
  <c r="L12" i="1" l="1"/>
  <c r="L11" i="1"/>
  <c r="K7" i="1"/>
  <c r="L13" i="1" l="1"/>
</calcChain>
</file>

<file path=xl/sharedStrings.xml><?xml version="1.0" encoding="utf-8"?>
<sst xmlns="http://schemas.openxmlformats.org/spreadsheetml/2006/main" count="19" uniqueCount="16">
  <si>
    <t xml:space="preserve">Solicitud de Cotización "Contratar la prestación de servicio de un software para gestionar la facturación y administración de cartera y contratos de arrendamiento, a cargo de la Sociedad de Activos Especiales SAE SAS"
</t>
  </si>
  <si>
    <t>PROMEDIO</t>
  </si>
  <si>
    <t xml:space="preserve"> Valores Cotizados</t>
  </si>
  <si>
    <t>Item</t>
  </si>
  <si>
    <t>Descripción</t>
  </si>
  <si>
    <t>Cant</t>
  </si>
  <si>
    <t>Valor Unitario</t>
  </si>
  <si>
    <t>Valor Iva</t>
  </si>
  <si>
    <t>Valor  Total Item</t>
  </si>
  <si>
    <t xml:space="preserve">Implementación y Licenciamiento </t>
  </si>
  <si>
    <t>Mantenimiento y soporte mensual</t>
  </si>
  <si>
    <t>Hora desarrollo</t>
  </si>
  <si>
    <t>Total</t>
  </si>
  <si>
    <t>Vigencias</t>
  </si>
  <si>
    <t>Porcentaje proyectado</t>
  </si>
  <si>
    <t>Porcentaje Real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</si>
</sst>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\ #,##0;[Red]\-&quot;$&quot;\ #,##0"/>
    <numFmt numFmtId="44" formatCode="_-&quot;$&quot;\ * #,##0.00_-;\-&quot;$&quot;\ * #,##0.00_-;_-&quot;$&quot;\ * &quot;-&quot;??_-;_-@_-"/>
    <numFmt numFmtId="164" formatCode="_(&quot;$&quot;\ * #,##0_);_(&quot;$&quot;\ * \(#,##0\);_(&quot;$&quot;\ * &quot;-&quot;_);_(@_)"/>
    <numFmt numFmtId="165" formatCode="_(&quot;$&quot;\ * #,##0.00_);_(&quot;$&quot;\ * \(#,##0.00\);_(&quot;$&quot;\ 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46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/>
    </xf>
    <xf numFmtId="164" fontId="2" fillId="3" borderId="2" xfId="1" applyNumberFormat="1" applyFont="1" applyFill="1" applyBorder="1" applyAlignment="1">
      <alignment horizontal="center" vertical="center"/>
    </xf>
    <xf numFmtId="165" fontId="3" fillId="0" borderId="0" xfId="1" applyFont="1" applyFill="1" applyBorder="1" applyAlignment="1">
      <alignment vertical="center"/>
    </xf>
    <xf numFmtId="164" fontId="2" fillId="0" borderId="3" xfId="1" applyNumberFormat="1" applyFont="1" applyBorder="1" applyAlignment="1">
      <alignment horizontal="center" vertical="center"/>
    </xf>
    <xf numFmtId="164" fontId="2" fillId="3" borderId="3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164" fontId="0" fillId="0" borderId="0" xfId="0" applyNumberFormat="1"/>
    <xf numFmtId="0" fontId="0" fillId="0" borderId="3" xfId="0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3" borderId="11" xfId="1" applyNumberFormat="1" applyFont="1" applyFill="1" applyBorder="1" applyAlignment="1">
      <alignment horizontal="center" vertical="center"/>
    </xf>
    <xf numFmtId="164" fontId="2" fillId="3" borderId="1" xfId="1" applyNumberFormat="1" applyFont="1" applyFill="1" applyBorder="1" applyAlignment="1">
      <alignment horizontal="center" vertical="center"/>
    </xf>
    <xf numFmtId="6" fontId="0" fillId="0" borderId="0" xfId="0" applyNumberFormat="1"/>
    <xf numFmtId="164" fontId="4" fillId="0" borderId="3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44" fontId="0" fillId="0" borderId="0" xfId="0" applyNumberFormat="1"/>
    <xf numFmtId="6" fontId="2" fillId="4" borderId="0" xfId="0" applyNumberFormat="1" applyFont="1" applyFill="1"/>
    <xf numFmtId="164" fontId="4" fillId="0" borderId="4" xfId="0" applyNumberFormat="1" applyFont="1" applyBorder="1" applyAlignment="1">
      <alignment vertical="center"/>
    </xf>
    <xf numFmtId="164" fontId="4" fillId="4" borderId="3" xfId="0" applyNumberFormat="1" applyFont="1" applyFill="1" applyBorder="1" applyAlignment="1">
      <alignment vertical="center"/>
    </xf>
    <xf numFmtId="9" fontId="0" fillId="0" borderId="0" xfId="0" applyNumberFormat="1"/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165" fontId="4" fillId="3" borderId="3" xfId="1" applyFont="1" applyFill="1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4" fontId="2" fillId="0" borderId="1" xfId="1" applyNumberFormat="1" applyFont="1" applyBorder="1" applyAlignment="1">
      <alignment vertical="center"/>
    </xf>
    <xf numFmtId="164" fontId="2" fillId="0" borderId="2" xfId="1" applyNumberFormat="1" applyFont="1" applyBorder="1" applyAlignment="1">
      <alignment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0</xdr:row>
      <xdr:rowOff>123825</xdr:rowOff>
    </xdr:from>
    <xdr:to>
      <xdr:col>9</xdr:col>
      <xdr:colOff>350465</xdr:colOff>
      <xdr:row>0</xdr:row>
      <xdr:rowOff>771429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09CC573-371B-463E-AD54-607464673C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6051"/>
        <a:stretch/>
      </xdr:blipFill>
      <xdr:spPr>
        <a:xfrm>
          <a:off x="6067425" y="123825"/>
          <a:ext cx="2542857" cy="647604"/>
        </a:xfrm>
        <a:prstGeom prst="rect">
          <a:avLst/>
        </a:prstGeom>
      </xdr:spPr>
    </xdr:pic>
    <xdr:clientData/>
  </xdr:twoCellAnchor>
  <xdr:twoCellAnchor editAs="oneCell">
    <xdr:from>
      <xdr:col>4</xdr:col>
      <xdr:colOff>352425</xdr:colOff>
      <xdr:row>0</xdr:row>
      <xdr:rowOff>209550</xdr:rowOff>
    </xdr:from>
    <xdr:to>
      <xdr:col>6</xdr:col>
      <xdr:colOff>942975</xdr:colOff>
      <xdr:row>0</xdr:row>
      <xdr:rowOff>1085850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041739C-8421-46BF-B99D-5A449987431B}"/>
            </a:ext>
            <a:ext uri="{147F2762-F138-4A5C-976F-8EAC2B608ADB}">
              <a16:predDERef xmlns:a16="http://schemas.microsoft.com/office/drawing/2014/main" pred="{809CC573-371B-463E-AD54-607464673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14700" y="209550"/>
          <a:ext cx="2428875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26A3F-6EBA-4B84-BD18-02F5AD817BEC}">
  <dimension ref="A1:M13"/>
  <sheetViews>
    <sheetView tabSelected="1" zoomScale="87" zoomScaleNormal="87" workbookViewId="0">
      <selection activeCell="M14" sqref="M14"/>
    </sheetView>
  </sheetViews>
  <sheetFormatPr baseColWidth="10" defaultColWidth="11.42578125" defaultRowHeight="15" x14ac:dyDescent="0.25"/>
  <cols>
    <col min="1" max="1" width="6.28515625" customWidth="1"/>
    <col min="3" max="3" width="21.7109375" customWidth="1"/>
    <col min="4" max="4" width="5" customWidth="1"/>
    <col min="5" max="5" width="14.5703125" customWidth="1"/>
    <col min="6" max="6" width="13" customWidth="1"/>
    <col min="7" max="7" width="17.5703125" customWidth="1"/>
    <col min="8" max="8" width="17.28515625" customWidth="1"/>
    <col min="9" max="9" width="17.140625" customWidth="1"/>
    <col min="10" max="10" width="19.7109375" customWidth="1"/>
    <col min="11" max="11" width="22" customWidth="1"/>
    <col min="12" max="12" width="19.5703125" customWidth="1"/>
  </cols>
  <sheetData>
    <row r="1" spans="1:13" ht="113.25" customHeight="1" x14ac:dyDescent="0.25">
      <c r="A1" s="38" t="s">
        <v>0</v>
      </c>
      <c r="B1" s="39"/>
      <c r="C1" s="39"/>
      <c r="D1" s="40"/>
      <c r="E1" s="42"/>
      <c r="F1" s="43"/>
      <c r="G1" s="43"/>
      <c r="H1" s="31"/>
      <c r="I1" s="32"/>
      <c r="J1" s="33"/>
      <c r="K1" s="24" t="s">
        <v>1</v>
      </c>
    </row>
    <row r="2" spans="1:13" ht="18.75" customHeight="1" x14ac:dyDescent="0.25">
      <c r="A2" s="27" t="s">
        <v>2</v>
      </c>
      <c r="B2" s="28"/>
      <c r="C2" s="28"/>
      <c r="D2" s="28"/>
      <c r="E2" s="28"/>
      <c r="F2" s="28"/>
      <c r="G2" s="28"/>
      <c r="H2" s="28"/>
      <c r="I2" s="28"/>
      <c r="J2" s="29"/>
      <c r="K2" s="25"/>
    </row>
    <row r="3" spans="1:13" x14ac:dyDescent="0.25">
      <c r="A3" s="1" t="s">
        <v>3</v>
      </c>
      <c r="B3" s="34" t="s">
        <v>4</v>
      </c>
      <c r="C3" s="35"/>
      <c r="D3" s="2" t="s">
        <v>5</v>
      </c>
      <c r="E3" s="4" t="s">
        <v>6</v>
      </c>
      <c r="F3" s="4" t="s">
        <v>7</v>
      </c>
      <c r="G3" s="2" t="s">
        <v>8</v>
      </c>
      <c r="H3" s="4" t="s">
        <v>6</v>
      </c>
      <c r="I3" s="4" t="s">
        <v>7</v>
      </c>
      <c r="J3" s="13" t="s">
        <v>8</v>
      </c>
      <c r="K3" s="26"/>
    </row>
    <row r="4" spans="1:13" ht="36.75" customHeight="1" x14ac:dyDescent="0.25">
      <c r="A4" s="3">
        <v>1</v>
      </c>
      <c r="B4" s="36" t="s">
        <v>9</v>
      </c>
      <c r="C4" s="37"/>
      <c r="D4" s="12">
        <v>6</v>
      </c>
      <c r="E4" s="44">
        <v>42000000</v>
      </c>
      <c r="F4" s="45"/>
      <c r="G4" s="6">
        <f>(F4+E4)*6</f>
        <v>252000000</v>
      </c>
      <c r="H4" s="5">
        <v>156000000</v>
      </c>
      <c r="I4" s="6">
        <f>H4*0.19</f>
        <v>29640000</v>
      </c>
      <c r="J4" s="14">
        <f>I4+H4</f>
        <v>185640000</v>
      </c>
      <c r="K4" s="21">
        <f>(G4+J4)/2</f>
        <v>218820000</v>
      </c>
    </row>
    <row r="5" spans="1:13" ht="33.75" customHeight="1" x14ac:dyDescent="0.25">
      <c r="A5" s="3">
        <v>2</v>
      </c>
      <c r="B5" s="36" t="s">
        <v>10</v>
      </c>
      <c r="C5" s="37"/>
      <c r="D5" s="3">
        <v>18</v>
      </c>
      <c r="E5" s="5">
        <v>42000000</v>
      </c>
      <c r="F5" s="6">
        <v>0</v>
      </c>
      <c r="G5" s="6">
        <f>E5*D5</f>
        <v>756000000</v>
      </c>
      <c r="H5" s="5">
        <v>33000000</v>
      </c>
      <c r="I5" s="6">
        <v>0</v>
      </c>
      <c r="J5" s="14">
        <f>(I5+H5)*D5</f>
        <v>594000000</v>
      </c>
      <c r="K5" s="17">
        <f>(G5+J5)/2</f>
        <v>675000000</v>
      </c>
      <c r="L5" s="11">
        <f>K5/18</f>
        <v>37500000</v>
      </c>
    </row>
    <row r="6" spans="1:13" ht="35.25" customHeight="1" x14ac:dyDescent="0.25">
      <c r="A6" s="3">
        <v>3</v>
      </c>
      <c r="B6" s="41" t="s">
        <v>11</v>
      </c>
      <c r="C6" s="41"/>
      <c r="D6" s="12">
        <v>200</v>
      </c>
      <c r="E6" s="8">
        <v>152000</v>
      </c>
      <c r="F6" s="9">
        <f>E6*0.19</f>
        <v>28880</v>
      </c>
      <c r="G6" s="6">
        <f>(F6+E6)*D6</f>
        <v>36176000</v>
      </c>
      <c r="H6" s="5">
        <v>130000</v>
      </c>
      <c r="I6" s="6">
        <f t="shared" ref="I6" si="0">H6*0.19</f>
        <v>24700</v>
      </c>
      <c r="J6" s="14">
        <f>(I6+H6)*D6</f>
        <v>30940000</v>
      </c>
      <c r="K6" s="17">
        <f>(G6+J6)/2</f>
        <v>33558000</v>
      </c>
      <c r="L6" s="19">
        <f>K6/3</f>
        <v>11186000</v>
      </c>
    </row>
    <row r="7" spans="1:13" ht="18.75" x14ac:dyDescent="0.25">
      <c r="A7" s="30" t="s">
        <v>12</v>
      </c>
      <c r="B7" s="30"/>
      <c r="C7" s="30"/>
      <c r="D7" s="7"/>
      <c r="E7" s="7"/>
      <c r="F7" s="7"/>
      <c r="G7" s="9">
        <f>SUM(G4:G6)</f>
        <v>1044176000</v>
      </c>
      <c r="J7" s="15">
        <f>SUM(J4:J6)</f>
        <v>810580000</v>
      </c>
      <c r="K7" s="22">
        <f>(G7+J7)/2</f>
        <v>927378000</v>
      </c>
    </row>
    <row r="9" spans="1:13" x14ac:dyDescent="0.25">
      <c r="J9" s="18" t="s">
        <v>13</v>
      </c>
      <c r="K9" s="20">
        <f>SUM(K10+K11+K12)</f>
        <v>927378000</v>
      </c>
      <c r="L9" s="18" t="s">
        <v>14</v>
      </c>
      <c r="M9" t="s">
        <v>15</v>
      </c>
    </row>
    <row r="10" spans="1:13" x14ac:dyDescent="0.25">
      <c r="F10" s="10"/>
      <c r="G10" s="11"/>
      <c r="J10">
        <v>2022</v>
      </c>
      <c r="K10" s="16">
        <f>(K4)+(L5*4)+L6</f>
        <v>380006000</v>
      </c>
      <c r="L10" s="23">
        <f>(K10/K9)</f>
        <v>0.40976387190552288</v>
      </c>
      <c r="M10" s="23">
        <v>0.4</v>
      </c>
    </row>
    <row r="11" spans="1:13" x14ac:dyDescent="0.25">
      <c r="F11" s="10"/>
      <c r="G11" s="11"/>
      <c r="H11" s="16"/>
      <c r="J11">
        <v>2023</v>
      </c>
      <c r="K11" s="16">
        <f>(L5*12)+L6</f>
        <v>461186000</v>
      </c>
      <c r="L11" s="23">
        <f>(K11/K9)</f>
        <v>0.49730099269122191</v>
      </c>
      <c r="M11" s="23">
        <v>0.5</v>
      </c>
    </row>
    <row r="12" spans="1:13" x14ac:dyDescent="0.25">
      <c r="F12" s="10"/>
      <c r="G12" s="11"/>
      <c r="J12">
        <v>2024</v>
      </c>
      <c r="K12" s="16">
        <f>(L5*2)+L6</f>
        <v>86186000</v>
      </c>
      <c r="L12" s="23">
        <f>(K12/K9)</f>
        <v>9.2935135403255195E-2</v>
      </c>
      <c r="M12" s="23">
        <v>0.1</v>
      </c>
    </row>
    <row r="13" spans="1:13" x14ac:dyDescent="0.25">
      <c r="L13" s="23">
        <f>L12+L11+L10</f>
        <v>1</v>
      </c>
      <c r="M13" s="23">
        <f>M10+M11+M12</f>
        <v>1</v>
      </c>
    </row>
  </sheetData>
  <mergeCells count="11">
    <mergeCell ref="K1:K3"/>
    <mergeCell ref="A2:J2"/>
    <mergeCell ref="A7:C7"/>
    <mergeCell ref="H1:J1"/>
    <mergeCell ref="B3:C3"/>
    <mergeCell ref="B4:C4"/>
    <mergeCell ref="B5:C5"/>
    <mergeCell ref="A1:D1"/>
    <mergeCell ref="B6:C6"/>
    <mergeCell ref="E1:G1"/>
    <mergeCell ref="E4:F4"/>
  </mergeCells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Rocio Orozco Alaba</dc:creator>
  <cp:keywords/>
  <dc:description/>
  <cp:lastModifiedBy>Claudia Consuelo Cardozo Amaya</cp:lastModifiedBy>
  <cp:revision/>
  <dcterms:created xsi:type="dcterms:W3CDTF">2020-07-16T23:49:12Z</dcterms:created>
  <dcterms:modified xsi:type="dcterms:W3CDTF">2022-03-01T20:39:19Z</dcterms:modified>
  <cp:category/>
  <cp:contentStatus/>
</cp:coreProperties>
</file>