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nas\publica\1001 - Usuarios\320 - Gerencia Contratacion\ccardozo\SAE SAS\2022\Concurso Publico\Concurso Publico 4 de 2022 Fabrica de software\"/>
    </mc:Choice>
  </mc:AlternateContent>
  <xr:revisionPtr revIDLastSave="0" documentId="8_{EE1E4BC0-B4F7-4D35-B03D-80C3633E1E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5" i="1" l="1"/>
  <c r="AE7" i="1"/>
  <c r="AF7" i="1"/>
  <c r="AA5" i="1"/>
  <c r="AA4" i="1"/>
  <c r="AA7" i="1"/>
  <c r="AB7" i="1"/>
  <c r="X7" i="1"/>
  <c r="W7" i="1"/>
  <c r="P10" i="1"/>
  <c r="P9" i="1"/>
  <c r="P8" i="1"/>
  <c r="R10" i="1"/>
  <c r="S10" i="1" s="1"/>
  <c r="R9" i="1"/>
  <c r="S9" i="1" s="1"/>
  <c r="R5" i="1"/>
  <c r="S5" i="1" s="1"/>
  <c r="R4" i="1"/>
  <c r="S4" i="1" s="1"/>
  <c r="S11" i="1" l="1"/>
  <c r="R8" i="1"/>
  <c r="R3" i="1"/>
  <c r="S3" i="1" s="1"/>
  <c r="O10" i="1" l="1"/>
  <c r="O9" i="1"/>
  <c r="O8" i="1"/>
  <c r="O3" i="1"/>
  <c r="O4" i="1"/>
  <c r="O5" i="1"/>
  <c r="P5" i="1" s="1"/>
  <c r="P4" i="1"/>
  <c r="P3" i="1"/>
  <c r="M11" i="1"/>
  <c r="J10" i="1"/>
  <c r="J9" i="1"/>
  <c r="J5" i="1"/>
  <c r="J4" i="1"/>
  <c r="J3" i="1"/>
  <c r="F10" i="1"/>
  <c r="G10" i="1" s="1"/>
  <c r="F9" i="1"/>
  <c r="G9" i="1" s="1"/>
  <c r="E8" i="1"/>
  <c r="F5" i="1"/>
  <c r="G5" i="1" s="1"/>
  <c r="F4" i="1"/>
  <c r="G4" i="1" s="1"/>
  <c r="F3" i="1"/>
  <c r="G3" i="1" s="1"/>
  <c r="J11" i="1" l="1"/>
  <c r="F8" i="1"/>
  <c r="G8" i="1" s="1"/>
  <c r="G1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Margarita M. Mendez Calle</author>
  </authors>
  <commentList>
    <comment ref="H3" authorId="0" shapeId="0" xr:uid="{20F92AE3-3D3E-490C-9520-2A541B79D964}">
      <text>
        <r>
          <rPr>
            <b/>
            <sz val="9"/>
            <color indexed="81"/>
            <rFont val="Tahoma"/>
            <charset val="1"/>
          </rPr>
          <t>Margarita M. Mendez Calle:</t>
        </r>
        <r>
          <rPr>
            <sz val="9"/>
            <color indexed="81"/>
            <rFont val="Tahoma"/>
            <charset val="1"/>
          </rPr>
          <t xml:space="preserve">
Estimando un sprint 10 días</t>
        </r>
      </text>
    </comment>
    <comment ref="H4" authorId="0" shapeId="0" xr:uid="{EEAE46BF-F9D8-4F1B-99CC-4B4161B0317D}">
      <text>
        <r>
          <rPr>
            <b/>
            <sz val="9"/>
            <color indexed="81"/>
            <rFont val="Tahoma"/>
            <charset val="1"/>
          </rPr>
          <t>Margarita M. Mendez Calle:</t>
        </r>
        <r>
          <rPr>
            <sz val="9"/>
            <color indexed="81"/>
            <rFont val="Tahoma"/>
            <charset val="1"/>
          </rPr>
          <t xml:space="preserve">
Valor Mes</t>
        </r>
      </text>
    </comment>
    <comment ref="H5" authorId="0" shapeId="0" xr:uid="{43EA205A-803A-44CF-BE5A-6B4E4C652737}">
      <text>
        <r>
          <rPr>
            <b/>
            <sz val="9"/>
            <color indexed="81"/>
            <rFont val="Tahoma"/>
            <charset val="1"/>
          </rPr>
          <t>Margarita M. Mendez Calle:</t>
        </r>
        <r>
          <rPr>
            <sz val="9"/>
            <color indexed="81"/>
            <rFont val="Tahoma"/>
            <charset val="1"/>
          </rPr>
          <t xml:space="preserve">
Valor Mes</t>
        </r>
      </text>
    </comment>
  </commentList>
</comments>
</file>

<file path=xl/sharedStrings.xml><?xml version="1.0" encoding="utf-8"?>
<sst xmlns="http://schemas.openxmlformats.org/spreadsheetml/2006/main" count="133" uniqueCount="54">
  <si>
    <t xml:space="preserve">Solicitud de Cotización para estudio de mercado
"Contratar una fábrica de software para construcción de productos de software a la medida de las necesidades de la SAE e integrados de acuerdo con su Arquitectura Tecnológica de Referencia ."
</t>
  </si>
  <si>
    <t>DCA TECHNOLOGY SAS</t>
  </si>
  <si>
    <t>Proyectado</t>
  </si>
  <si>
    <t>Real</t>
  </si>
  <si>
    <t>Cambio</t>
  </si>
  <si>
    <t>Item</t>
  </si>
  <si>
    <t>Descripción</t>
  </si>
  <si>
    <t>Cant.</t>
  </si>
  <si>
    <t xml:space="preserve">Valor unitario </t>
  </si>
  <si>
    <t>IVA</t>
  </si>
  <si>
    <t>Valor total con IVA</t>
  </si>
  <si>
    <t>Valor unitario (Hora)</t>
  </si>
  <si>
    <t>Vigencias</t>
  </si>
  <si>
    <t>valor</t>
  </si>
  <si>
    <t>Tiempo</t>
  </si>
  <si>
    <t xml:space="preserve">Valor de punto de historia de usuario </t>
  </si>
  <si>
    <t>Analista de negocio</t>
  </si>
  <si>
    <t>Documentador</t>
  </si>
  <si>
    <t>Valor total</t>
  </si>
  <si>
    <t>1,19</t>
  </si>
  <si>
    <t>Historias de usuario</t>
  </si>
  <si>
    <t>Manuales y videos de cada proyecto</t>
  </si>
  <si>
    <t>Valor total del proyecto</t>
  </si>
  <si>
    <t>TAMAÑO DEL EQUIPO DE TRABAJO</t>
  </si>
  <si>
    <t>Perfil</t>
  </si>
  <si>
    <t>Cantidad x perfil</t>
  </si>
  <si>
    <t>Scrum team</t>
  </si>
  <si>
    <t>SCRUM MASTER</t>
  </si>
  <si>
    <t>Scrum Master</t>
  </si>
  <si>
    <t>Desarrollador Senior</t>
  </si>
  <si>
    <t xml:space="preserve">Desarrollador </t>
  </si>
  <si>
    <t>DEVELOPER</t>
  </si>
  <si>
    <t>Desarrollador Front + Back</t>
  </si>
  <si>
    <t>Analista Tester</t>
  </si>
  <si>
    <t>Desarrollador Junior</t>
  </si>
  <si>
    <t>Tester</t>
  </si>
  <si>
    <t>ANALISTA</t>
  </si>
  <si>
    <t>Arquitecto / Líder Técnico</t>
  </si>
  <si>
    <t>Desarrollador</t>
  </si>
  <si>
    <t>QA AGILE</t>
  </si>
  <si>
    <t>Analista QA</t>
  </si>
  <si>
    <t>Lider Scrum Team</t>
  </si>
  <si>
    <t>Lider Técnico</t>
  </si>
  <si>
    <t>Equipo de historias de usuario</t>
  </si>
  <si>
    <t>Product Owner</t>
  </si>
  <si>
    <t>Analista de Requerimientos</t>
  </si>
  <si>
    <t>Analista funcional</t>
  </si>
  <si>
    <t>Requerimientos</t>
  </si>
  <si>
    <t>DOCUMENTADOR</t>
  </si>
  <si>
    <t>Analista de Negocio</t>
  </si>
  <si>
    <t>Ingeniero Desarrollador</t>
  </si>
  <si>
    <t>Lider de proyectos</t>
  </si>
  <si>
    <t>Equipo de documentación</t>
  </si>
  <si>
    <t xml:space="preserve">Equipo de Documentación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</si>
</sst>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_(&quot;$&quot;* #,##0_);_(&quot;$&quot;* \(#,##0\);_(&quot;$&quot;* &quot;-&quot;??_);_(@_)"/>
    <numFmt numFmtId="165" formatCode="_-&quot;$&quot;\ * #,##0_-;\-&quot;$&quot;\ * #,##0_-;_-&quot;$&quot;\ * &quot;-&quot;??_-;_-@_-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20"/>
      <name val="Roboto Condensed"/>
    </font>
    <font>
      <sz val="11"/>
      <color theme="1"/>
      <name val="Calibri"/>
      <family val="2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9E1F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07">
    <xf numFmtId="0" fontId="0" fillId="0" borderId="0" xfId="0"/>
    <xf numFmtId="0" fontId="1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164" fontId="1" fillId="0" borderId="5" xfId="1" applyNumberFormat="1" applyFont="1" applyFill="1" applyBorder="1" applyAlignment="1">
      <alignment horizontal="center" vertical="center"/>
    </xf>
    <xf numFmtId="9" fontId="1" fillId="0" borderId="5" xfId="0" applyNumberFormat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 wrapText="1"/>
    </xf>
    <xf numFmtId="164" fontId="1" fillId="0" borderId="27" xfId="1" applyNumberFormat="1" applyFont="1" applyFill="1" applyBorder="1" applyAlignment="1">
      <alignment horizontal="center" vertical="center"/>
    </xf>
    <xf numFmtId="164" fontId="1" fillId="0" borderId="28" xfId="1" applyNumberFormat="1" applyFont="1" applyFill="1" applyBorder="1" applyAlignment="1">
      <alignment horizontal="center" vertical="center"/>
    </xf>
    <xf numFmtId="165" fontId="1" fillId="0" borderId="12" xfId="0" applyNumberFormat="1" applyFont="1" applyBorder="1" applyAlignment="1">
      <alignment horizontal="center" vertical="center"/>
    </xf>
    <xf numFmtId="165" fontId="1" fillId="0" borderId="27" xfId="1" applyNumberFormat="1" applyFont="1" applyFill="1" applyBorder="1" applyAlignment="1">
      <alignment horizontal="center" vertical="center"/>
    </xf>
    <xf numFmtId="165" fontId="1" fillId="0" borderId="30" xfId="0" applyNumberFormat="1" applyFont="1" applyBorder="1" applyAlignment="1">
      <alignment horizontal="center" vertical="center"/>
    </xf>
    <xf numFmtId="165" fontId="1" fillId="0" borderId="31" xfId="1" applyNumberFormat="1" applyFont="1" applyFill="1" applyBorder="1" applyAlignment="1">
      <alignment horizontal="center" vertical="center"/>
    </xf>
    <xf numFmtId="9" fontId="1" fillId="0" borderId="32" xfId="0" applyNumberFormat="1" applyFont="1" applyBorder="1" applyAlignment="1">
      <alignment horizontal="center" vertical="center"/>
    </xf>
    <xf numFmtId="165" fontId="1" fillId="0" borderId="33" xfId="0" applyNumberFormat="1" applyFont="1" applyBorder="1" applyAlignment="1">
      <alignment horizontal="center" vertical="center"/>
    </xf>
    <xf numFmtId="165" fontId="1" fillId="0" borderId="34" xfId="0" applyNumberFormat="1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0" fillId="4" borderId="35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36" xfId="0" applyFill="1" applyBorder="1" applyAlignment="1">
      <alignment horizontal="center"/>
    </xf>
    <xf numFmtId="0" fontId="0" fillId="4" borderId="37" xfId="0" applyFill="1" applyBorder="1" applyAlignment="1">
      <alignment horizontal="center"/>
    </xf>
    <xf numFmtId="164" fontId="0" fillId="3" borderId="38" xfId="0" applyNumberFormat="1" applyFill="1" applyBorder="1" applyAlignment="1">
      <alignment horizontal="center"/>
    </xf>
    <xf numFmtId="0" fontId="1" fillId="2" borderId="24" xfId="0" applyFont="1" applyFill="1" applyBorder="1" applyAlignment="1">
      <alignment horizontal="center" vertical="center"/>
    </xf>
    <xf numFmtId="164" fontId="1" fillId="0" borderId="31" xfId="1" applyNumberFormat="1" applyFont="1" applyFill="1" applyBorder="1" applyAlignment="1">
      <alignment horizontal="center" vertical="center"/>
    </xf>
    <xf numFmtId="164" fontId="1" fillId="0" borderId="32" xfId="1" applyNumberFormat="1" applyFont="1" applyFill="1" applyBorder="1" applyAlignment="1">
      <alignment horizontal="center" vertical="center"/>
    </xf>
    <xf numFmtId="164" fontId="1" fillId="0" borderId="29" xfId="1" applyNumberFormat="1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 wrapText="1"/>
    </xf>
    <xf numFmtId="164" fontId="1" fillId="0" borderId="3" xfId="1" applyNumberFormat="1" applyFont="1" applyFill="1" applyBorder="1" applyAlignment="1">
      <alignment horizontal="center" vertical="center"/>
    </xf>
    <xf numFmtId="164" fontId="1" fillId="0" borderId="40" xfId="1" applyNumberFormat="1" applyFont="1" applyFill="1" applyBorder="1" applyAlignment="1">
      <alignment horizontal="center" vertical="center"/>
    </xf>
    <xf numFmtId="0" fontId="1" fillId="2" borderId="41" xfId="0" applyFont="1" applyFill="1" applyBorder="1" applyAlignment="1">
      <alignment horizontal="center" vertical="center" wrapText="1"/>
    </xf>
    <xf numFmtId="0" fontId="1" fillId="2" borderId="42" xfId="0" applyFont="1" applyFill="1" applyBorder="1" applyAlignment="1">
      <alignment horizontal="center" vertical="center"/>
    </xf>
    <xf numFmtId="0" fontId="1" fillId="2" borderId="43" xfId="0" applyFont="1" applyFill="1" applyBorder="1" applyAlignment="1">
      <alignment horizontal="center" vertical="center" wrapText="1"/>
    </xf>
    <xf numFmtId="42" fontId="1" fillId="0" borderId="5" xfId="0" applyNumberFormat="1" applyFont="1" applyBorder="1" applyAlignment="1">
      <alignment horizontal="center" vertical="center"/>
    </xf>
    <xf numFmtId="0" fontId="0" fillId="4" borderId="0" xfId="0" applyFill="1"/>
    <xf numFmtId="164" fontId="0" fillId="3" borderId="44" xfId="0" applyNumberFormat="1" applyFill="1" applyBorder="1" applyAlignment="1">
      <alignment horizontal="center"/>
    </xf>
    <xf numFmtId="0" fontId="0" fillId="4" borderId="3" xfId="0" applyFill="1" applyBorder="1"/>
    <xf numFmtId="0" fontId="0" fillId="0" borderId="1" xfId="0" applyBorder="1" applyAlignment="1">
      <alignment horizontal="center" wrapText="1"/>
    </xf>
    <xf numFmtId="3" fontId="1" fillId="0" borderId="5" xfId="0" applyNumberFormat="1" applyFont="1" applyBorder="1" applyAlignment="1">
      <alignment horizontal="center" vertical="center"/>
    </xf>
    <xf numFmtId="3" fontId="1" fillId="0" borderId="45" xfId="0" applyNumberFormat="1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45" xfId="0" applyFont="1" applyFill="1" applyBorder="1" applyAlignment="1">
      <alignment horizontal="center" vertical="center" wrapText="1"/>
    </xf>
    <xf numFmtId="165" fontId="0" fillId="3" borderId="38" xfId="0" applyNumberForma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1" xfId="0" applyBorder="1"/>
    <xf numFmtId="0" fontId="1" fillId="2" borderId="48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50" xfId="0" applyBorder="1"/>
    <xf numFmtId="3" fontId="0" fillId="0" borderId="50" xfId="0" applyNumberFormat="1" applyBorder="1"/>
    <xf numFmtId="0" fontId="0" fillId="0" borderId="51" xfId="0" applyBorder="1"/>
    <xf numFmtId="3" fontId="0" fillId="0" borderId="51" xfId="0" applyNumberFormat="1" applyBorder="1"/>
    <xf numFmtId="0" fontId="0" fillId="5" borderId="50" xfId="0" applyFill="1" applyBorder="1" applyAlignment="1">
      <alignment horizontal="center" vertical="center"/>
    </xf>
    <xf numFmtId="3" fontId="0" fillId="0" borderId="0" xfId="0" applyNumberFormat="1"/>
    <xf numFmtId="0" fontId="8" fillId="0" borderId="0" xfId="0" applyFont="1"/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1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2" borderId="8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1" fillId="0" borderId="47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8" fillId="0" borderId="52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19051</xdr:rowOff>
    </xdr:from>
    <xdr:to>
      <xdr:col>1</xdr:col>
      <xdr:colOff>990600</xdr:colOff>
      <xdr:row>0</xdr:row>
      <xdr:rowOff>1438275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9C7BB785-5104-49F9-808D-3C63D6750A5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9525" y="19051"/>
          <a:ext cx="1343025" cy="141922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85724</xdr:colOff>
      <xdr:row>0</xdr:row>
      <xdr:rowOff>352425</xdr:rowOff>
    </xdr:from>
    <xdr:to>
      <xdr:col>6</xdr:col>
      <xdr:colOff>809624</xdr:colOff>
      <xdr:row>0</xdr:row>
      <xdr:rowOff>926719</xdr:rowOff>
    </xdr:to>
    <xdr:pic>
      <xdr:nvPicPr>
        <xdr:cNvPr id="3" name="Imagen 2" descr="Stefanini: Soluciones Globales de inteligencia artificial digital y IT para  un futuro mejor">
          <a:extLst>
            <a:ext uri="{FF2B5EF4-FFF2-40B4-BE49-F238E27FC236}">
              <a16:creationId xmlns:a16="http://schemas.microsoft.com/office/drawing/2014/main" id="{55E160DD-F6AE-4066-8F4A-89462EA69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4349" y="352425"/>
          <a:ext cx="2809875" cy="5742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457200</xdr:colOff>
      <xdr:row>0</xdr:row>
      <xdr:rowOff>0</xdr:rowOff>
    </xdr:from>
    <xdr:to>
      <xdr:col>9</xdr:col>
      <xdr:colOff>981074</xdr:colOff>
      <xdr:row>0</xdr:row>
      <xdr:rowOff>1304925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6511391-4B5D-4412-94E1-EE55217A4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7575" y="0"/>
          <a:ext cx="2914649" cy="1304925"/>
        </a:xfrm>
        <a:prstGeom prst="rect">
          <a:avLst/>
        </a:prstGeom>
      </xdr:spPr>
    </xdr:pic>
    <xdr:clientData/>
  </xdr:twoCellAnchor>
  <xdr:twoCellAnchor editAs="oneCell">
    <xdr:from>
      <xdr:col>10</xdr:col>
      <xdr:colOff>504825</xdr:colOff>
      <xdr:row>0</xdr:row>
      <xdr:rowOff>9525</xdr:rowOff>
    </xdr:from>
    <xdr:to>
      <xdr:col>12</xdr:col>
      <xdr:colOff>218811</xdr:colOff>
      <xdr:row>0</xdr:row>
      <xdr:rowOff>1295187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B9F4B22-5C04-44BB-AF04-15B0808C82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t="24584"/>
        <a:stretch/>
      </xdr:blipFill>
      <xdr:spPr>
        <a:xfrm>
          <a:off x="10782300" y="9525"/>
          <a:ext cx="2114286" cy="1285662"/>
        </a:xfrm>
        <a:prstGeom prst="rect">
          <a:avLst/>
        </a:prstGeom>
      </xdr:spPr>
    </xdr:pic>
    <xdr:clientData/>
  </xdr:twoCellAnchor>
  <xdr:twoCellAnchor editAs="oneCell">
    <xdr:from>
      <xdr:col>13</xdr:col>
      <xdr:colOff>371475</xdr:colOff>
      <xdr:row>0</xdr:row>
      <xdr:rowOff>114300</xdr:rowOff>
    </xdr:from>
    <xdr:to>
      <xdr:col>15</xdr:col>
      <xdr:colOff>580715</xdr:colOff>
      <xdr:row>0</xdr:row>
      <xdr:rowOff>1152525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4F7D46B-2F4F-49EA-A519-2C0896544E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4616" t="13909" b="13896"/>
        <a:stretch/>
      </xdr:blipFill>
      <xdr:spPr>
        <a:xfrm>
          <a:off x="14039850" y="114300"/>
          <a:ext cx="2361890" cy="1038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5"/>
  <sheetViews>
    <sheetView showGridLines="0" tabSelected="1" workbookViewId="0">
      <selection activeCell="AE5" sqref="AE5"/>
    </sheetView>
  </sheetViews>
  <sheetFormatPr baseColWidth="10" defaultColWidth="11.42578125" defaultRowHeight="15" x14ac:dyDescent="0.25"/>
  <cols>
    <col min="1" max="1" width="5.42578125" customWidth="1"/>
    <col min="2" max="2" width="15.28515625" customWidth="1"/>
    <col min="3" max="3" width="30.5703125" customWidth="1"/>
    <col min="4" max="4" width="12.28515625" customWidth="1"/>
    <col min="5" max="5" width="15.42578125" customWidth="1"/>
    <col min="6" max="6" width="15.85546875" customWidth="1"/>
    <col min="7" max="7" width="14.85546875" customWidth="1"/>
    <col min="8" max="8" width="19" customWidth="1"/>
    <col min="9" max="9" width="16.85546875" customWidth="1"/>
    <col min="10" max="10" width="16.140625" customWidth="1"/>
    <col min="11" max="11" width="15.7109375" customWidth="1"/>
    <col min="12" max="12" width="20.28515625" customWidth="1"/>
    <col min="13" max="13" width="14.85546875" customWidth="1"/>
    <col min="14" max="14" width="16.5703125" customWidth="1"/>
    <col min="15" max="15" width="15.7109375" customWidth="1"/>
    <col min="16" max="16" width="17.7109375" customWidth="1"/>
    <col min="17" max="17" width="17" customWidth="1"/>
    <col min="18" max="18" width="15.5703125" customWidth="1"/>
    <col min="19" max="19" width="15" customWidth="1"/>
    <col min="20" max="20" width="4.85546875" customWidth="1"/>
    <col min="21" max="21" width="4.28515625" customWidth="1"/>
    <col min="23" max="23" width="13.7109375" bestFit="1" customWidth="1"/>
    <col min="25" max="25" width="6" customWidth="1"/>
    <col min="27" max="27" width="13.5703125" customWidth="1"/>
    <col min="29" max="29" width="4.7109375" customWidth="1"/>
    <col min="31" max="31" width="15.7109375" customWidth="1"/>
  </cols>
  <sheetData>
    <row r="1" spans="1:32" ht="114.75" customHeight="1" x14ac:dyDescent="0.3">
      <c r="A1" s="88"/>
      <c r="B1" s="89"/>
      <c r="C1" s="91" t="s">
        <v>0</v>
      </c>
      <c r="D1" s="92"/>
      <c r="E1" s="97"/>
      <c r="F1" s="97"/>
      <c r="G1" s="98"/>
      <c r="H1" s="74"/>
      <c r="I1" s="75"/>
      <c r="J1" s="75"/>
      <c r="K1" s="76"/>
      <c r="L1" s="77"/>
      <c r="M1" s="77"/>
      <c r="N1" s="64"/>
      <c r="O1" s="65"/>
      <c r="P1" s="66"/>
      <c r="Q1" s="71" t="s">
        <v>1</v>
      </c>
      <c r="R1" s="72"/>
      <c r="S1" s="73"/>
      <c r="V1" s="106" t="s">
        <v>2</v>
      </c>
      <c r="W1" s="106"/>
      <c r="X1" s="106"/>
      <c r="Y1" s="63"/>
      <c r="Z1" s="106" t="s">
        <v>3</v>
      </c>
      <c r="AA1" s="106"/>
      <c r="AB1" s="106"/>
      <c r="AD1" s="106" t="s">
        <v>4</v>
      </c>
      <c r="AE1" s="106"/>
      <c r="AF1" s="106"/>
    </row>
    <row r="2" spans="1:32" ht="27.75" customHeight="1" x14ac:dyDescent="0.25">
      <c r="A2" s="3" t="s">
        <v>5</v>
      </c>
      <c r="B2" s="83" t="s">
        <v>6</v>
      </c>
      <c r="C2" s="90"/>
      <c r="D2" s="9" t="s">
        <v>7</v>
      </c>
      <c r="E2" s="11" t="s">
        <v>8</v>
      </c>
      <c r="F2" s="12" t="s">
        <v>9</v>
      </c>
      <c r="G2" s="13" t="s">
        <v>10</v>
      </c>
      <c r="H2" s="11" t="s">
        <v>8</v>
      </c>
      <c r="I2" s="12" t="s">
        <v>9</v>
      </c>
      <c r="J2" s="13" t="s">
        <v>10</v>
      </c>
      <c r="K2" s="11" t="s">
        <v>8</v>
      </c>
      <c r="L2" s="12" t="s">
        <v>9</v>
      </c>
      <c r="M2" s="13" t="s">
        <v>10</v>
      </c>
      <c r="N2" s="36" t="s">
        <v>8</v>
      </c>
      <c r="O2" s="37" t="s">
        <v>9</v>
      </c>
      <c r="P2" s="38" t="s">
        <v>10</v>
      </c>
      <c r="Q2" s="46" t="s">
        <v>11</v>
      </c>
      <c r="R2" s="46" t="s">
        <v>9</v>
      </c>
      <c r="S2" s="47" t="s">
        <v>10</v>
      </c>
      <c r="V2" s="61" t="s">
        <v>12</v>
      </c>
      <c r="W2" s="61" t="s">
        <v>13</v>
      </c>
      <c r="X2" s="61" t="s">
        <v>14</v>
      </c>
      <c r="Z2" s="61" t="s">
        <v>12</v>
      </c>
      <c r="AA2" s="61" t="s">
        <v>13</v>
      </c>
      <c r="AB2" s="61" t="s">
        <v>14</v>
      </c>
      <c r="AD2" s="61" t="s">
        <v>12</v>
      </c>
      <c r="AE2" s="61" t="s">
        <v>13</v>
      </c>
      <c r="AF2" s="61" t="s">
        <v>14</v>
      </c>
    </row>
    <row r="3" spans="1:32" ht="20.25" customHeight="1" x14ac:dyDescent="0.25">
      <c r="A3" s="2">
        <v>1</v>
      </c>
      <c r="B3" s="84" t="s">
        <v>15</v>
      </c>
      <c r="C3" s="85"/>
      <c r="D3" s="10">
        <v>1</v>
      </c>
      <c r="E3" s="14">
        <v>1218267.8571428573</v>
      </c>
      <c r="F3" s="4">
        <f>E3*19%</f>
        <v>231470.8928571429</v>
      </c>
      <c r="G3" s="15">
        <f>+E3+F3</f>
        <v>1449738.7500000002</v>
      </c>
      <c r="H3" s="17">
        <v>454500</v>
      </c>
      <c r="I3" s="5">
        <v>0.19</v>
      </c>
      <c r="J3" s="18">
        <f>H3+(H3*I3)</f>
        <v>540855</v>
      </c>
      <c r="K3" s="22">
        <v>104265</v>
      </c>
      <c r="L3" s="1">
        <v>1.19</v>
      </c>
      <c r="M3" s="18">
        <v>124076</v>
      </c>
      <c r="N3" s="22">
        <v>877500</v>
      </c>
      <c r="O3" s="18">
        <f>N3*0.19</f>
        <v>166725</v>
      </c>
      <c r="P3" s="18">
        <f>N3+O3</f>
        <v>1044225</v>
      </c>
      <c r="Q3" s="44">
        <v>567273</v>
      </c>
      <c r="R3" s="44">
        <f>+Q3*0.19</f>
        <v>107781.87</v>
      </c>
      <c r="S3" s="45">
        <f>+Q3+R3</f>
        <v>675054.87</v>
      </c>
      <c r="V3" s="59">
        <v>2022</v>
      </c>
      <c r="W3" s="60">
        <v>1667000000</v>
      </c>
      <c r="X3" s="59">
        <v>8</v>
      </c>
      <c r="Z3" s="59">
        <v>2022</v>
      </c>
      <c r="AA3" s="60">
        <v>1084588766</v>
      </c>
      <c r="AB3" s="59">
        <v>8</v>
      </c>
      <c r="AD3" s="59">
        <v>2022</v>
      </c>
      <c r="AE3" s="60">
        <v>1000000000</v>
      </c>
      <c r="AF3" s="59">
        <v>8</v>
      </c>
    </row>
    <row r="4" spans="1:32" ht="20.25" customHeight="1" x14ac:dyDescent="0.25">
      <c r="A4" s="2">
        <v>2</v>
      </c>
      <c r="B4" s="84" t="s">
        <v>16</v>
      </c>
      <c r="C4" s="85"/>
      <c r="D4" s="10">
        <v>1</v>
      </c>
      <c r="E4" s="14">
        <v>14836828.571428571</v>
      </c>
      <c r="F4" s="4">
        <f>E4*19%</f>
        <v>2818997.4285714286</v>
      </c>
      <c r="G4" s="15">
        <f>+E4+F4</f>
        <v>17655826</v>
      </c>
      <c r="H4" s="17">
        <v>16632000</v>
      </c>
      <c r="I4" s="5">
        <v>0.19</v>
      </c>
      <c r="J4" s="18">
        <f t="shared" ref="J4:J5" si="0">H4+(H4*I4)</f>
        <v>19792080</v>
      </c>
      <c r="K4" s="22">
        <v>22916667</v>
      </c>
      <c r="L4" s="1">
        <v>1.19</v>
      </c>
      <c r="M4" s="18">
        <v>27270833</v>
      </c>
      <c r="N4" s="22">
        <v>12500000</v>
      </c>
      <c r="O4" s="18">
        <f>N4*0.19</f>
        <v>2375000</v>
      </c>
      <c r="P4" s="18">
        <f>N4+O4</f>
        <v>14875000</v>
      </c>
      <c r="Q4" s="44">
        <v>95000</v>
      </c>
      <c r="R4" s="44">
        <f t="shared" ref="R4:R5" si="1">+Q4*0.19</f>
        <v>18050</v>
      </c>
      <c r="S4" s="45">
        <f t="shared" ref="S4:S5" si="2">+Q4+R4</f>
        <v>113050</v>
      </c>
      <c r="V4" s="57">
        <v>2023</v>
      </c>
      <c r="W4" s="58">
        <v>2500000000</v>
      </c>
      <c r="X4" s="57">
        <v>12</v>
      </c>
      <c r="Z4" s="57">
        <v>2023</v>
      </c>
      <c r="AA4" s="58">
        <f>2900000000+500000000</f>
        <v>3400000000</v>
      </c>
      <c r="AB4" s="57">
        <v>12</v>
      </c>
      <c r="AD4" s="57">
        <v>2023</v>
      </c>
      <c r="AE4" s="58">
        <v>1900000000</v>
      </c>
      <c r="AF4" s="57">
        <v>12</v>
      </c>
    </row>
    <row r="5" spans="1:32" ht="20.25" customHeight="1" thickBot="1" x14ac:dyDescent="0.3">
      <c r="A5" s="2">
        <v>3</v>
      </c>
      <c r="B5" s="84" t="s">
        <v>17</v>
      </c>
      <c r="C5" s="85"/>
      <c r="D5" s="10">
        <v>1</v>
      </c>
      <c r="E5" s="14">
        <v>10893971.428571427</v>
      </c>
      <c r="F5" s="4">
        <f>E5*19%</f>
        <v>2069854.5714285711</v>
      </c>
      <c r="G5" s="15">
        <f>+E5+F5</f>
        <v>12963825.999999998</v>
      </c>
      <c r="H5" s="19">
        <v>14950000</v>
      </c>
      <c r="I5" s="20">
        <v>0.19</v>
      </c>
      <c r="J5" s="21">
        <f t="shared" si="0"/>
        <v>17790500</v>
      </c>
      <c r="K5" s="22">
        <v>22916667</v>
      </c>
      <c r="L5" s="1">
        <v>1.19</v>
      </c>
      <c r="M5" s="18">
        <v>27270833</v>
      </c>
      <c r="N5" s="22">
        <v>7600000</v>
      </c>
      <c r="O5" s="18">
        <f>N5*0.19</f>
        <v>1444000</v>
      </c>
      <c r="P5" s="18">
        <f>N5+O5</f>
        <v>9044000</v>
      </c>
      <c r="Q5" s="44">
        <v>85000</v>
      </c>
      <c r="R5" s="44">
        <f t="shared" si="1"/>
        <v>16150</v>
      </c>
      <c r="S5" s="45">
        <f t="shared" si="2"/>
        <v>101150</v>
      </c>
      <c r="V5" s="57">
        <v>2024</v>
      </c>
      <c r="W5" s="58">
        <v>833000000</v>
      </c>
      <c r="X5" s="57">
        <v>4</v>
      </c>
      <c r="Z5" s="57">
        <v>2024</v>
      </c>
      <c r="AA5" s="58">
        <f>500000000+15411234</f>
        <v>515411234</v>
      </c>
      <c r="AB5" s="57">
        <v>4</v>
      </c>
      <c r="AD5" s="57">
        <v>2024</v>
      </c>
      <c r="AE5" s="58">
        <f>5000000000-AE4-AE3</f>
        <v>2100000000</v>
      </c>
      <c r="AF5" s="57">
        <v>4</v>
      </c>
    </row>
    <row r="6" spans="1:32" ht="9" customHeight="1" thickBot="1" x14ac:dyDescent="0.3">
      <c r="A6" s="81"/>
      <c r="B6" s="82"/>
      <c r="C6" s="82"/>
      <c r="D6" s="50"/>
      <c r="E6" s="24"/>
      <c r="F6" s="25"/>
      <c r="G6" s="26"/>
      <c r="H6" s="25"/>
      <c r="I6" s="25"/>
      <c r="J6" s="27"/>
      <c r="K6" s="25"/>
      <c r="L6" s="25"/>
      <c r="M6" s="27"/>
      <c r="N6" s="25"/>
      <c r="O6" s="25"/>
      <c r="P6" s="27"/>
      <c r="Q6" s="40"/>
      <c r="R6" s="40"/>
      <c r="S6" s="40"/>
    </row>
    <row r="7" spans="1:32" ht="28.5" customHeight="1" x14ac:dyDescent="0.25">
      <c r="A7" s="3" t="s">
        <v>5</v>
      </c>
      <c r="B7" s="83" t="s">
        <v>6</v>
      </c>
      <c r="C7" s="68"/>
      <c r="D7" s="51" t="s">
        <v>7</v>
      </c>
      <c r="E7" s="29" t="s">
        <v>18</v>
      </c>
      <c r="F7" s="12" t="s">
        <v>9</v>
      </c>
      <c r="G7" s="33" t="s">
        <v>10</v>
      </c>
      <c r="H7" s="29" t="s">
        <v>18</v>
      </c>
      <c r="I7" s="12" t="s">
        <v>9</v>
      </c>
      <c r="J7" s="13" t="s">
        <v>10</v>
      </c>
      <c r="K7" s="12" t="s">
        <v>18</v>
      </c>
      <c r="L7" s="12" t="s">
        <v>9</v>
      </c>
      <c r="M7" s="13" t="s">
        <v>10</v>
      </c>
      <c r="N7" s="12" t="s">
        <v>18</v>
      </c>
      <c r="O7" s="12" t="s">
        <v>9</v>
      </c>
      <c r="P7" s="13" t="s">
        <v>10</v>
      </c>
      <c r="Q7" s="49" t="s">
        <v>18</v>
      </c>
      <c r="R7" s="49" t="s">
        <v>9</v>
      </c>
      <c r="S7" s="47" t="s">
        <v>10</v>
      </c>
      <c r="W7" s="58">
        <f>W3+W4+W5</f>
        <v>5000000000</v>
      </c>
      <c r="X7" s="57">
        <f>X3+X4+X5</f>
        <v>24</v>
      </c>
      <c r="AA7" s="58">
        <f>AA3+AA4+AA5</f>
        <v>5000000000</v>
      </c>
      <c r="AB7" s="57">
        <f>AB3+AB4+AB5</f>
        <v>24</v>
      </c>
      <c r="AE7" s="58">
        <f>AE3+AE4+AE5</f>
        <v>5000000000</v>
      </c>
      <c r="AF7" s="57">
        <f>AF3+AF4+AF5</f>
        <v>24</v>
      </c>
    </row>
    <row r="8" spans="1:32" ht="20.25" customHeight="1" x14ac:dyDescent="0.25">
      <c r="A8" s="2">
        <v>1</v>
      </c>
      <c r="B8" s="84" t="s">
        <v>15</v>
      </c>
      <c r="C8" s="85"/>
      <c r="D8" s="10">
        <v>5275</v>
      </c>
      <c r="E8" s="14">
        <f>D8*E3</f>
        <v>6426362946.4285717</v>
      </c>
      <c r="F8" s="4">
        <f>E8*19%</f>
        <v>1221008959.8214285</v>
      </c>
      <c r="G8" s="34">
        <f>+E8+F8</f>
        <v>7647371906.25</v>
      </c>
      <c r="H8" s="17">
        <v>2397487500</v>
      </c>
      <c r="I8" s="5">
        <v>0.19</v>
      </c>
      <c r="J8" s="18">
        <v>2853010125</v>
      </c>
      <c r="K8" s="16">
        <v>104265</v>
      </c>
      <c r="L8" s="1" t="s">
        <v>19</v>
      </c>
      <c r="M8" s="15">
        <v>654500000</v>
      </c>
      <c r="N8" s="16">
        <v>877500</v>
      </c>
      <c r="O8" s="39">
        <f>N8*0.19</f>
        <v>166725</v>
      </c>
      <c r="P8" s="15">
        <f>N8*D8</f>
        <v>4628812500</v>
      </c>
      <c r="Q8" s="44">
        <v>567273</v>
      </c>
      <c r="R8" s="44">
        <f>+Q8*0.19</f>
        <v>107781.87</v>
      </c>
      <c r="S8" s="45">
        <v>3560912727</v>
      </c>
      <c r="AA8" s="62"/>
    </row>
    <row r="9" spans="1:32" ht="20.25" customHeight="1" x14ac:dyDescent="0.25">
      <c r="A9" s="2">
        <v>2</v>
      </c>
      <c r="B9" s="84" t="s">
        <v>20</v>
      </c>
      <c r="C9" s="85"/>
      <c r="D9" s="10">
        <v>743</v>
      </c>
      <c r="E9" s="14">
        <v>0</v>
      </c>
      <c r="F9" s="4">
        <f>E9*19%</f>
        <v>0</v>
      </c>
      <c r="G9" s="34">
        <f>+E9+F9</f>
        <v>0</v>
      </c>
      <c r="H9" s="17">
        <v>216576327</v>
      </c>
      <c r="I9" s="5">
        <v>0.19</v>
      </c>
      <c r="J9" s="18">
        <f t="shared" ref="J9:J10" si="3">H9+(H9*I9)</f>
        <v>257725829.13</v>
      </c>
      <c r="K9" s="4">
        <v>444145</v>
      </c>
      <c r="L9" s="1" t="s">
        <v>19</v>
      </c>
      <c r="M9" s="15">
        <v>392700000</v>
      </c>
      <c r="N9" s="4">
        <v>6230250</v>
      </c>
      <c r="O9" s="39">
        <f>N9*0.19</f>
        <v>1183747.5</v>
      </c>
      <c r="P9" s="15">
        <f>N9*D9</f>
        <v>4629075750</v>
      </c>
      <c r="Q9" s="44">
        <v>720000</v>
      </c>
      <c r="R9" s="44">
        <f t="shared" ref="R9:R10" si="4">+Q9*0.19</f>
        <v>136800</v>
      </c>
      <c r="S9" s="45">
        <f>+D9*(Q9+R9)</f>
        <v>636602400</v>
      </c>
    </row>
    <row r="10" spans="1:32" ht="20.25" customHeight="1" thickBot="1" x14ac:dyDescent="0.3">
      <c r="A10" s="2">
        <v>3</v>
      </c>
      <c r="B10" s="84" t="s">
        <v>21</v>
      </c>
      <c r="C10" s="85"/>
      <c r="D10" s="10">
        <v>11</v>
      </c>
      <c r="E10" s="30">
        <v>0</v>
      </c>
      <c r="F10" s="31">
        <f>E10*19%</f>
        <v>0</v>
      </c>
      <c r="G10" s="35">
        <f>+E10+F10</f>
        <v>0</v>
      </c>
      <c r="H10" s="19">
        <v>44850000</v>
      </c>
      <c r="I10" s="20">
        <v>0.19</v>
      </c>
      <c r="J10" s="21">
        <f t="shared" si="3"/>
        <v>53371500</v>
      </c>
      <c r="K10" s="31">
        <v>20000000</v>
      </c>
      <c r="L10" s="23" t="s">
        <v>19</v>
      </c>
      <c r="M10" s="32">
        <v>261800000</v>
      </c>
      <c r="N10" s="31">
        <v>11700000</v>
      </c>
      <c r="O10" s="39">
        <f>N10*0.19</f>
        <v>2223000</v>
      </c>
      <c r="P10" s="15">
        <f>D10*N10</f>
        <v>128700000</v>
      </c>
      <c r="Q10" s="44">
        <v>5364000</v>
      </c>
      <c r="R10" s="44">
        <f t="shared" si="4"/>
        <v>1019160</v>
      </c>
      <c r="S10" s="45">
        <f>+D10*(Q10+R10)</f>
        <v>70214760</v>
      </c>
    </row>
    <row r="11" spans="1:32" ht="20.25" customHeight="1" x14ac:dyDescent="0.25">
      <c r="A11" s="86" t="s">
        <v>22</v>
      </c>
      <c r="B11" s="87"/>
      <c r="C11" s="87"/>
      <c r="D11" s="52"/>
      <c r="E11" s="52"/>
      <c r="F11" s="52"/>
      <c r="G11" s="28">
        <f>G8</f>
        <v>7647371906.25</v>
      </c>
      <c r="J11" s="48">
        <f>SUM(J8:J10)</f>
        <v>3164107454.1300001</v>
      </c>
      <c r="M11" s="28">
        <f>SUM(M8:M10)</f>
        <v>1309000000</v>
      </c>
      <c r="P11" s="41">
        <v>4757512500</v>
      </c>
      <c r="S11" s="41">
        <f>SUM(S8:S10)</f>
        <v>4267729887</v>
      </c>
    </row>
    <row r="12" spans="1:32" ht="9" customHeight="1" x14ac:dyDescent="0.25">
      <c r="A12" s="79"/>
      <c r="B12" s="80"/>
      <c r="C12" s="80"/>
      <c r="D12" s="80"/>
      <c r="E12" s="80"/>
      <c r="F12" s="80"/>
      <c r="G12" s="100"/>
      <c r="H12" s="79"/>
      <c r="I12" s="80"/>
      <c r="J12" s="80"/>
      <c r="K12" s="80"/>
      <c r="L12" s="80"/>
      <c r="M12" s="80"/>
      <c r="N12" s="42"/>
      <c r="O12" s="42"/>
      <c r="P12" s="42"/>
      <c r="Q12" s="42"/>
      <c r="R12" s="42"/>
      <c r="S12" s="42"/>
    </row>
    <row r="13" spans="1:32" ht="17.25" customHeight="1" x14ac:dyDescent="0.25">
      <c r="A13" s="67" t="s">
        <v>23</v>
      </c>
      <c r="B13" s="68"/>
      <c r="C13" s="68"/>
      <c r="D13" s="68"/>
      <c r="E13" s="68"/>
      <c r="F13" s="68"/>
      <c r="G13" s="99"/>
      <c r="H13" s="67" t="s">
        <v>23</v>
      </c>
      <c r="I13" s="68"/>
      <c r="J13" s="69"/>
      <c r="K13" s="67" t="s">
        <v>23</v>
      </c>
      <c r="L13" s="68"/>
      <c r="M13" s="69"/>
      <c r="N13" s="67" t="s">
        <v>23</v>
      </c>
      <c r="O13" s="68"/>
      <c r="P13" s="69"/>
      <c r="Q13" s="67" t="s">
        <v>23</v>
      </c>
      <c r="R13" s="68"/>
      <c r="S13" s="69"/>
    </row>
    <row r="14" spans="1:32" ht="31.5" customHeight="1" x14ac:dyDescent="0.25">
      <c r="A14" s="3" t="s">
        <v>5</v>
      </c>
      <c r="B14" s="101" t="s">
        <v>6</v>
      </c>
      <c r="C14" s="102"/>
      <c r="D14" s="101" t="s">
        <v>24</v>
      </c>
      <c r="E14" s="102"/>
      <c r="F14" s="105"/>
      <c r="G14" s="54" t="s">
        <v>25</v>
      </c>
      <c r="H14" s="55" t="s">
        <v>6</v>
      </c>
      <c r="I14" s="55" t="s">
        <v>24</v>
      </c>
      <c r="J14" s="54" t="s">
        <v>25</v>
      </c>
      <c r="K14" s="55" t="s">
        <v>6</v>
      </c>
      <c r="L14" s="55" t="s">
        <v>24</v>
      </c>
      <c r="M14" s="54" t="s">
        <v>25</v>
      </c>
      <c r="N14" s="55" t="s">
        <v>6</v>
      </c>
      <c r="O14" s="55" t="s">
        <v>24</v>
      </c>
      <c r="P14" s="54" t="s">
        <v>25</v>
      </c>
      <c r="Q14" s="55" t="s">
        <v>6</v>
      </c>
      <c r="R14" s="55" t="s">
        <v>24</v>
      </c>
      <c r="S14" s="54" t="s">
        <v>25</v>
      </c>
    </row>
    <row r="15" spans="1:32" ht="30" customHeight="1" x14ac:dyDescent="0.25">
      <c r="A15" s="103">
        <v>1</v>
      </c>
      <c r="B15" s="96" t="s">
        <v>26</v>
      </c>
      <c r="C15" s="96"/>
      <c r="D15" s="78" t="s">
        <v>27</v>
      </c>
      <c r="E15" s="78"/>
      <c r="F15" s="78"/>
      <c r="G15" s="8">
        <v>1</v>
      </c>
      <c r="H15" s="70" t="s">
        <v>26</v>
      </c>
      <c r="I15" s="7" t="s">
        <v>28</v>
      </c>
      <c r="J15" s="8">
        <v>0.5</v>
      </c>
      <c r="K15" s="70" t="s">
        <v>26</v>
      </c>
      <c r="L15" s="7" t="s">
        <v>28</v>
      </c>
      <c r="M15" s="8">
        <v>1</v>
      </c>
      <c r="N15" s="70" t="s">
        <v>26</v>
      </c>
      <c r="O15" s="7" t="s">
        <v>29</v>
      </c>
      <c r="P15" s="8">
        <v>2</v>
      </c>
      <c r="Q15" s="70" t="s">
        <v>26</v>
      </c>
      <c r="R15" s="7" t="s">
        <v>30</v>
      </c>
      <c r="S15" s="8">
        <v>7</v>
      </c>
    </row>
    <row r="16" spans="1:32" ht="27" customHeight="1" x14ac:dyDescent="0.25">
      <c r="A16" s="94"/>
      <c r="B16" s="96"/>
      <c r="C16" s="96"/>
      <c r="D16" s="78" t="s">
        <v>31</v>
      </c>
      <c r="E16" s="78"/>
      <c r="F16" s="78"/>
      <c r="G16" s="8">
        <v>1</v>
      </c>
      <c r="H16" s="70"/>
      <c r="I16" s="7" t="s">
        <v>32</v>
      </c>
      <c r="J16" s="8">
        <v>2</v>
      </c>
      <c r="K16" s="70"/>
      <c r="L16" s="7" t="s">
        <v>33</v>
      </c>
      <c r="M16" s="8">
        <v>1</v>
      </c>
      <c r="N16" s="70"/>
      <c r="O16" s="7" t="s">
        <v>34</v>
      </c>
      <c r="P16" s="8">
        <v>1</v>
      </c>
      <c r="Q16" s="70"/>
      <c r="R16" s="7" t="s">
        <v>35</v>
      </c>
      <c r="S16" s="8">
        <v>2</v>
      </c>
    </row>
    <row r="17" spans="1:19" ht="30.75" customHeight="1" x14ac:dyDescent="0.25">
      <c r="A17" s="94"/>
      <c r="B17" s="96"/>
      <c r="C17" s="96"/>
      <c r="D17" s="78" t="s">
        <v>36</v>
      </c>
      <c r="E17" s="78"/>
      <c r="F17" s="78"/>
      <c r="G17" s="8">
        <v>1</v>
      </c>
      <c r="H17" s="70"/>
      <c r="I17" s="7" t="s">
        <v>37</v>
      </c>
      <c r="J17" s="8">
        <v>1</v>
      </c>
      <c r="K17" s="70"/>
      <c r="L17" s="7" t="s">
        <v>38</v>
      </c>
      <c r="M17" s="8">
        <v>1</v>
      </c>
      <c r="N17" s="70"/>
      <c r="O17" s="7" t="s">
        <v>35</v>
      </c>
      <c r="P17" s="8">
        <v>1</v>
      </c>
      <c r="Q17" s="70"/>
      <c r="R17" s="7" t="s">
        <v>28</v>
      </c>
      <c r="S17" s="8">
        <v>1</v>
      </c>
    </row>
    <row r="18" spans="1:19" ht="30.75" customHeight="1" x14ac:dyDescent="0.25">
      <c r="A18" s="104"/>
      <c r="B18" s="96"/>
      <c r="C18" s="96"/>
      <c r="D18" s="78" t="s">
        <v>39</v>
      </c>
      <c r="E18" s="78"/>
      <c r="F18" s="78"/>
      <c r="G18" s="8">
        <v>1</v>
      </c>
      <c r="H18" s="70"/>
      <c r="I18" s="7" t="s">
        <v>40</v>
      </c>
      <c r="J18" s="8">
        <v>1</v>
      </c>
      <c r="K18" s="70"/>
      <c r="L18" s="53"/>
      <c r="M18" s="53"/>
      <c r="N18" s="70"/>
      <c r="O18" s="6" t="s">
        <v>41</v>
      </c>
      <c r="P18" s="56">
        <v>1</v>
      </c>
      <c r="Q18" s="70"/>
      <c r="R18" s="6" t="s">
        <v>42</v>
      </c>
      <c r="S18" s="56">
        <v>1</v>
      </c>
    </row>
    <row r="19" spans="1:19" ht="29.25" customHeight="1" x14ac:dyDescent="0.25">
      <c r="A19" s="93">
        <v>2</v>
      </c>
      <c r="B19" s="96" t="s">
        <v>43</v>
      </c>
      <c r="C19" s="96"/>
      <c r="D19" s="78" t="s">
        <v>36</v>
      </c>
      <c r="E19" s="78"/>
      <c r="F19" s="78"/>
      <c r="G19" s="8">
        <v>1</v>
      </c>
      <c r="H19" s="70" t="s">
        <v>43</v>
      </c>
      <c r="I19" s="6" t="s">
        <v>44</v>
      </c>
      <c r="J19" s="8">
        <v>1</v>
      </c>
      <c r="K19" s="70" t="s">
        <v>43</v>
      </c>
      <c r="L19" s="7" t="s">
        <v>45</v>
      </c>
      <c r="M19" s="8">
        <v>1</v>
      </c>
      <c r="N19" s="70" t="s">
        <v>43</v>
      </c>
      <c r="O19" s="6" t="s">
        <v>46</v>
      </c>
      <c r="P19" s="43">
        <v>1</v>
      </c>
      <c r="Q19" s="70" t="s">
        <v>43</v>
      </c>
      <c r="R19" s="6" t="s">
        <v>47</v>
      </c>
      <c r="S19" s="43">
        <v>2</v>
      </c>
    </row>
    <row r="20" spans="1:19" ht="32.25" customHeight="1" x14ac:dyDescent="0.25">
      <c r="A20" s="94"/>
      <c r="B20" s="96"/>
      <c r="C20" s="96"/>
      <c r="D20" s="78" t="s">
        <v>48</v>
      </c>
      <c r="E20" s="78"/>
      <c r="F20" s="78"/>
      <c r="G20" s="8">
        <v>1</v>
      </c>
      <c r="H20" s="70"/>
      <c r="I20" s="7" t="s">
        <v>49</v>
      </c>
      <c r="J20" s="8">
        <v>1</v>
      </c>
      <c r="K20" s="70"/>
      <c r="L20" s="7" t="s">
        <v>50</v>
      </c>
      <c r="M20" s="8">
        <v>2</v>
      </c>
      <c r="N20" s="70"/>
      <c r="O20" s="53"/>
      <c r="P20" s="53"/>
      <c r="Q20" s="70"/>
      <c r="R20" s="6" t="s">
        <v>51</v>
      </c>
      <c r="S20" s="43">
        <v>1</v>
      </c>
    </row>
    <row r="21" spans="1:19" ht="30.75" customHeight="1" x14ac:dyDescent="0.25">
      <c r="A21" s="94"/>
      <c r="B21" s="96"/>
      <c r="C21" s="96"/>
      <c r="D21" s="78"/>
      <c r="E21" s="78"/>
      <c r="F21" s="78"/>
      <c r="G21" s="8"/>
      <c r="H21" s="70"/>
      <c r="I21" s="6" t="s">
        <v>28</v>
      </c>
      <c r="J21" s="8">
        <v>1</v>
      </c>
      <c r="K21" s="70"/>
      <c r="L21" s="53"/>
      <c r="M21" s="53"/>
      <c r="N21" s="70"/>
      <c r="O21" s="53"/>
      <c r="P21" s="53"/>
      <c r="Q21" s="70"/>
      <c r="R21" s="53"/>
      <c r="S21" s="53"/>
    </row>
    <row r="22" spans="1:19" ht="20.25" customHeight="1" x14ac:dyDescent="0.25">
      <c r="A22" s="94"/>
      <c r="B22" s="96"/>
      <c r="C22" s="96"/>
      <c r="D22" s="78"/>
      <c r="E22" s="78"/>
      <c r="F22" s="78"/>
      <c r="G22" s="8"/>
      <c r="H22" s="70"/>
      <c r="I22" s="53"/>
      <c r="J22" s="53"/>
      <c r="K22" s="70"/>
      <c r="L22" s="53"/>
      <c r="M22" s="53"/>
      <c r="N22" s="70"/>
      <c r="O22" s="53"/>
      <c r="P22" s="53"/>
      <c r="Q22" s="70"/>
      <c r="R22" s="53"/>
      <c r="S22" s="53"/>
    </row>
    <row r="23" spans="1:19" ht="20.25" customHeight="1" x14ac:dyDescent="0.25">
      <c r="A23" s="95">
        <v>3</v>
      </c>
      <c r="B23" s="96" t="s">
        <v>52</v>
      </c>
      <c r="C23" s="96"/>
      <c r="D23" s="78" t="s">
        <v>36</v>
      </c>
      <c r="E23" s="78"/>
      <c r="F23" s="78"/>
      <c r="G23" s="8">
        <v>1</v>
      </c>
      <c r="H23" s="70" t="s">
        <v>52</v>
      </c>
      <c r="I23" s="6" t="s">
        <v>28</v>
      </c>
      <c r="J23" s="8">
        <v>0.5</v>
      </c>
      <c r="K23" s="70" t="s">
        <v>53</v>
      </c>
      <c r="L23" s="7" t="s">
        <v>17</v>
      </c>
      <c r="M23" s="8">
        <v>1</v>
      </c>
      <c r="N23" s="70" t="s">
        <v>53</v>
      </c>
      <c r="O23" s="6" t="s">
        <v>17</v>
      </c>
      <c r="P23" s="43">
        <v>1</v>
      </c>
      <c r="Q23" s="70" t="s">
        <v>53</v>
      </c>
      <c r="R23" s="6" t="s">
        <v>17</v>
      </c>
      <c r="S23" s="43">
        <v>1</v>
      </c>
    </row>
    <row r="24" spans="1:19" ht="26.25" customHeight="1" x14ac:dyDescent="0.25">
      <c r="A24" s="95"/>
      <c r="B24" s="96"/>
      <c r="C24" s="96"/>
      <c r="D24" s="78" t="s">
        <v>48</v>
      </c>
      <c r="E24" s="78"/>
      <c r="F24" s="78"/>
      <c r="G24" s="8">
        <v>1</v>
      </c>
      <c r="H24" s="70"/>
      <c r="I24" s="6" t="s">
        <v>49</v>
      </c>
      <c r="J24" s="8">
        <v>1</v>
      </c>
      <c r="K24" s="70"/>
      <c r="L24" s="53"/>
      <c r="M24" s="53"/>
      <c r="N24" s="70"/>
      <c r="O24" s="53"/>
      <c r="P24" s="53"/>
      <c r="Q24" s="70"/>
      <c r="R24" s="53"/>
      <c r="S24" s="53"/>
    </row>
    <row r="25" spans="1:19" ht="20.25" customHeight="1" x14ac:dyDescent="0.25">
      <c r="A25" s="95"/>
      <c r="B25" s="96"/>
      <c r="C25" s="96"/>
      <c r="D25" s="64"/>
      <c r="E25" s="65"/>
      <c r="F25" s="66"/>
      <c r="G25" s="56"/>
      <c r="H25" s="70"/>
      <c r="I25" s="6" t="s">
        <v>17</v>
      </c>
      <c r="J25" s="56">
        <v>1</v>
      </c>
      <c r="K25" s="70"/>
      <c r="L25" s="53"/>
      <c r="M25" s="53"/>
      <c r="N25" s="70"/>
      <c r="O25" s="53"/>
      <c r="P25" s="53"/>
      <c r="Q25" s="70"/>
      <c r="R25" s="53"/>
      <c r="S25" s="53"/>
    </row>
  </sheetData>
  <mergeCells count="58">
    <mergeCell ref="AD1:AF1"/>
    <mergeCell ref="V1:X1"/>
    <mergeCell ref="Z1:AB1"/>
    <mergeCell ref="Q23:Q25"/>
    <mergeCell ref="Q19:Q22"/>
    <mergeCell ref="E1:G1"/>
    <mergeCell ref="A13:G13"/>
    <mergeCell ref="A12:G12"/>
    <mergeCell ref="B14:C14"/>
    <mergeCell ref="B15:C18"/>
    <mergeCell ref="A15:A18"/>
    <mergeCell ref="D18:F18"/>
    <mergeCell ref="D14:F14"/>
    <mergeCell ref="D15:F15"/>
    <mergeCell ref="D16:F16"/>
    <mergeCell ref="D17:F17"/>
    <mergeCell ref="A19:A22"/>
    <mergeCell ref="H23:H25"/>
    <mergeCell ref="N19:N22"/>
    <mergeCell ref="D24:F24"/>
    <mergeCell ref="A23:A25"/>
    <mergeCell ref="B23:C25"/>
    <mergeCell ref="B19:C22"/>
    <mergeCell ref="D19:F19"/>
    <mergeCell ref="D20:F20"/>
    <mergeCell ref="D21:F21"/>
    <mergeCell ref="D22:F22"/>
    <mergeCell ref="N23:N25"/>
    <mergeCell ref="D25:F25"/>
    <mergeCell ref="H1:J1"/>
    <mergeCell ref="K1:M1"/>
    <mergeCell ref="D23:F23"/>
    <mergeCell ref="H12:M12"/>
    <mergeCell ref="A6:C6"/>
    <mergeCell ref="B7:C7"/>
    <mergeCell ref="B8:C8"/>
    <mergeCell ref="B9:C9"/>
    <mergeCell ref="B10:C10"/>
    <mergeCell ref="A11:C11"/>
    <mergeCell ref="B4:C4"/>
    <mergeCell ref="B5:C5"/>
    <mergeCell ref="A1:B1"/>
    <mergeCell ref="B2:C2"/>
    <mergeCell ref="B3:C3"/>
    <mergeCell ref="C1:D1"/>
    <mergeCell ref="H13:J13"/>
    <mergeCell ref="K13:M13"/>
    <mergeCell ref="H15:H18"/>
    <mergeCell ref="K23:K25"/>
    <mergeCell ref="H19:H22"/>
    <mergeCell ref="K15:K18"/>
    <mergeCell ref="K19:K22"/>
    <mergeCell ref="N1:P1"/>
    <mergeCell ref="N13:P13"/>
    <mergeCell ref="N15:N18"/>
    <mergeCell ref="Q1:S1"/>
    <mergeCell ref="Q13:S13"/>
    <mergeCell ref="Q15:Q18"/>
  </mergeCells>
  <pageMargins left="0.7" right="0.7" top="0.75" bottom="0.75" header="0.3" footer="0.3"/>
  <pageSetup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FB4DC7DB1995A43865180C46521112E" ma:contentTypeVersion="4" ma:contentTypeDescription="Crear nuevo documento." ma:contentTypeScope="" ma:versionID="84f5c97a5349e8c1e954656c0c7395a6">
  <xsd:schema xmlns:xsd="http://www.w3.org/2001/XMLSchema" xmlns:xs="http://www.w3.org/2001/XMLSchema" xmlns:p="http://schemas.microsoft.com/office/2006/metadata/properties" xmlns:ns2="ea7fdf4a-5c20-4a0d-87d0-8019ad91f9f4" xmlns:ns3="ab1049dd-cf02-4a8e-9652-b6ae98661dfd" targetNamespace="http://schemas.microsoft.com/office/2006/metadata/properties" ma:root="true" ma:fieldsID="5a7d0957c0d23ee94b844ab48f5cb684" ns2:_="" ns3:_="">
    <xsd:import namespace="ea7fdf4a-5c20-4a0d-87d0-8019ad91f9f4"/>
    <xsd:import namespace="ab1049dd-cf02-4a8e-9652-b6ae98661df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7fdf4a-5c20-4a0d-87d0-8019ad91f9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1049dd-cf02-4a8e-9652-b6ae98661df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5DE8795-8657-4384-AE91-7FF80F4F1D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7fdf4a-5c20-4a0d-87d0-8019ad91f9f4"/>
    <ds:schemaRef ds:uri="ab1049dd-cf02-4a8e-9652-b6ae98661d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D0A1CFE-FB78-4682-9228-9254D4EB9C2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9A2412-C51E-4F02-A3B1-B47E185733EC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Cristian Jose Petro Petro</dc:creator>
  <cp:keywords/>
  <dc:description/>
  <cp:lastModifiedBy>Claudia Consuelo Cardozo Amaya</cp:lastModifiedBy>
  <cp:revision/>
  <dcterms:created xsi:type="dcterms:W3CDTF">2018-04-27T22:53:33Z</dcterms:created>
  <dcterms:modified xsi:type="dcterms:W3CDTF">2022-03-24T20:38:31Z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0x010100BFB4DC7DB1995A43865180C46521112E</vt:lpwstr>
  </property>
</Properties>
</file>