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barragan.SAE\Desktop\"/>
    </mc:Choice>
  </mc:AlternateContent>
  <bookViews>
    <workbookView xWindow="0" yWindow="0" windowWidth="28800" windowHeight="11910"/>
  </bookViews>
  <sheets>
    <sheet name="Hoja1" sheetId="1" r:id="rId1"/>
    <sheet name="Hoja2" sheetId="2" r:id="rId2"/>
  </sheets>
  <definedNames>
    <definedName name="_xlnm._FilterDatabase" localSheetId="0" hidden="1">Hoja1!$A$1:$N$409</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399" i="1" l="1"/>
  <c r="M281" i="1"/>
  <c r="M108" i="1" l="1"/>
  <c r="M275" i="1" l="1"/>
  <c r="M35" i="1"/>
  <c r="M95" i="1" l="1"/>
  <c r="M397" i="1"/>
  <c r="M396" i="1"/>
  <c r="M386" i="1"/>
  <c r="M228" i="1"/>
  <c r="M225" i="1"/>
  <c r="M214" i="1"/>
  <c r="M200" i="1"/>
  <c r="M199" i="1"/>
  <c r="M198" i="1"/>
  <c r="M197" i="1"/>
  <c r="M259" i="1"/>
  <c r="M69" i="1"/>
  <c r="M99" i="1" l="1"/>
  <c r="M247" i="1" l="1"/>
  <c r="M248" i="1"/>
  <c r="M54" i="1" l="1"/>
  <c r="M335" i="1"/>
  <c r="M380" i="1" l="1"/>
  <c r="M325" i="1"/>
  <c r="M280" i="1"/>
  <c r="M277" i="1"/>
  <c r="M253" i="1"/>
  <c r="M46" i="1"/>
  <c r="M25" i="1"/>
  <c r="M26" i="1"/>
  <c r="M19" i="1"/>
  <c r="M17" i="1"/>
  <c r="M6" i="1"/>
  <c r="M267" i="1" l="1"/>
  <c r="M385" i="1" l="1"/>
  <c r="M378" i="1"/>
  <c r="M282" i="1"/>
  <c r="M279" i="1"/>
  <c r="M213" i="1"/>
  <c r="M202" i="1"/>
  <c r="M201" i="1"/>
  <c r="M70" i="1"/>
  <c r="M64" i="1"/>
  <c r="M63" i="1"/>
  <c r="M61" i="1"/>
  <c r="M55" i="1"/>
  <c r="M278" i="1" l="1"/>
  <c r="M276" i="1"/>
  <c r="M382" i="1" l="1"/>
  <c r="M324" i="1"/>
  <c r="M274" i="1"/>
  <c r="M270" i="1"/>
  <c r="M269" i="1"/>
  <c r="M258" i="1"/>
  <c r="M257" i="1"/>
  <c r="M246" i="1"/>
  <c r="M245" i="1"/>
  <c r="M244" i="1"/>
  <c r="M240" i="1"/>
  <c r="M239" i="1"/>
  <c r="M237" i="1"/>
  <c r="M234" i="1"/>
  <c r="M227" i="1"/>
  <c r="M226" i="1"/>
  <c r="M222" i="1"/>
  <c r="M221" i="1"/>
  <c r="M218" i="1"/>
  <c r="M215" i="1"/>
  <c r="M163" i="1"/>
  <c r="M162" i="1"/>
  <c r="M143" i="1"/>
  <c r="M142" i="1"/>
  <c r="M111" i="1"/>
  <c r="M107" i="1"/>
  <c r="M106" i="1"/>
  <c r="M105" i="1"/>
  <c r="M104" i="1"/>
  <c r="M98" i="1"/>
  <c r="M94" i="1"/>
  <c r="M93" i="1"/>
  <c r="M87" i="1"/>
  <c r="M85" i="1"/>
  <c r="M81" i="1"/>
  <c r="M72" i="1"/>
  <c r="M71" i="1"/>
  <c r="M65" i="1"/>
  <c r="M60" i="1"/>
  <c r="M59" i="1"/>
  <c r="M56" i="1"/>
  <c r="M52" i="1"/>
  <c r="M51" i="1"/>
  <c r="M49" i="1"/>
  <c r="M48" i="1"/>
  <c r="M47" i="1"/>
  <c r="M37" i="1"/>
  <c r="M32" i="1"/>
  <c r="M14" i="1"/>
  <c r="M13" i="1"/>
  <c r="M10" i="1"/>
  <c r="M4" i="1"/>
  <c r="M3" i="1"/>
</calcChain>
</file>

<file path=xl/sharedStrings.xml><?xml version="1.0" encoding="utf-8"?>
<sst xmlns="http://schemas.openxmlformats.org/spreadsheetml/2006/main" count="2760" uniqueCount="406">
  <si>
    <t>Proyecto</t>
  </si>
  <si>
    <t>Linea
PC</t>
  </si>
  <si>
    <t>Tipo de Proyecto
1. Plan de Contratación
2. Transferencias
3. Cuentas x Pagar
4. Caja Menor
5. Vigencia.
6. Compromiso a Largo Plazo</t>
  </si>
  <si>
    <t>CUENTA
1. SAE
2. FRISCO</t>
  </si>
  <si>
    <t>ID Tipo de Negocio</t>
  </si>
  <si>
    <t>Tipo de Negocio</t>
  </si>
  <si>
    <t>Cuenta</t>
  </si>
  <si>
    <t>Nombre Cuenta</t>
  </si>
  <si>
    <t>SubNombre Cuenta</t>
  </si>
  <si>
    <t>AREA</t>
  </si>
  <si>
    <t>CECO</t>
  </si>
  <si>
    <t>Nombre Ceco</t>
  </si>
  <si>
    <t>TOTAL PRESUPUESTO</t>
  </si>
  <si>
    <t>Descipcion</t>
  </si>
  <si>
    <t>NA</t>
  </si>
  <si>
    <t>Gastos Generales</t>
  </si>
  <si>
    <t>Servicios Públicos</t>
  </si>
  <si>
    <t>Acueducto Alcantarillado y Aseo</t>
  </si>
  <si>
    <t>VICEPRESIDENCIA ADMINISTRATIVA Y FINANCIERA</t>
  </si>
  <si>
    <t>GERENCIA ADMINISTRATIVA</t>
  </si>
  <si>
    <t>Consumo del edificio $ 2.7Millones, consumo de las sedes y la bodega de archivo $ 900 con un incremento del 3.5%</t>
  </si>
  <si>
    <t>Arrendamientos</t>
  </si>
  <si>
    <t>Arrendamiento de bienes Inmuebles</t>
  </si>
  <si>
    <t>Arrendamiento sede principal, archivo, sede Medellin</t>
  </si>
  <si>
    <t>Arrendamiento de bienes inmuebles</t>
  </si>
  <si>
    <r>
      <t xml:space="preserve">Arrendar una bodega ubicada en la carrera 36 No. 15 - 35 en la ciudad de Bogotá, para la disposición, custodia y adminidtracion del archivo de SAE SAS </t>
    </r>
    <r>
      <rPr>
        <b/>
        <sz val="8"/>
        <rFont val="Arial Narrow"/>
        <family val="2"/>
      </rPr>
      <t>Construcciones E Ingenieria</t>
    </r>
  </si>
  <si>
    <t>Arrendamiento de un inmueble ubicado en la ciudad de Bogotá calle 93b no. 13-47, el cual se destinara el inmueble para la ubicación de sus funcionarios y el desarrollo de actividades propias de la sociedad.</t>
  </si>
  <si>
    <t>Materiales y Suministros</t>
  </si>
  <si>
    <t>Combustibles y Lubricantes</t>
  </si>
  <si>
    <t xml:space="preserve">Suministro de Combustible parque automotor al servicio de la SAE compuesto por 8 vehiculos </t>
  </si>
  <si>
    <t>Comunicaciones y Transporte</t>
  </si>
  <si>
    <t>Correo</t>
  </si>
  <si>
    <t>Contratar el servicio de envio y entrega de corrrespondencia</t>
  </si>
  <si>
    <r>
      <t xml:space="preserve">Prestar los servicios de recolección, admisión, curso, entrega y si es el caso devolución de envíos de correo que se generen en las diferentes dependencias de la Entidad </t>
    </r>
    <r>
      <rPr>
        <b/>
        <sz val="8"/>
        <rFont val="Arial Narrow"/>
        <family val="2"/>
      </rPr>
      <t>Servicios Postales</t>
    </r>
  </si>
  <si>
    <t xml:space="preserve">Caja Menor </t>
  </si>
  <si>
    <t>Energía</t>
  </si>
  <si>
    <t>Energia: Edificio calle 93 $8.600 Millones + Sedes  Medellin $200, Cali $200 y la bodega de archivo $200 con un incremento del 3.5%</t>
  </si>
  <si>
    <t xml:space="preserve">Mantenimiento </t>
  </si>
  <si>
    <t>Mantenimiento de Bienes Muebles, Equipos y Enseres</t>
  </si>
  <si>
    <t>Mantenimiento extintores, fumigacion para sede ppal y archivo</t>
  </si>
  <si>
    <t>Gastos de Personal</t>
  </si>
  <si>
    <t>Servicios Personales Indirectos</t>
  </si>
  <si>
    <t>Honorarios Asesorias Administrativa</t>
  </si>
  <si>
    <r>
      <t xml:space="preserve">Prestacion de los servicios de Revisoria Fiscal de la SAE SAS </t>
    </r>
    <r>
      <rPr>
        <b/>
        <sz val="8"/>
        <rFont val="Arial Narrow"/>
        <family val="2"/>
      </rPr>
      <t>Amezquita</t>
    </r>
  </si>
  <si>
    <t xml:space="preserve">Impuestos y Multas </t>
  </si>
  <si>
    <t>Impuesto Predial</t>
  </si>
  <si>
    <t>Impuesto Predial sede Medellin $ 2.5 millones, Sede Cali $ 3.5 millones</t>
  </si>
  <si>
    <t>Impuesto Vehículos</t>
  </si>
  <si>
    <t>Impuesto vehiculos al servicio de la SAE, parque automotor compuesto por 8 rodantes</t>
  </si>
  <si>
    <t xml:space="preserve">Mantenimiento de Bienes Inmuebles </t>
  </si>
  <si>
    <t>Pago de Cuotas de Administracion Sedes Medellin y Cali 56.5 MILLONES.
Adecuacion sedes 20 MILLONES</t>
  </si>
  <si>
    <t>Mantenimiento de Equipo de Navegación y Transporte</t>
  </si>
  <si>
    <t>Mantenimiento  preventivo y correctivo con suministro de repuestos originales y mano de obra para los vehículos y motocicletas multimarcas que conforman el parque automotor activo de la Entidad y los que le hayan sido y le sean asignados por necesidades del servicio.</t>
  </si>
  <si>
    <t>Materiales de Construcción</t>
  </si>
  <si>
    <t>Adquirir elementos de ferreteria y materiales de construccion necesarios para el funcionamiento de los inmuebles al servicio de la SAE SAS</t>
  </si>
  <si>
    <t>Mantenimiento Equipo de Comunicación</t>
  </si>
  <si>
    <t>Compra de Equipo</t>
  </si>
  <si>
    <t>Mobiliario y Enseres</t>
  </si>
  <si>
    <t>Compra estanteria archivo FRISCO</t>
  </si>
  <si>
    <t>Materiales de construcción</t>
  </si>
  <si>
    <r>
      <t xml:space="preserve">Suministro de heramientas, elementos de ferreteria, mteriales electricos y de construccion para la SAE SAS </t>
    </r>
    <r>
      <rPr>
        <b/>
        <sz val="8"/>
        <rFont val="Arial Narrow"/>
        <family val="2"/>
      </rPr>
      <t>Distribuidores todo Colombia.</t>
    </r>
  </si>
  <si>
    <t xml:space="preserve">Compra de Equipo </t>
  </si>
  <si>
    <t>Equipo de Computación</t>
  </si>
  <si>
    <t>Compra electrodomesticos para  el funcionamiento de las sedes SAE</t>
  </si>
  <si>
    <t>Papelería, Utiles de Escritorio y Oficina</t>
  </si>
  <si>
    <t>Adquisicion cajas y carpetas y ganchos</t>
  </si>
  <si>
    <t>Impresos y Publicaciones</t>
  </si>
  <si>
    <t>Otros Gastos por Impresos y Publicaciones</t>
  </si>
  <si>
    <r>
      <t xml:space="preserve">Servicio de outsourcing de fotocopiado y reproduccion de documentos </t>
    </r>
    <r>
      <rPr>
        <b/>
        <sz val="8"/>
        <rFont val="Arial Narrow"/>
        <family val="2"/>
      </rPr>
      <t>Solution Copy</t>
    </r>
  </si>
  <si>
    <t>Suministro de: Papeleria, utiles de escritorio y oficina, productos de Aseo y Cafeteria, Toner, a travez de un servicio de proveeduria integral  para garantizar los insumos necesarios al personal sede ppal, cali y medellin</t>
  </si>
  <si>
    <t xml:space="preserve">Otros Materiales y Suministros </t>
  </si>
  <si>
    <t>Seguros</t>
  </si>
  <si>
    <t>Seguro de infidelidad y riesgos financieros</t>
  </si>
  <si>
    <r>
      <t xml:space="preserve">Suministro de paepleria, utiles de escritorio, aseo y cafetería </t>
    </r>
    <r>
      <rPr>
        <b/>
        <sz val="8"/>
        <rFont val="Arial Narrow"/>
        <family val="2"/>
      </rPr>
      <t>Ofixpress</t>
    </r>
  </si>
  <si>
    <t xml:space="preserve">Seguro responsabilidad civil </t>
  </si>
  <si>
    <t>Seguro responsabilidad civil extracontractual</t>
  </si>
  <si>
    <t>Seguros Accidentes Personales</t>
  </si>
  <si>
    <t>Seguros directores y administradores</t>
  </si>
  <si>
    <t>Seguros Generales</t>
  </si>
  <si>
    <t>Seguros manejo global entidades estatales</t>
  </si>
  <si>
    <t>Seguros Todo Riesgo</t>
  </si>
  <si>
    <t>Seguros todo riesgo daño material</t>
  </si>
  <si>
    <t>Seguros Transporte</t>
  </si>
  <si>
    <t>Seguros transporte de mercancias</t>
  </si>
  <si>
    <t>Seguro transporte de valores</t>
  </si>
  <si>
    <t>Seguros Vehiculos</t>
  </si>
  <si>
    <t>Seguro de vehiculos</t>
  </si>
  <si>
    <t>Servicio de Aseo y Cafeteria</t>
  </si>
  <si>
    <t>Contratar el servicio integral de Aseo y Cafeteria y mantenimiento  para las sedes de la SAE SAS</t>
  </si>
  <si>
    <t>Servicio de Seguridad y Vigilancia</t>
  </si>
  <si>
    <t xml:space="preserve">Contratar el Servicio de vigilancia y seguridad privada incluido medios tecnologicos. Recursos FRISCO $1.023 Millones actualmente se cuenta con 12 puestos de vigilancia se proyecta el presupuesto con 13 puestos. </t>
  </si>
  <si>
    <t>Contratar el Servicio de vigilancia y seguridad privada incluido medios tecnologicos. Presupuesto SAE $402 Millones, sede Ppal 5 puestos, 1 sede cali, 1 sede medellin. se proyecta un puesto adicional. Incremento IPC 3.5%</t>
  </si>
  <si>
    <r>
      <t xml:space="preserve">Contratar el servicio integral de servicios generales de aseo, cafeteria, oficios varios y mantenimiento tecnico, con suministro de insumos de cafeteria, productos de aseo y maquinaria para la SAE SAS </t>
    </r>
    <r>
      <rPr>
        <b/>
        <sz val="8"/>
        <rFont val="Arial Narrow"/>
        <family val="2"/>
      </rPr>
      <t>Servilimpieza</t>
    </r>
  </si>
  <si>
    <t xml:space="preserve">Contratar Outsourcing reproducción y fotocopiado </t>
  </si>
  <si>
    <t>Transporte Terrestre</t>
  </si>
  <si>
    <t xml:space="preserve">Traslado del archivo </t>
  </si>
  <si>
    <r>
      <t xml:space="preserve">Contratar el servicio de vigilancia y seguridad privada con inclusión de medios tecnológicos para la sede y los inmuebles responsabilidad de la SAE SAS </t>
    </r>
    <r>
      <rPr>
        <b/>
        <sz val="8"/>
        <rFont val="Arial Narrow"/>
        <family val="2"/>
      </rPr>
      <t>Union Temporal Ap</t>
    </r>
  </si>
  <si>
    <t>Libros de Consulta</t>
  </si>
  <si>
    <t>Telefono, Fax y Otros</t>
  </si>
  <si>
    <t>Servicio Telefono, fax y otros.</t>
  </si>
  <si>
    <t>Suscripciones</t>
  </si>
  <si>
    <t>Suscripción especializadas (Legis Construdata, suscripcion codigos y normatividad vigente juridica) y publicaciones  especializadas del sector inmobiliario que permiten entender mejor el mercado y aproximarnos al mismo así como de otros sectores como el de agricultura y automotriz o aeronaves y motonaves en el caso de otro activos.</t>
  </si>
  <si>
    <t>Gastos de Activos Financieros</t>
  </si>
  <si>
    <t>Administración de Portafolio</t>
  </si>
  <si>
    <t>GERENCIA FINANCIERA</t>
  </si>
  <si>
    <t>Contrato Encargo Fiduciario - FRISCO</t>
  </si>
  <si>
    <t xml:space="preserve">Software </t>
  </si>
  <si>
    <t>Software para la gestion de portafolios de inversión - cartera colectiva dineros con medida cautelar</t>
  </si>
  <si>
    <t>Gastos de Operación</t>
  </si>
  <si>
    <t>Honorarios Avaluos</t>
  </si>
  <si>
    <t>VICEPRESIDENCIA DE SOCIEDADES</t>
  </si>
  <si>
    <t xml:space="preserve">GERENCIA SOCIEDADES </t>
  </si>
  <si>
    <t>Avalúo de Intangibles (marcas, patentes, derechos de autor y know how)</t>
  </si>
  <si>
    <t>Otros Gastos Por Adquisición de Servicios</t>
  </si>
  <si>
    <t>Otros Gastos para Adquisición de Servicios</t>
  </si>
  <si>
    <t>PRESIDENCIA</t>
  </si>
  <si>
    <t>GERENCIA COMERCIAL</t>
  </si>
  <si>
    <t>Brigada de ventas y arriendos, brigadas de cartera  186.6mm y estudios de venta de inmuebles, estudios de mercado 37mm y contratos de publicaciones web 17mm</t>
  </si>
  <si>
    <t>Otros Seguros</t>
  </si>
  <si>
    <t>Pólizas de arrendamiento a razón del  2,5% valor póliza anual anticipada</t>
  </si>
  <si>
    <t>Pólizas de arrendamiento  a razón del  2,5% valor póliza anual anticipada</t>
  </si>
  <si>
    <t>Dotación-Seguridad Industrial</t>
  </si>
  <si>
    <t>GERENCIA TALENTO HUMANO</t>
  </si>
  <si>
    <t>Dotación de chalecos, chaquetas y uniformes distintivos</t>
  </si>
  <si>
    <t>Gastos Judiciales</t>
  </si>
  <si>
    <t>Gastos Judiciales y Notariales</t>
  </si>
  <si>
    <t>VICEPRESIDENCIA JURIDICA</t>
  </si>
  <si>
    <t>GERENCIA DE ASUNTOS LEGALES</t>
  </si>
  <si>
    <t>Gastos Notariales y Gastos Procesales dados por incremento en numero de procesos.</t>
  </si>
  <si>
    <t>Capacitación, Bienestar Social y Estímulos</t>
  </si>
  <si>
    <t xml:space="preserve">Otros Servicios para Capacitación, Bienestar Social y Estímulos </t>
  </si>
  <si>
    <t>Contratación de Actividades del Plan de Bienestar, del Sistema de Gestión en Seguridad y Salud y del Sistema de Gestión  Ambiental</t>
  </si>
  <si>
    <t>Contratación de Capacitaciones Externas incluidas en el Plan Empresarial de Capacitación</t>
  </si>
  <si>
    <t>Honorarios Asesorias Juridicas</t>
  </si>
  <si>
    <t>Junta directiva y comité financiero</t>
  </si>
  <si>
    <t xml:space="preserve">Prestación de servicios para el desarrollo de  acciones logísticas, eventos, encuentros, talleres, capacitaciones que requiera la SAE, incluidas ayudas audiovisulaes. </t>
  </si>
  <si>
    <t>Peritos especiales</t>
  </si>
  <si>
    <t>Productos de Cafeteria y Restaurante</t>
  </si>
  <si>
    <t>Compra de agua en botellón para las sedes de la SAE SAS</t>
  </si>
  <si>
    <t>VICEPRESIDENCIA DE BIENES</t>
  </si>
  <si>
    <t>GERENCIA TÉCNICA</t>
  </si>
  <si>
    <t>Contratacion de servicios profesionales en Saneamiento Catastral  en:
1. Reformas a reglamentos de Propiedad horizontal
2. Estudios Topograficos
3. Englobes y Desenglobes para al gestion de las escrituras públicas de Propiedad Horizontal
4. Contratacion de Avaluos Especiales</t>
  </si>
  <si>
    <t>Se debe realizar un contrato para atender ROM a nivel Nacional el cual tenga unos montos tipo bolsa para cada una de las regionales y con este atender las ciudades principales
Para las ciudades pequeñas o trabajos especificos se va a seguir con la contratacion a traves de contratistas particulares inscritos en al pagina web como proveedores.
la ordenacion del gasto de estos recursos debe ser por Regional.</t>
  </si>
  <si>
    <t>Sentencias y Conciliaciones</t>
  </si>
  <si>
    <t>Proyección de Sentencias Condenatorias - Defensa Judicial FRISCO</t>
  </si>
  <si>
    <t>Proyección de Sentencias y Devoluciones</t>
  </si>
  <si>
    <t>GERENCIA DE INMUEBLES</t>
  </si>
  <si>
    <r>
      <t xml:space="preserve">Pago de servicios de Acueducto, Alcantarillado y Aseo de Inmuebles </t>
    </r>
    <r>
      <rPr>
        <sz val="8"/>
        <color rgb="FFFF0000"/>
        <rFont val="Arial Narrow"/>
        <family val="2"/>
      </rPr>
      <t>en Administracion Directa</t>
    </r>
  </si>
  <si>
    <t>Saneamiento</t>
  </si>
  <si>
    <t>Administracion de bienes depositarios</t>
  </si>
  <si>
    <t>Comisión por administración de bienes inmuebles en calidad de depositario provisional.</t>
  </si>
  <si>
    <t>Pago de servicios de Energia de Inmuebles en Administracion Directa</t>
  </si>
  <si>
    <t>Gas</t>
  </si>
  <si>
    <t>Pago de servicios de Gas de Inmuebles en Administracion Directa</t>
  </si>
  <si>
    <t>Pago de Impuestos Prediales de Inmuebles en Administracion Directa</t>
  </si>
  <si>
    <t>Pago de Impuestos Prediales de Inmuebles en Admón</t>
  </si>
  <si>
    <t>Pagos de Administración y Zonas Comunes de Inmuebles Administrados</t>
  </si>
  <si>
    <t>Pago de embalajes, coteros, cerrejeria, y demas que se generen en el proceso de desalojos</t>
  </si>
  <si>
    <t>pago de transporte correspondiente a logistica de desalojos de las regionales</t>
  </si>
  <si>
    <t xml:space="preserve">Valorización </t>
  </si>
  <si>
    <t>Pago de Valorizaciones de Inmuebles en Administracion Directa</t>
  </si>
  <si>
    <t>GERENCIA DE MUEBLES</t>
  </si>
  <si>
    <t>Pago comisión del 8% por concepto de administración a 11 Depositarios, valor incluye saldos pendientes de pago de las vigencias 2014, 2015 y vigencia 2016.</t>
  </si>
  <si>
    <r>
      <t xml:space="preserve">Contratar servicio de transporte, recepción, almacenamiento, deposito, guarda, custodia, conservación y  restitución, de bienes muebles( </t>
    </r>
    <r>
      <rPr>
        <b/>
        <sz val="8"/>
        <rFont val="Arial Narrow"/>
        <family val="2"/>
      </rPr>
      <t>automotores, muebles y enseres</t>
    </r>
    <r>
      <rPr>
        <sz val="8"/>
        <rFont val="Arial Narrow"/>
        <family val="2"/>
      </rPr>
      <t>) que sean puestos a disposicion de la Sociedad de Activos Especiales como administrador de  FRISCO para la vigencia 2016</t>
    </r>
  </si>
  <si>
    <r>
      <t xml:space="preserve">Contratar servicio de transporte, recepción, almacenamiento, deposito, guarda, custodia, conservación y  restitución, de bienes muebles( </t>
    </r>
    <r>
      <rPr>
        <b/>
        <sz val="8"/>
        <rFont val="Arial Narrow"/>
        <family val="2"/>
      </rPr>
      <t>sustancias</t>
    </r>
    <r>
      <rPr>
        <sz val="8"/>
        <rFont val="Arial Narrow"/>
        <family val="2"/>
      </rPr>
      <t>) que sean puestos a disposicion de la Sociedad de Activos Especiales como administrador de  FRISCO para la vigencia 2016</t>
    </r>
  </si>
  <si>
    <t>Contratar la prestacion de avaluo comercial de vehiculos (pesados, livianos y motocicletas) que hacen parte del frisco y son administrados por la sociedad de activos especiales SAS</t>
  </si>
  <si>
    <r>
      <t xml:space="preserve">Pago impuesto de vehiculos sujetos a comercialización. Se ha tomado el valor de $500.000 por bien ya que de acuerdo a los Estados de Cuenta, Emplazamientos de Pago, Liquidaciones de Aforo que no han llegado de la diferentes Gobernación y Secretaria de Transito a nivel nacional este valor es el valor promedio por automotor
Extinción de Dominio  43    x    $500.000   =   $ 21.500.000
Cuotas Partes  2      x    $250.000   =   $ 500.000
</t>
    </r>
    <r>
      <rPr>
        <sz val="9"/>
        <rFont val="Arial Narrow"/>
        <family val="2"/>
      </rPr>
      <t xml:space="preserve">
</t>
    </r>
  </si>
  <si>
    <t xml:space="preserve">Pago impuesto de vehiculos sujetos a comercialización. Se ha tomado el valor de $500.000 por bien ya que de acuerdo a los Estados de Cuenta, Emplazamientos de Pago, Liquidaciones de Aforo que no han llegado de la diferentes Gobernación y Secretaria de Transito a nivel nacional este valor es el valor promedio por automotor
En Proceso   616  x    $500.000   =   $308.000.000 
</t>
  </si>
  <si>
    <t>OF. COM Y ATEN. CIUD.</t>
  </si>
  <si>
    <t>Tabletas para show room</t>
  </si>
  <si>
    <t>Transferencias</t>
  </si>
  <si>
    <t>Cuota de auditaje</t>
  </si>
  <si>
    <t>Que a través del artículo 4° de la ley 106 de 1993. La contraloría general de la república cobrará una tarifa de control fiscal a los organismos y entidades fiscalizadas, equivalente a la de aplicar el factor, resultante de la fórmula de dividir el presupuesto de funcionamiento de la contraloría sobre la sumatoria del valor de los presupuestos de los organismos y entidades vigiladas, al valor de los presupuestos de cada organismo o entidad vigilada", con fundamento en lo cual, este organismo de control fija individualmente a cada organismo o entidad vigilada este monto mediante resolución, siendo claro que el valor total del recaudo por este concepto, no podrá superar por ningún motivo el valor total de sus gastos de funcionamiento.</t>
  </si>
  <si>
    <t>Departamento de san andres</t>
  </si>
  <si>
    <t>Según ley 1753 de 2015,art109, los bienes, los rendimientos y los frutos que generan los bienes localizados en san andres, providencia y santa catalina, cuya extinción de dominio se haya decretado debera destinarse a programas sociales.</t>
  </si>
  <si>
    <t>Deuda nacion</t>
  </si>
  <si>
    <t>Deuda adquirida mediante conpes 3277 de 2004, 3412 de 2006 y 3575 de 2009.</t>
  </si>
  <si>
    <t>Fiscalia general de la nación-inversión</t>
  </si>
  <si>
    <t>Pago según articulo 91 de la ley 1708 de 2015, 25% rama judicial, 25%fiscalia general de la nacion, proyectos de inversion que deben estar  previamente aprobados por el mhcp y 50% para gobierno nacional que reglamenta la distribución de este ultimo porcentaje-MHCP</t>
  </si>
  <si>
    <t>Fondo reparación de victimas</t>
  </si>
  <si>
    <t>Pago del 5% del total recaudado por dineros extintos y del producto de venta de bienes con igual condición, en cada año,según ley 1448 de 2013 y decreto 1069 de 2015</t>
  </si>
  <si>
    <t>Gravamen Financiero</t>
  </si>
  <si>
    <t>Gravamen Financiero 4 x mil</t>
  </si>
  <si>
    <t>Libros, Folletos, fotografias, certificados etc</t>
  </si>
  <si>
    <t>Publicaciones de ley 
 y Monitoreo de medios FRISCO</t>
  </si>
  <si>
    <t>Ministerio de hacienda y crédito público</t>
  </si>
  <si>
    <t>Otros Impuestos</t>
  </si>
  <si>
    <t>Impuesto al patrimonio calculado sobre el valor total de presupuesto de funcionamiento.</t>
  </si>
  <si>
    <t>ICA-Municipios</t>
  </si>
  <si>
    <t>Rama judicial-inversión</t>
  </si>
  <si>
    <t>OF. CONTROL INTERNO</t>
  </si>
  <si>
    <t xml:space="preserve">
Renovación anual por suscripción de licencia Analytic  por valor de US$635 ($1.905.000).
</t>
  </si>
  <si>
    <t>GERENCIA REGIONAL CENTRO ORIENTE</t>
  </si>
  <si>
    <t>GERENCIA REGIONAL NORTE</t>
  </si>
  <si>
    <t>GERENCIA REGIONAL OCCIDENTE</t>
  </si>
  <si>
    <t>GERENCIA REGIONAL SUROCCIDENTE</t>
  </si>
  <si>
    <t>OF. GESTION INFORMACIÓN</t>
  </si>
  <si>
    <t>Bodegaje y  salvaguardia y custodia de cintas</t>
  </si>
  <si>
    <t>Saneamiento de Sociedades</t>
  </si>
  <si>
    <t xml:space="preserve">Támites de inscripción y/o renovación de matricula mercantil ante Camaras de Comercio a nivel país y demás trámites ante otros entes </t>
  </si>
  <si>
    <t>Hardware</t>
  </si>
  <si>
    <t>Sistema de Comunicación Wireless</t>
  </si>
  <si>
    <t>Mantenimiento de Software</t>
  </si>
  <si>
    <t>Soporte y Mantenimiento software Antivirus Kaspersky</t>
  </si>
  <si>
    <t>Mantenimiento Equipo de Computación</t>
  </si>
  <si>
    <t>Mantenimiento Firewall</t>
  </si>
  <si>
    <t>Servico de revisión y  mantenimiento UPS</t>
  </si>
  <si>
    <t>Mantenimiento adaptativo y evolutivo del Sistema de Información. Firmas Digitales, Georeferenciación</t>
  </si>
  <si>
    <t>Mantenimiento Infraestructura</t>
  </si>
  <si>
    <t>Sueldos de Personal de Nomina</t>
  </si>
  <si>
    <t>Aportes A Cajas De Compesacion Familiar</t>
  </si>
  <si>
    <t>Pago de Salarios Personal de Planta Directa</t>
  </si>
  <si>
    <t>Aportes Al SENA</t>
  </si>
  <si>
    <t>Aportes ICBF</t>
  </si>
  <si>
    <t>Auxilio De Transporte</t>
  </si>
  <si>
    <t>Bonificacion De Recreación</t>
  </si>
  <si>
    <t>Bonificacion Servicios Prestados</t>
  </si>
  <si>
    <t>Cesantias</t>
  </si>
  <si>
    <t>Cotizacion A Seguridad Social</t>
  </si>
  <si>
    <t>Cotizacion Pension Entidades Privadas</t>
  </si>
  <si>
    <t>Cotizaciones Arp</t>
  </si>
  <si>
    <t>Sistema de Carteleras Digitales</t>
  </si>
  <si>
    <t>Sistema de Voz Ip. Soporte y Mantenimiento</t>
  </si>
  <si>
    <t>Equipo de Comunicación y Computación</t>
  </si>
  <si>
    <t>Suministro del servicio denominado MPLS que permite transmisión información, multiservicio, etc</t>
  </si>
  <si>
    <r>
      <t xml:space="preserve">Asesoría, actualización y mantenimiento del aplicativo de nómina Aurora </t>
    </r>
    <r>
      <rPr>
        <b/>
        <sz val="8"/>
        <rFont val="Arial Narrow"/>
        <family val="2"/>
      </rPr>
      <t>Heinsohn</t>
    </r>
  </si>
  <si>
    <r>
      <t xml:space="preserve">Estudio de seguridad a los aspirantes a conformar el banco de hojas de vida </t>
    </r>
    <r>
      <rPr>
        <b/>
        <sz val="8"/>
        <rFont val="Arial Narrow"/>
        <family val="2"/>
      </rPr>
      <t>E&amp;M Desarrollo</t>
    </r>
  </si>
  <si>
    <r>
      <t>Estudio de seguridad  para quienes aspiren a formar parte del registro de depositarios y liquidadores</t>
    </r>
    <r>
      <rPr>
        <b/>
        <sz val="8"/>
        <rFont val="Arial Narrow"/>
        <family val="2"/>
      </rPr>
      <t>.E&amp;M Desarrollo</t>
    </r>
  </si>
  <si>
    <t>Horas Extras</t>
  </si>
  <si>
    <t>Intereses Sobre Cesantias</t>
  </si>
  <si>
    <r>
      <t>Contratar la compra, así como el servicio de recarga y mantenimiento de extintores</t>
    </r>
    <r>
      <rPr>
        <b/>
        <sz val="8"/>
        <rFont val="Arial Narrow"/>
        <family val="2"/>
      </rPr>
      <t xml:space="preserve"> Inverisones y hogar</t>
    </r>
  </si>
  <si>
    <t>Otras comuniaciones y transporte</t>
  </si>
  <si>
    <r>
      <t xml:space="preserve">Manejo integral y disposición final de luminarias </t>
    </r>
    <r>
      <rPr>
        <b/>
        <sz val="8"/>
        <rFont val="Arial Narrow"/>
        <family val="2"/>
      </rPr>
      <t>Eco Industrias</t>
    </r>
  </si>
  <si>
    <t>Servicios de licencia de uso de los software de CISA</t>
  </si>
  <si>
    <t>Sistema de control de ingreso – Biometria</t>
  </si>
  <si>
    <t>Suministro de licencias de Microsoft (Windows, SQL Server, SharePoint)</t>
  </si>
  <si>
    <r>
      <t xml:space="preserve">Realización de exámenes médicos periódicos </t>
    </r>
    <r>
      <rPr>
        <b/>
        <sz val="8"/>
        <rFont val="Arial Narrow"/>
        <family val="2"/>
      </rPr>
      <t>Salud Solidaria</t>
    </r>
  </si>
  <si>
    <t>Otros servicios personales indirectos</t>
  </si>
  <si>
    <r>
      <t xml:space="preserve">Prestar los servicios de apoyo operativo y administrativo conforme a los requerimientos técnicos de idoneidad efectuados por la Sociedad de Activos Especiales </t>
    </r>
    <r>
      <rPr>
        <b/>
        <sz val="8"/>
        <rFont val="Arial Narrow"/>
        <family val="2"/>
      </rPr>
      <t>Servi-Industriales</t>
    </r>
  </si>
  <si>
    <t>Certificado de servidor Seguro</t>
  </si>
  <si>
    <t>Pension Aportes Iss-Entidades Públicas</t>
  </si>
  <si>
    <t>Prima De Navidad</t>
  </si>
  <si>
    <t>Prima De Servicios</t>
  </si>
  <si>
    <t>Prima De Vacaciones</t>
  </si>
  <si>
    <t>Prima Tecnica</t>
  </si>
  <si>
    <t>Sueldos</t>
  </si>
  <si>
    <t xml:space="preserve">Asesorías en materia contable y financiera, enajenación de activos </t>
  </si>
  <si>
    <t xml:space="preserve">Solicitud de emisión de conceptos de derecho tributario, societario y comercial </t>
  </si>
  <si>
    <t>Contratar asesoria en temas relacionados con el plan de seguros de la SAE SAS y elaboración de estudio para determinar viabilidad de constituir un Auto seguro para SAE SAS</t>
  </si>
  <si>
    <t>Viáticos y Gastos de viaje al interior</t>
  </si>
  <si>
    <t>Transporte Aereo</t>
  </si>
  <si>
    <r>
      <t xml:space="preserve">Suministro de tiquetes aéreos con cobertura a nivel nacional e internacional, así como la prestación del servicio de agencia de viajes, de conformidad con las especificaciones y características señaladas en la oferta. </t>
    </r>
    <r>
      <rPr>
        <b/>
        <sz val="8"/>
        <rFont val="Arial Narrow"/>
        <family val="2"/>
      </rPr>
      <t>Mayatur</t>
    </r>
  </si>
  <si>
    <t>Pago de comisiones a CISA por venta de inmuebles estimado un valor de ventas en 2016 de $106.000.000.000 y una comisión del 3,2% más IVA</t>
  </si>
  <si>
    <t xml:space="preserve">Viáticos y Gastos de Viaje </t>
  </si>
  <si>
    <t>Viaticos y gastos de viaje al interior del pais.</t>
  </si>
  <si>
    <t>Vacaciones</t>
  </si>
  <si>
    <t>Pago de comisiones a CISA por venta de muebles estimado un valor de ventas en 2016 $3.500.000.000 y una comisión del 7.92% más IVA</t>
  </si>
  <si>
    <t>Pago de comisiones a CISA por recuperación de cartera en el 2016 por valor estimado de $3.000.000.000 y una comisión del 10% más IVA</t>
  </si>
  <si>
    <t>Realizar avaluos de bienes extintos</t>
  </si>
  <si>
    <t>Defensa Judicial</t>
  </si>
  <si>
    <t>Defensa Judicial-Abogados Externos</t>
  </si>
  <si>
    <t>Honorarios Judiciales Cartera</t>
  </si>
  <si>
    <t>Vigilancia Judicial</t>
  </si>
  <si>
    <t>Consultores</t>
  </si>
  <si>
    <t>Honorarios procesos especiales</t>
  </si>
  <si>
    <r>
      <t xml:space="preserve">Contratar el servicio de monitoreo de la información y noticias emitidas a diario en los difernetes medios de comunicación (escritos o impresos, radio, televisión, medios virtuales - internet, redes sociales) tanto comunitarios, locales, regionales y nacionales, de forma oportuna, respecto a publicaciones relacionadas con la Sociedad de Activos Especiales S.A.S </t>
    </r>
    <r>
      <rPr>
        <b/>
        <sz val="8"/>
        <rFont val="Arial Narrow"/>
        <family val="2"/>
      </rPr>
      <t>Infomedios</t>
    </r>
  </si>
  <si>
    <r>
      <t xml:space="preserve">Contratar a precios unitarios fijos y a monto agotable el servicio de publicacion de avisos y actos administrativos en el diario </t>
    </r>
    <r>
      <rPr>
        <b/>
        <sz val="8"/>
        <rFont val="Arial Narrow"/>
        <family val="2"/>
      </rPr>
      <t>El Tiempo</t>
    </r>
    <r>
      <rPr>
        <sz val="8"/>
        <rFont val="Arial Narrow"/>
        <family val="2"/>
      </rPr>
      <t xml:space="preserve"> de acuerdo con las necesidades de la entidad</t>
    </r>
  </si>
  <si>
    <t>Los datos se calcularon con base en los sujetos de Avaluó para comercialización y de los medios de transporte que se le han solicitado Autorización de Enajenación Temprana.  Pues la labor debe ser realizada por personas especializadas .</t>
  </si>
  <si>
    <t>Asesoria apoyo implementación NIIF - II fase</t>
  </si>
  <si>
    <t>Contratar la revisoria fiscal para SAE</t>
  </si>
  <si>
    <t>Arrendamiento de Bienes Muebles</t>
  </si>
  <si>
    <t>Alquiler de computadores, portatiles e impresoras.</t>
  </si>
  <si>
    <t>Contratar la prestacion del servicio de alquiler de minimo 6 servidores y 5 escaneres para continuar con la operación de los aplicativos.</t>
  </si>
  <si>
    <t>Arrendamiento oficina regional occidente.</t>
  </si>
  <si>
    <t>Servicios de selección de personal (Estudios de seguridad, pruebas psicotécnicas, pruebas de conocimiento, levantamiento de cargas laborales). Asesoría, actualización y mantenimiento del aplicativo de nómina.</t>
  </si>
  <si>
    <t>Estudio de seguridad  para quienes aspiren a formar parte del registro de depositarios y liquidadores.</t>
  </si>
  <si>
    <t>Otros Servicios Personales Indirectos</t>
  </si>
  <si>
    <t>Pago de Salarios Personal Outsourcing</t>
  </si>
  <si>
    <t>Contratación servicios operador logístico para  desarrollar estrategias creativas de comunicación interna y externa, crear conceptos y desarrollar mensajes hacia el público interno y externo,</t>
  </si>
  <si>
    <t>OF. DE PLANEACION</t>
  </si>
  <si>
    <t>Contratar los servicios de auditoría para obtener la certificacion en los sistemas de gestión adoptados.</t>
  </si>
  <si>
    <t>Seguros SOAT parque automotor vigente compuesto por 8 rodantes</t>
  </si>
  <si>
    <t>Alimentación</t>
  </si>
  <si>
    <t>Alojamiento</t>
  </si>
  <si>
    <t>Gastos de Funcionamiento SAE</t>
  </si>
  <si>
    <t>Transferencias para Funcinamiento</t>
  </si>
  <si>
    <t>Gasto de Funcionamiento SAE.</t>
  </si>
  <si>
    <t>REALZIAR TRIMESTRALMENTE ACTIVIDADES DE DESRATIZACIÓN Y CONTROL DE PLAGAS AL INTERIOR DEL EDIFICIO DE LA SOCIEDAD DE ACTIVOS ESPECIALES SAE S.A.S Y LA CASA ARCHIVO DE LA CARRERA 13A No. 97-64, DURANTE EL PRESENTE AÑO. LO ANTERIOR POR NORMA DE SEGURIDAD INDUSTRIAL Y SANEAMIENTO BÁSICO EN EL TRABAJO.</t>
  </si>
  <si>
    <t>ADECUACIÓN SEDE MEDELLIN REGIONAL OCCIDENTE</t>
  </si>
  <si>
    <t>Honorarios</t>
  </si>
  <si>
    <t>PRESTACIÓN DE SERVICIOS PROFESIONALES DE ASESORIA EN MATERIA DE SEGUROS Y RIESGOS.</t>
  </si>
  <si>
    <t>PAGO VALOR ENERGIA EDIFICIO SAE.</t>
  </si>
  <si>
    <t xml:space="preserve">Bodegaje </t>
  </si>
  <si>
    <t>ADICIONAR Y PRORROGAR LA ORDEN DE SERVICIO 016-2014, CUYO OBJETO ES PRESTAR EL SERVICIO Y CUSTODIA DE ARCHIVOS FISICOS EN LAS INSTALACIONES DE IRON MOUNTAIN</t>
  </si>
  <si>
    <t>ADICIÓN ORDEN DE SERVICIO 028 DE 2014 - MANTENIMIENTO  PREVENTIVO Y CORRECTIVO CON SUMINISTRO DE REPUESTOS ORIGINALES Y MANO DE OBRA PARA LOS VEHÍCULOS</t>
  </si>
  <si>
    <t>ADICIÓN ORDEN DE SERVICIO 025 DE 2014 - CONTRATAR LA ADQUISICIÓN DE TICKETS AUTO, CON EL FIN DE ABASTECER DE COMBUSTIBLE EL PARQUE AUTOMOTOR DE LA ENTIDAD.</t>
  </si>
  <si>
    <t>CONTRATAR LA PRESTACION DE SERVICIOS PROFESIONALES PARA LA REPRESENTACION JUDICIAL FRENTE A LOS PROCESOS RELACIONADOS CON EL FRISCO, EL CUAL ES ADMINISTRADO POR LA SAE.</t>
  </si>
  <si>
    <t>PAGOS HONORARIOS ABOGADOS EXTERNOS PARA LA PRESTACIÓN DE SERVICIO DEFENSA JUDICIAL</t>
  </si>
  <si>
    <t>CONTRATA LA PRESTACIÓN DEL SERVICIO PROFESIONAL EN MATERIA PENAL QUE PERMITA A LA SOCIEDAD DE ACTIVOS ESPECIALES SAE SAS., ANALIZARY ADOPTAR LAS DEBIDAS DECISIONES EN CADA ASUNTO PENAL RELACIONADO CON LA ACTIVIDAD COMO ADMINISTRADOR DEL FRISCO DENTRO DEL MARCO DE LA LEY 1708 DE 2014.</t>
  </si>
  <si>
    <t>Publicidad</t>
  </si>
  <si>
    <t>CONTRATACION SERVICIO DE IMPRESOS DE PIEZAS DE COMUNICACION COMO SON VOLANTES PARA PROMOCION DE LA ENTIDAD, STICKER Y AFICHES QUE SERAN UTILIZADOS  PARA  IDENTIFICAR LOS INMUEBLES QUE SE ADMINISTRAN Y LA ELABORACION DEL LIBRO DE NORMAS POR LAS CUALES DEBE REGIRSE LA ENTIDAD.</t>
  </si>
  <si>
    <t>CONTRATAR LA ELABORACIÓN E INSTALACIÓN DE MATERIAL PROMOCIONAL PARA LA SEÑALIZACIÓN EN LA NUEVA SEDE DE LA REGIONAL OCCIDENTE UBICADA EN LA CARREREA 43A N 14-27, OFICINA 901 EN LA CIUDAD DE MEDELLIN.</t>
  </si>
  <si>
    <t>DISEÑO, ELABORACIÓN E INSTALACIÓN DE  CINCO VALLAS PUBLICITARIAS  QUE IDENTIFIQUEN A SAE COMO ADMINISTRADORA  ASI: DOS EN CASANARE - YOPAL Y TRES EN EL DEPARTAMENTO DEL VALLE</t>
  </si>
  <si>
    <t>PUBLICIDAD MEDIANTE IMPRESOS CONTENIDOS EN AFICHES, VOLANTES Y LIBROS CONTENTIVOS DE LA NORMATIVIDAD DE LA ENTIDAD</t>
  </si>
  <si>
    <t>CONTRATAR EL SERVICIO DE ASESORIA PARA EL DESARROLLO DEL PROYECTO DE IMPLEMENTACIÓN DE NORMAS INTERNACIONALES DE INFORMACIÓN FINANCIERA NIIF-PYMES PARA LA SAE SAS.</t>
  </si>
  <si>
    <t>CONTRATAR LA PRESTACIÓN DEL SERVICIO DE ALQUILER DE 6 SERVIDORES Y 5 ESCANERES PARA CONTINUAR CON LA OPERACIÓN DE LOS APLICATIVOD.</t>
  </si>
  <si>
    <t>ADICIÓN Y PRÓRROGA AL CONTRATO DE ALQUILER DE SERVIDORES DE MILENIO PC DEBIDO A QUE LA MIGRACIÓN DE LAS APLICACIONES NO HA SIDO POSIBLE TERMINARLA</t>
  </si>
  <si>
    <t>COMPRA DE UNA LICENCIA DE BACKUP EXEC PARA EL SERVIDOR QUE CONTROLA LAS LICENCIAS DE LOS CLIENTES DEL MISMO APLICATIVO</t>
  </si>
  <si>
    <t>ADQUISICION DE LICENCIAS DE USO DE LOS APLICATIVOS: TEMIS, ZEUS, CONSISA, PAC Y SIGER, ENTRE OTROS; CON SUS RESPECTIVAS HORAS DE MANTENIMIENTO Y SOPORTE.</t>
  </si>
  <si>
    <t>SUMINISTRO DE COMPUTADORES Y PORTATILES.</t>
  </si>
  <si>
    <t>ADICIONAR Y PRORROGAR EL CONTRATO ONTRATO 016 DEL 2013  MILENIO PC. CUYO OBJETO ES: “PRESTACIÓN DE LOS SERVICIOS DE ALQUILER DE EQUIPOS DE CÓMPUTO, SOPORTE TÉCNICO, MANTENIMIENTO PREVENTIVO Y CORRECTIVO, DE EQUIPOS DE CÓMPUTO DE ESCRITORIO, LICENCIAS, SERVIDORES, IMPRESORAS Y ESCÁNER"</t>
  </si>
  <si>
    <t>ADQUISICIÓN DE DOS (2) EQUIPOS DE CÓMPUTO PARA EL ÁREA DE TESORERIA QUE CUMPLAN CON LAS CONDICIONES REQUERIDAS POR LA SOCIEDAD.</t>
  </si>
  <si>
    <t>RENOVACIÓN DE 271 LICENCIAS Y ADQUISICIÓN DE 62 NUEVAS LICENCIAS DEL ANTIVIRUS KASPESRKY.</t>
  </si>
  <si>
    <t>CONTRATAR EL DESARROLLO PARA EFECTUAR LOS AJUSTES AL MODULO DE ALISTAMIENTO VENTA INMUEBLES DE CONFORMIDAD CON LOS ESTUDIOS PREVIOS.</t>
  </si>
  <si>
    <t xml:space="preserve">Otras Compras de Equipo </t>
  </si>
  <si>
    <t>CONTRATAR EL SUMINISTRO, CONFIGURACIÓN, INSTALACIÓN, SOPORTE Y MANTENIMIENTO DE UN SISTEMA DE CARTELERA DIGITAL, QUE PERMITA UN CANAL DE COMUNICACIONES EN TIEMPO REAL, EN LAS INSTALACIOES DE LA SAE-SAS UBICADO EN LA CIUDAD DE BOGOTÁ D.C.</t>
  </si>
  <si>
    <t>Otras Compras de Equipo</t>
  </si>
  <si>
    <t>ADQUISICIÓN E INSTALACIÓN DE 2 UPS PARA LAS SUCURSALES DE CALI Y MEDELLIN.</t>
  </si>
  <si>
    <t>ADQUISICIÓN DE UNA LICENCIA DE LA SUITE DE DISEÑO PARA CREATIVOS PARA EL EQUIPO ROBUSTO DEL ÁREA DE COMUNICACIONES.</t>
  </si>
  <si>
    <t>SERVICIO DE TELEFONO DE LA SUCURSAL VALLE-ALQUILER MENSUAL</t>
  </si>
  <si>
    <t>Mantenimiento Equipo de Comunicación y Computación</t>
  </si>
  <si>
    <t>SERVICIO DE REVISIÓN Y MANTENIMIENTO UPS</t>
  </si>
  <si>
    <t>CONTINUAR CON EL CONTRATO No. 013-2013, CENTRAL DE INVERSIONES CUYO OBJETO ES EL CAÑON DE ARRENDAMIENTO DE CENTRO D ECOMPUTO Y EQUIPO INFORMATICO.</t>
  </si>
  <si>
    <t>PRESTACIÓN DE SERVICIOS DE LICENCIA DE SOFTWARE Y ASESORIA TECNICA CISA.</t>
  </si>
  <si>
    <t>SUMINISTRO, INSTALACIÓN Y CONFIGURACIÓN DE UNA (1) NAS DE 72 TB (TERABYTE) PERMITIENDO ALMACENAMIENTO DE ALTA DISPONIBILIDAD, ESCALABILIDAD Y PROYECCIÓN PARA FUTURAS TECNOLOGÍAS</t>
  </si>
  <si>
    <t>PAGO HONORARIOS DE JUNTA DIRECTIVA</t>
  </si>
  <si>
    <t>CONTRATO DE ASESORIA JURIDICA EN MATERIA DE DERECHO ECONOMICO, SOCIETARIO Y COMERCIAL PARA LA GERENCIA DE SOCIEDADES ACTIVAS</t>
  </si>
  <si>
    <t>CONTRATAR LA EVALUACIÓN DE COMPETENCIAS LABORALES DE LOS CANDIDATOS PRESELECCIONADOS PARA PROVEER LOS CARGOS DIRECTIVOS, ASESORES, PROFESIONALES, TÉCNICOS Y ASISTENCIALES DE LA SOCIEDAD, A TRAVÉS DE LA APLICACIÓN DE PRUEBAS SICOTÉCNICAS, ENTREVISTAS Y OTROS.</t>
  </si>
  <si>
    <t>TENIENDO EN CUENTA LA APROBACIÓN DEL COMITÉ DE CONTRATOS REALIZADO EL PASADO 23 DE NOVIEMBRE DE 2015, DE MANERA ATENTA ME PERMITO SOLICITAR EL TRASLADO PRESUPUESTAL DE TREINTA MILLONES DE PESOS ( $ 30.000.000) DE LA LÍNEA 68 A LA LÍNEA 67 DEL RUBRO – HONORARIOS, CON EL FIN DE ADICIONAR LA ORDEN DE SERVICIOS QUE TIENE POR OBJETO “CONTRATAR EL SERVICIO DE EVALUACIÓN DE COMPETENCIAS LABORALES: (HABILIDADES, APTITUDES, ACTITUDES, RECURSO EMOCIONAL), CON APLICACIÓN DE ESTOS MÍNIMOS: PRUEBAS PSICOTÉCNICAS, DE PERSONALIDAD, ASSESMENT CENTER PARA MEDICIÓN DE COMPETENCIAS, DE LOS ASPIRANTES A INGRESAR A LA PLANTA DE PERSONAL EN LOS NIVELES DIRECTIVO, ASESOR, PROFESIONAL, TÉCNICO Y ASISTENCIAL, PRESELECCIONADOS POR ESTA SOCIEDAD”.</t>
  </si>
  <si>
    <t>TRANSPORTE DE FUNCIONARIOS</t>
  </si>
  <si>
    <t>PAGO DE BONOS DE ALIMENTACIÓN</t>
  </si>
  <si>
    <t xml:space="preserve">Pago de comisiones a CISA por recuperación de cartera en </t>
  </si>
  <si>
    <t xml:space="preserve">Pago de comisiones a CISA por venta de inmuebles </t>
  </si>
  <si>
    <t>Centrales de riesgo, promoción de arreindos, ventas y otros comerciales.</t>
  </si>
  <si>
    <t>Contratar el servicio de monitoreo de la informacion y noticias emitidas a diario en los diferentes medios de comunicación (escritos o impresos, radio, television, medios virtuales-internet, redes sociales), tanto comunitarios, locales, regionales y nacionales, de forma oportuna, respecto a publicaciones relacionadas con la sociedad de activos especiales s.a.s.</t>
  </si>
  <si>
    <t>PRESTAR LOS SERVICIOS PROFESIONALES PARA ACTUAR POR CUENTA Y EN NOMBRE DE LA SOCIEDAD DE ACTIVOS ESPECIALES SAE SAS EN JUNTA DIRECTIVA DE LA SOCIEDAD KAPITAL ENERGY SA Y DE ENERTOLIMA.</t>
  </si>
  <si>
    <t>CONTRATACIÓN DEL SISTEMA DE VIGILANCIA JUDICIAL DE LOS PROCESOS DONDE LA SAE ES VINCULADA O TIENE ALGUN INTERES.</t>
  </si>
  <si>
    <t>CONSTITUIR UN ENCARGO FIDUCIARIO DE ADMINISTRACIÓN, RECAUDO, INVERSIÓN Y PAGO DE LOS RECURSOS LIQUIDOS QUE INGRESARÁN AL FONDO PARA LA REHABILITACIÓN, INVERSION SOCIAL Y LUCHA CONTRA EL CRIMEN ORGANIZADO-FRISCO</t>
  </si>
  <si>
    <t>SERVICIO DE MONITOREO DE ALARMA Y VIGILANCIA CON CAMARAS DE SEGURIDAD, PARA LAS BODEGAS DE ALMACENAMIENTO DE INSUMOS QUIMICOS Y OTROS BIENES QUE HACEN PARTE DEL FRISCO UBICADAS EN LAS CIUDADES DE Bogotá, YUMBO, VILLAVICENCIO, CARTAGENA, GUARNE Y PASTO.</t>
  </si>
  <si>
    <t>REPARACIÓN, OBRA Y MANTENIMIENTO (ROM)  PARA EL INMUEBLE SAE 210, IDENTIFICADO CON FOLIO DE MATRICULA INMOBILIARIA Nº  001-524282  LOCALIZADO EN LA CALLE 34 SUR NO. 47 - 62 APTO 501, DEL MUNICIPIO DE ENVIGADO – ANTIOQUIA, APROBADO EN EL COMITÉ TÉCNICO REGIONAL 02 DE 2015.  EL CONTRATISTA SELECCIONADO PARA LA EJECUCIÓN DEL ROM ES EL SEÑOR ALEJANDRO ROBLEDO CALLEJAS.</t>
  </si>
  <si>
    <t>VALOR REQUERIDO PARA LA EJECUCION DE LAS REPARACIONES EN EL INMUEBLE IDENTIFICADO CON FMI 370-239987-11, CÓDIGO SAE 1816, APTO 101B EDIFICIO SULAY CRA 25 OESTE # 6-120, EN LA CIUDAD DE CALI, DE ACUERDO A LA APROBACION EMITIDA POR EL COMITÉ N° 10 DEL 2 DE SEPTIEMBRE DE 2015 AL PROVEEDOR GRUPO ASESOR Y CONSTRUCTOR LTDA. POR VALOR DE $11.945.309</t>
  </si>
  <si>
    <t>REPARACIÓN, OBRA Y MANTENIMIENTO (ROM)  PARA EL INMUEBLE SAE 10139, IDENTIFICADO CON FOLIO DE MATRICULA INMOBILIARIA Nº  001-593129  LOCALIZADO EN LA CALLE 29 NO. 45-87, DEL MUNICIPIO DE MEDELLÍN – ANTIOQUIA, APROBADO EN EL COMITÉ TÉCNICO REGIONAL 02 DE 2015.  EL CONTRATISTA SELECCIONADO PARA LA EJECUCIÓN DEL ROM ES EL SEÑOR LEÓN DARÍO VÉLEZ VELASQUEZ</t>
  </si>
  <si>
    <t>CONTRATAR EL DESMONTE Y RETIRO DE LAS DOS BATERIAS SANITARIAS EXISTENTES EN MAL ESTADO Y PROCEDES AL SUMINISTRO E INSTALACION DE  NUEVAS QUE PERTENEZCAN A LINEA ECONOMICA AHORRADORA, EN EL INMUEBLE IDENTIFICADO CON FOLIO DE MATRICULA INMOBILIARIA 370-751432 CODIGO SAE 8303</t>
  </si>
  <si>
    <t>VALOR REQUERIDO PARA LA EJECUCION DE LAS REPARACIONES EN EL INMUEBLE IDENTIFICADO CON FMI 370-239987-24, CODIGO SAE 1829, APTO 303A EDIFICIO SULAY CRA 25 OESTE # 6 - 120, EN LA CIUDAD DE CALI, DE ACUERDO A LA APROBACION EMITIDA POR EL COMITÉ N° 10 DEL 2 DE SEPTIEMBRE DE 2015 AL PROVEEDOR M3 ARQUITECTURA Y CONSTRUCCION S.A.S POR VALOR DE $730.840</t>
  </si>
  <si>
    <t>VALOR REQUERIDO PARA LA EJECUCIÓN DE LAS REPARACIONES EN EL INMUEBLEIDENTIFICADO CON FMI 50C-589874 APARTAMENTO 301 EDIFICIO LAS TERRAZAS DE BTÁ D.C, DE ACUERDO A LA APROBACIÓN EMITIDA POR EL COMITÉ TECNICO No. 3 DEL 27 DE MARZO DE 2015.</t>
  </si>
  <si>
    <t>REPARACIÓN, OBRA Y MANTENIMIENTO (ROM)  PARA EL INMUEBLE SAE 7082, IDENTIFICADO CON FOLIO DE MATRICULA INMOBILIARIA Nº  040-319237  LOCALIZADO EN LA CR 34 NO  27 C 113/120, DEL MUNICIPIO DE SOLEDAD – ATLANTICO, APROBADO EN EL COMITÉ TÉCNICO REGIONAL 01 DE 2015.  EL CONTRATISTA SELECCIONADO PARA LA EJECUCIÓN DEL ROM ES EL SEÑOR MILTON RICO SOTO IDENTIFICADO CON C.C. 72.182.927</t>
  </si>
  <si>
    <t>REPARACIÓN, OBRA Y MANTENIMIENTO (ROM)  PARA EL INMUEBLE SAE 650, IDENTIFICADO CON FOLIO DE MATRICULA INMOBILIARIA Nº  040-59917  LOCALIZADO EN LA CARRERA 51 NO. 80 - 12 PENTHAUSE 10-01, DE LA CIUDAD DE BARRANQUILLA – ATLANTICO, APROBADO EN EL COMITÉ TÉCNICO REGIONAL 01 DE 2015.  EL CONTRATISTA SELECCIONADO PARA LA EJECUCIÓN DEL ROM ES EL SEÑOR MILTON RICO SOTO.</t>
  </si>
  <si>
    <t>VALOR REPARACIONES SAE 1951 APTO 603 EDIF. BACHUÉ</t>
  </si>
  <si>
    <t>ROM PARA EL INMUEBLE SAE 10754 LOCALIZADO EN LA CALLE 17 SUR No. 30-144 EL POBLADO-MEDELLIN(ANTIOQUIA).</t>
  </si>
  <si>
    <t>REPARACION, OBRAS Y MANTENIMIENTO LOCATIVO PARA EL INMUEBLE SAE 10733 IDENTIFICADO CON FOLIO DE MATRICULA 001-105879.</t>
  </si>
  <si>
    <t>REPARACIÓN, OBRA Y MANTENIMIENTO (ROM)  PARA EL INMUEBLE SAE 648, IDENTIFICADO CON FOLIO DE MATRICULA INMOBILIARIA Nº  040-141077  LOCALIZADO EN LA CALLE 92 N 46 - 163, DE LA CIUDAD DE BARRANQUILLA – ATLANTICO, APROBADO EN EL COMITÉ TÉCNICO REGIONAL 01 DE 2015.  EL CONTRATISTA SELECCIONADO PARA LA EJECUCIÓN DEL ROM ES EL SEÑOR RAFAEL ELIECER CASTILLA.</t>
  </si>
  <si>
    <t>VALOR REQUERIDO PARA EJECUCIÓN DE LAS REPARACIONES EN EL INMUEBLE IDENTIFICADO CON FMI 370-166772-21, CODIGO SAE 1948, APTO 502 EDIFICIO BACHUE CRA 39 # 5E-46, EN LA CIUDAD DE CALI, DE ACUERDO A LA APROBACION EMITIDA POR EL COMITE N° 11 DEL 11 DE FEBRERO DE 2015 AL PROVEEDOR JAIME MORENO POR VALOR DE $5.832.000</t>
  </si>
  <si>
    <t>SOLICITUD DP: VALOR REQUERIDO PARA LA EJECUCION DE LAS OBRAS EN EL INMUEBLE IDENTIFICADO CON FMI 370-16487, CODIGO SAE 8296, CARRERA 62 # 9 - 219, EN LA CIUDAD DE CALI, DE ACUERDO A LA APROBACION EMITIDA POR EL COMITÉ REGIONAL N°2 DEL 6 DE OCTUBRE DE 2015 POR VALOR DE $3.180.025</t>
  </si>
  <si>
    <t>REPARACIÓN, OBRA Y MANTENIMIENTO (ROM)  PARA EL INMUEBLE SAE 10754, IDENTIFICADO CON FOLIO DE MATRICULA INMOBILIARIA Nº  001-203725  LOCALIZADO EN LA CALLE 17 SUR Nº 30 - 144 BARRIO EL POBLADO, DEL MUNICIPIO DE MEDELLIN – ANTIOQUIA, APROBADO EN EL COMITÉ TÉCNICO 05 DE 2015.  EL CONTRATISTA SELECCIONADO PARA LA EJECUCIÓN DEL ROM ES LA FIRMA OBRAS Y CONSTRUCCIONES LTDA. NIT  811.032.314-7.</t>
  </si>
  <si>
    <t>REPARACIÓN, OBRA Y MANTENIMIENTO (ROM)  PARA  EL INMUBLE IDENTIFICADO CON EL NUMERO MATRICULA INMOBILIARIA NO.    01N-512131 LOCALIZADO EN LA  CARRERA 53  N° 51-46/ 51-42/ 51-48, DEL MUNICIPIO DE MEDELLIN  – ANTIOQUIA, APROBADO EN COMITÉ TÉCNICO 08-2015 REALIZADO EL 28 DE JULIO DE  2015.  EL CONTRATISTA SELECCIONADO PARA LA EJECUCIÓN DEL ROM ES EL SEÑOR CHRISTIAN FERNANDO REY HINCAPIE,  IDENTIFICADO CON C.C. 1.036.618.762                                                                                                    </t>
  </si>
  <si>
    <t>VALOR REQUERIDO PARA LA EJECUCIÓN DE LAS REPARACIONES EN EL INMUEBLE IDENTIFICADO CON FMI 370-166772-19,APARTAMENTO 402 EDIFICIO BACHUE EN LA CIUDAD DE CALI, DE ACUERDO A LA APROBADA EMITIDA EN EL COMITÉ No. 1 DE 2015.</t>
  </si>
  <si>
    <t>SOLICITUD DP: VALOR REQUERIDO PARA LA EJECUCION DE LAS OBRAS EN EL INMUEBLE IDENTIFICADO CON FMI 370-239987-36, CODIGO SAE 1841, CRA 25 OESTE # 6 - 120 APARTAMENTO 202B, EN LA CIUDAD DE CALI, DE ACUERDO A LA APROBACION EMITIDA POR EL COMITÉ REGIONAL N° 2 DEL 06 DE OCTUBRE DE 2015 POR VALOR DE $2.494.392.</t>
  </si>
  <si>
    <t>SOLICITUD DP: VALOR REQUERIDO PARA LA EJECUCION DE LAS OBRAS EN EL INMUEBLE IDENTIFICADO CON FMI 370-234672, CÓDIGO SAE 1674, CALLE 3 # 24D - 94, EN LA CIUDAD DE CALI, DE ACUERDO A LA APROBACION EMITIDA POR EL COMITÉ REGIONAL N° 1 DEL 2 DE OCTUBRE DE 2015 POR VALOR DE $2.898.202</t>
  </si>
  <si>
    <t>VALOR REQUERIDO PARA LA EJECUCION DE LAS REPARACIONES EN EL INMUEBLE IDENTIFICADO CON FMI 370-288586, CODIGO SAE 8915, OFICINA 605 CENTRO PROFESIONAL Y COMERCIAL EL CENTENARIO II AVENIDA 2N # 7N - 45, EN LA CIUDAD DE CALI, DE ACUERDO A LA APROBACION EMITIDA POR EL COMITÉ N° 10 DEL 2 DE SEPTIEMBRE DE 2015 AL PROVEEDOR GRUPO ASESOR Y CONSTRUCTOR LTDA POR VALOR DE $ 2.899.259.</t>
  </si>
  <si>
    <t>SOLICITUD DP: VALOR REQUERIDO PARA LA EJECUCION DE LAS OBRAS EN EL INMUEBLE IDENTIFICADO CON FMI 370-15063, CODIGO SAE 3013, CARRERA 74 # 10A - 94, EN LA CIUDAD DE CALI, DE ACUERDO A LA APROBACION EMITIDA POR EL COMITÉ REGIONAL N° 2 DEL 6 DE OCTUBRE DE 2015 POR VALOR DE $4.091.916.</t>
  </si>
  <si>
    <t>VALOR REQUERIDO PARA LA EJECUCION DE LAS OBRAS EN EL INMUEBLE IDENTIFICADO CON FMI 370-166772-2, CODIGO SAE 1925, APARTAMENTO 404, CRA 39 # 5E-46, EDIFICIO BACHUÉ, EN LA CIUDAD DE CALI, DE ACUERDO A LA APROBACION EMITIDA POR EL COMITÉ REGIONAL N° 1 DEL 2 DE OCTUBRE DE 2015 POR VALOR DE $6.584.380.</t>
  </si>
  <si>
    <t>SOLICITUD DP: VALOR REQUERIDO PARA LA EJECUCION DE LAS OBRAS EN EL INMUEBLE IDENTIFICADO CON FMI 370-239987-14, CÓDIGO SAE 1819, CRA 25 OESTE # 6 - 120 APARTAMENTO 703A, EN LA CIUDAD DE CALI, DE ACUERDO A LA APROBACION EMITIDA POR EL COMITÉ REGIONAL N° 2 DEL 6 DE OCTUBRE DE 2015 POR VALOR DE $1.201.960</t>
  </si>
  <si>
    <t>VALOR REQUERIDO PARA ADELANTAR REPARACIONES EN EL INMUEBLE SAE 2983, CASA 57, CONDOMINIO PALOS VERDES EN LA CARRERA 54A No. 5a-52, PRODUCTIVO E INCAUTADO, DE ACUERDO A LA COTIZACION APROBADA EN EL COMITÉ No. 23 DE 2014..</t>
  </si>
  <si>
    <t>CONTRATAR LA PRESTACION DE AVALUO COMERCIAL DE VEHICULOS (PESADOS, LIVIANOS Y MOTOCICLETAS) QUE HACEN PARTE DEL FRISCO, Y SON ADMINISTRADOS POR LA SOCIEDAD DE ACTIVOS ESPECIALES SAS</t>
  </si>
  <si>
    <t>CONTRATAR LA PRESTACIÓN DE LOS SERVICIOS DE TRANSPORTE, CUSTODIA, MANUTENCIÓN, CUIDADOS, SOSTENIMIENTO, PESAJE Y COMERCIALIZACIÓN DE UN GRUPO DE BOVINOS QUE SE ENCUENTRAN EN PROCESO DE EXTINCIÓN DEL DERECHO DE DOMINIO.</t>
  </si>
  <si>
    <t>CUBRIR EL PAGO DE LA CONTRATACION DE PRESTACION DE LOS SERVICIOS DE CARGUE, DESCARGUE, EMBALAJE, TRANSPORTE, TRATAMIENTO, ALMACENAMIENTO TEMPORAL, DESTRUCCIÓN Y DISPOSICIÓN FINAL ADECUADA DE RESIDUOS Y DESECHOS DE SUSTANCIAS QUIMICAS, CONSUMIBLES, EQUIPOS DE COMUNICACIÓN Y/O ENSERES QUE HAN SIDO PUESTOS A DISPOSICION DE LA SOCIEDAD DE ACTIVOS ESPECIALES SAS-SAE SAS, COMO ADMINISTRADOR DEL FONDO PARA LA REHABILITACIÓN, INVERSIÓN SOCIAL Y LUCHA CONTRA EL CRIMEN ORGANIZADO-FRISCO.</t>
  </si>
  <si>
    <t>ARRENDAMIENTO DE BODEGA DE ALMACENAMIENTO DE INSUMOS QUÍMICOS INCAUTADOS EN GUARNE - ANTIOQUIA</t>
  </si>
  <si>
    <t>ARRENDAMIENTO DE BODEGA DE ALMACENAMIENTO DE INSUMOS QUÍMICOS INCAUTADOS Y PUESTOS A DISPOSICIÓN DE LA SAE SAS  -VILLAVICENCIO.</t>
  </si>
  <si>
    <t>ARRENDAMIENTO DE BODEGA DE ALMACENAMIENTO DE AUTOMOTORES Y PUESTOS A DISPOSICIÓN DEL ADMINISTRADOR DEL FRISCO EN VILLAVICENCIO cn 38</t>
  </si>
  <si>
    <t>ARRENDAMIENTO DE BODEGA DE ALMACENAMIENTO DE INSUMOS QUÍMICOS Y OTROS BIENES  Y PUESTOS A DISPOSICIÓN DE LA ADMINISTRADORA DEL FRISCO EN PASTO- NARIÑO.</t>
  </si>
  <si>
    <t>CUBRIR EL PAGO DEL ARRENDAMIENTO DE BODEGA DE ALMACENAMIENTO DE AUTOMOTORES PUESTOS A DISPOSICIÓN DEL ADMINISTRADOR DEL FRISCO DE NEIVA.</t>
  </si>
  <si>
    <t>CUBRIR EL ARRENDAMIENTO DE BODEGA DE ALMACENAMIENTO DE AUTOMOTORES INCAUTADOS Y PUESTOS A DISPOSICIÓN DEL ADMINISTRADOR DEL FRISCO EN MOCOA</t>
  </si>
  <si>
    <t>ADICIÓN Y PRORROGA N° 4 AL CONTRATO 053 DE 2014 DE ALMAGRARIO, PÁRA LA PRESTACION DE SERVICIO DE DEPOSITO, GUARDA, CONSERVACION Y CUSTODIA DE LOS AUTOMOTORES, MOTONAVES Y MAQUINARIA, QUE SON PUESTOS A DISPOSICION DE LA SAE COMO ADMISNITRADOR DEL FRISCO, DE CONFORMIDAD CON LO DISPUESTO EN COMITE DE CONTRATACION.</t>
  </si>
  <si>
    <t>CUBRIR EL PAGO DEL SERVICIO DE CUSTODIA DE  BIENES (AUTOMOTORES, MOTONAVES Y MAQUINARIA) QUE POR SU AFECTACIÓN A UN PROCESO PENAL POR DELITOS DE NARCOTRÁFICO Y CONEXOS O UNA ACCIÓN DE EXTINCIÓN DE DOMINIO SE ENCUENTREN BAJO NUESTRO CARGO Y ADMINISTRACIÓN.</t>
  </si>
  <si>
    <t>Transporte</t>
  </si>
  <si>
    <t>EFECTUAR REMISIÓN DE DÓLARES EN CUSTODIA PARA SER CONSIGNADOS EN UNA CUENTA DEL BANCO DE LA REPÚBLICA EN EL EXTERIOR, PARA LUEGO TRANSMITIR, A TRAVÉS DEL SISTEMA SWIFT, INSTRUCCIONES PARA EL GIRO DEL MONTO NETO DE LOS MISMOS A LA CUENTA BANCARIA IDENTIFICADA PARA EL EFECTO POR LA SAE</t>
  </si>
  <si>
    <t>EL ARRENDADOR ENTREGA A SAE DOS (2) MUELLES UBICADOS EN LA CARRERA 1 CALLE 23 ESQUINA, DE LA CIUDAD DE SANTA MARTA (MAGDALENA), CON CAPACIDAD PARA EL ALMACENAMIENTO DE DOS (2) EMBARCACIONES PUESTAS A DISPOSICION DE LA SOCIEDAD DE ACTIVOS ESPECIALES S.A.S. COMO ADMINISTRADOR DEL FRISCO.</t>
  </si>
  <si>
    <t>ARRENDAR EL ESPACIO NECESARIO DEL INMUEBLE PARQUEADERO VILLA MARIA UBICADO EN LA CARRERA 1 N 15 - 63  SECTOR VILLA MARIA - MANIZALES PARA EL ALMACENAMIENTO DE LOS AUTOMOTORES INCAUTADOS Y PUESTOS A DISPOSICIÓN DEL ADMINISTRADOR DEL FRISCO IDENTIFICADOS CON PLACAS WBD590, WBD613, WBD614, WBD681, WBD684, WBD701. WBD843, WBD908, WBD579, WEF257, WBD757, WEF258, WBD421, WBB917, WBB821, WBB827.</t>
  </si>
  <si>
    <t xml:space="preserve">DENTRO DEL PROCESO DE COMERCIALIZACIÓN DE LOS BIENES EXTINTOS DEL FRISCO SE REQUIERE LA ELABORACIÓN DE AVALUOS COMERCIALES LOS CUALES SON EFECTUADOS POR EL REGISTRO DE AVALUADORES CONFORMADO POR LA ENTIDAD; POR LO ANTERIOR SE REQUIERE CANCELAR LOS HONORARIOS PARA LOS INFORMES DE AVALUOS PRESENTADOS POR LAS SIGUIENTES FIRMAS
-INGEPLAN
-LONJACUN
-APRA
-LONJACALI </t>
  </si>
  <si>
    <t>Servicio de internet, MPLS y otros.</t>
  </si>
  <si>
    <t>Suministro de Combustible para la SAE SAS.</t>
  </si>
  <si>
    <t>Arrendamientos de Bienes Muebles</t>
  </si>
  <si>
    <t>PAGO DE HANGAR DE LAS AERONAVES HK4357G Y HK4281G.</t>
  </si>
  <si>
    <t>N/A</t>
  </si>
  <si>
    <t>Conceptos tecnicos DIJIN</t>
  </si>
  <si>
    <t>Traslado al exterior y monetización divisas (Convenio Banco de la Republica)</t>
  </si>
  <si>
    <t>Adicionar al contrato 126-2015 la elaboración, adquisición e impresión de material promocional para posicionamiento de la marca SAE en la nueva sede de la Regional Occidente.</t>
  </si>
  <si>
    <t>Soporte Aplicaciones</t>
  </si>
  <si>
    <t>Compra 10 Tablets</t>
  </si>
  <si>
    <t>Cubrir Gastos Judiciales, Notariales, Renovación matricula mercantil y otros.</t>
  </si>
  <si>
    <t>PAGO CONTRATO TRANSACCIÓN IRON MOUNTAIN</t>
  </si>
  <si>
    <t>Custodia de titulos valores para el portafolio local e internacional.</t>
  </si>
  <si>
    <t>Compra Hardware</t>
  </si>
  <si>
    <t>Compra Software</t>
  </si>
  <si>
    <t>Garantias y Mnatenimiento de Servidores y otros</t>
  </si>
  <si>
    <t>contratación para los desalojos de los bienes inmuebles EXTINTOS.</t>
  </si>
  <si>
    <t xml:space="preserve">contratación para los desalojos de los bienes inmuebles EN PROCESO </t>
  </si>
  <si>
    <t xml:space="preserve">Arrendamiento bodega en Bogotá para la disposicion, custodia, y administracion del archivo de la SAE SAS  </t>
  </si>
  <si>
    <t>adecuacuancio y remodelaicon para los inmuebles denominados ficincas 19 y 20 en la ciudad de barranquilla.</t>
  </si>
  <si>
    <t>Obras de mantenimiento cede Cali</t>
  </si>
  <si>
    <t xml:space="preserve"> </t>
  </si>
  <si>
    <t>contratacion de servicios de tecnologia en software y hardware.</t>
  </si>
  <si>
    <t xml:space="preserve">Avaluos de bienes en proceso - Enajenación temprana </t>
  </si>
  <si>
    <t xml:space="preserve">Avalúos de bienes extintos del FRISCO </t>
  </si>
  <si>
    <t>Administración de bienes Extintos- Zonas Comunes.</t>
  </si>
  <si>
    <t>Derecho de uso de licencias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</si>
</sst>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_(* \(#,##0.00\);_(* &quot;-&quot;??_);_(@_)"/>
  </numFmts>
  <fonts count="13" x14ac:knownFonts="1">
    <font>
      <sz val="11"/>
      <color theme="1"/>
      <name val="Calibri"/>
      <family val="2"/>
      <scheme val="minor"/>
    </font>
    <font>
      <sz val="11"/>
      <color theme="1"/>
      <name val="Calibri"/>
      <family val="2"/>
      <scheme val="minor"/>
    </font>
    <font>
      <sz val="8"/>
      <name val="Arial Narrow"/>
      <family val="2"/>
    </font>
    <font>
      <b/>
      <sz val="8"/>
      <name val="Arial Narrow"/>
      <family val="2"/>
    </font>
    <font>
      <b/>
      <sz val="10"/>
      <name val="Arial Narrow"/>
      <family val="2"/>
    </font>
    <font>
      <sz val="11"/>
      <color rgb="FF000000"/>
      <name val="Calibri"/>
      <family val="2"/>
      <scheme val="minor"/>
    </font>
    <font>
      <sz val="8"/>
      <color rgb="FFFF0000"/>
      <name val="Arial Narrow"/>
      <family val="2"/>
    </font>
    <font>
      <sz val="9"/>
      <name val="Arial Narrow"/>
      <family val="2"/>
    </font>
    <font>
      <sz val="8"/>
      <color theme="1"/>
      <name val="Arial Narrow"/>
      <family val="2"/>
    </font>
    <font>
      <b/>
      <sz val="10"/>
      <color theme="1"/>
      <name val="Calibri"/>
      <family val="2"/>
      <scheme val="minor"/>
    </font>
    <font>
      <sz val="11"/>
      <name val="Calibri"/>
      <family val="2"/>
      <scheme val="minor"/>
    </font>
    <font>
      <sz val="11"/>
      <color rgb="FFFF0000"/>
      <name val="Calibri"/>
      <family val="2"/>
      <scheme val="minor"/>
    </font>
    <font>
      <b/>
      <sz val="8"/>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s>
  <cellStyleXfs count="3">
    <xf numFmtId="0" fontId="0" fillId="0" borderId="0"/>
    <xf numFmtId="43" fontId="1" fillId="0" borderId="0" applyFont="0" applyFill="0" applyBorder="0" applyAlignment="0" applyProtection="0"/>
    <xf numFmtId="0" fontId="5" fillId="0" borderId="0"/>
  </cellStyleXfs>
  <cellXfs count="49">
    <xf numFmtId="0" fontId="0" fillId="0" borderId="0" xfId="0"/>
    <xf numFmtId="0" fontId="3" fillId="2" borderId="1" xfId="0" applyFont="1" applyFill="1" applyBorder="1" applyAlignment="1">
      <alignment horizontal="center" vertical="center" wrapText="1"/>
    </xf>
    <xf numFmtId="1" fontId="3" fillId="2" borderId="1" xfId="1" applyNumberFormat="1"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43" fontId="3" fillId="2" borderId="1" xfId="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1" fontId="2" fillId="0" borderId="2" xfId="0" applyNumberFormat="1" applyFont="1" applyFill="1" applyBorder="1" applyAlignment="1">
      <alignment horizontal="center" vertical="center" wrapText="1"/>
    </xf>
    <xf numFmtId="43" fontId="4" fillId="0" borderId="2" xfId="1" applyFont="1" applyFill="1" applyBorder="1" applyAlignment="1">
      <alignment horizontal="center" vertical="center" wrapText="1"/>
    </xf>
    <xf numFmtId="0" fontId="2" fillId="0" borderId="2" xfId="2"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43" fontId="4" fillId="0" borderId="1" xfId="1" applyFont="1" applyFill="1" applyBorder="1" applyAlignment="1">
      <alignment horizontal="center" vertical="center" wrapText="1"/>
    </xf>
    <xf numFmtId="0" fontId="2" fillId="0" borderId="1" xfId="2" applyFont="1" applyFill="1" applyBorder="1" applyAlignment="1">
      <alignment horizontal="left" vertical="center" wrapText="1"/>
    </xf>
    <xf numFmtId="164" fontId="2"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1" xfId="0" applyFill="1" applyBorder="1" applyAlignment="1">
      <alignment horizontal="left" wrapText="1"/>
    </xf>
    <xf numFmtId="0" fontId="2" fillId="0" borderId="0"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 xfId="2" applyFont="1" applyFill="1" applyBorder="1" applyAlignment="1">
      <alignment horizontal="center" vertical="center" wrapText="1"/>
    </xf>
    <xf numFmtId="0" fontId="0" fillId="0" borderId="0" xfId="0" applyFill="1"/>
    <xf numFmtId="0" fontId="3" fillId="0" borderId="1" xfId="0" applyFont="1" applyFill="1" applyBorder="1" applyAlignment="1">
      <alignment horizontal="center" vertical="center"/>
    </xf>
    <xf numFmtId="4" fontId="9" fillId="0" borderId="1" xfId="0" applyNumberFormat="1" applyFont="1" applyFill="1" applyBorder="1"/>
    <xf numFmtId="0" fontId="0" fillId="0" borderId="0" xfId="0" applyFill="1" applyAlignment="1"/>
    <xf numFmtId="0" fontId="0" fillId="0" borderId="0" xfId="0" applyAlignment="1">
      <alignment wrapText="1"/>
    </xf>
    <xf numFmtId="0" fontId="2" fillId="0" borderId="4" xfId="0" applyFont="1" applyFill="1" applyBorder="1" applyAlignment="1">
      <alignment horizontal="center" vertical="center" wrapText="1"/>
    </xf>
    <xf numFmtId="43" fontId="3" fillId="2" borderId="5" xfId="1" applyFont="1" applyFill="1" applyBorder="1" applyAlignment="1">
      <alignment horizontal="center" vertical="center" wrapText="1"/>
    </xf>
    <xf numFmtId="0" fontId="0" fillId="0" borderId="0" xfId="0" applyBorder="1"/>
    <xf numFmtId="0" fontId="0" fillId="0" borderId="0" xfId="0" applyFill="1" applyBorder="1"/>
    <xf numFmtId="0" fontId="2" fillId="0" borderId="0" xfId="0" applyFont="1" applyFill="1" applyBorder="1" applyAlignment="1">
      <alignment horizontal="center" vertical="center" wrapText="1"/>
    </xf>
    <xf numFmtId="0" fontId="0" fillId="0" borderId="0" xfId="0" applyFill="1" applyBorder="1" applyAlignment="1">
      <alignment wrapText="1"/>
    </xf>
    <xf numFmtId="43" fontId="4" fillId="0" borderId="5" xfId="1" applyFont="1" applyFill="1" applyBorder="1" applyAlignment="1">
      <alignment horizontal="center" vertical="center" wrapText="1"/>
    </xf>
    <xf numFmtId="43" fontId="4" fillId="0" borderId="6" xfId="1" applyFont="1" applyFill="1" applyBorder="1" applyAlignment="1">
      <alignment horizontal="center" vertical="center" wrapText="1"/>
    </xf>
    <xf numFmtId="4" fontId="9" fillId="0" borderId="5" xfId="0" applyNumberFormat="1" applyFont="1" applyFill="1" applyBorder="1"/>
    <xf numFmtId="0" fontId="0" fillId="0" borderId="1" xfId="0" applyBorder="1"/>
    <xf numFmtId="0" fontId="3" fillId="0" borderId="2" xfId="0" applyFont="1" applyFill="1" applyBorder="1" applyAlignment="1">
      <alignment horizontal="center" vertical="center"/>
    </xf>
    <xf numFmtId="0" fontId="12" fillId="0" borderId="0" xfId="0" applyFont="1" applyAlignment="1">
      <alignment horizontal="center"/>
    </xf>
    <xf numFmtId="0" fontId="12" fillId="0" borderId="1" xfId="0" applyFont="1" applyFill="1" applyBorder="1" applyAlignment="1">
      <alignment horizontal="center"/>
    </xf>
    <xf numFmtId="0" fontId="2" fillId="0" borderId="0" xfId="2" applyFont="1" applyFill="1" applyBorder="1" applyAlignment="1">
      <alignment horizontal="left" vertical="center" wrapText="1"/>
    </xf>
    <xf numFmtId="0" fontId="12" fillId="0" borderId="0" xfId="0" applyFont="1" applyFill="1" applyBorder="1" applyAlignment="1">
      <alignment horizontal="center"/>
    </xf>
    <xf numFmtId="4" fontId="9" fillId="0" borderId="0" xfId="0" applyNumberFormat="1" applyFont="1" applyFill="1" applyBorder="1"/>
    <xf numFmtId="0" fontId="11" fillId="0" borderId="0" xfId="0" applyFont="1" applyFill="1" applyBorder="1"/>
    <xf numFmtId="0" fontId="10" fillId="0" borderId="0" xfId="0" applyFont="1" applyFill="1" applyBorder="1" applyAlignment="1">
      <alignment wrapText="1"/>
    </xf>
    <xf numFmtId="0" fontId="0" fillId="0" borderId="0" xfId="0" applyFill="1" applyAlignment="1">
      <alignment wrapText="1"/>
    </xf>
    <xf numFmtId="0" fontId="2" fillId="0" borderId="7" xfId="0" applyFont="1" applyFill="1" applyBorder="1" applyAlignment="1">
      <alignment horizontal="center" vertical="center" wrapText="1"/>
    </xf>
    <xf numFmtId="0" fontId="8" fillId="0" borderId="1" xfId="0" applyFont="1" applyFill="1" applyBorder="1" applyAlignment="1">
      <alignment horizontal="center"/>
    </xf>
    <xf numFmtId="0" fontId="2" fillId="0" borderId="1" xfId="0" applyFont="1" applyFill="1" applyBorder="1" applyAlignment="1">
      <alignment horizontal="center"/>
    </xf>
  </cellXfs>
  <cellStyles count="3">
    <cellStyle name="Millares" xfId="1" builtinId="3"/>
    <cellStyle name="Normal" xfId="0" builtinId="0"/>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R2302"/>
  <sheetViews>
    <sheetView tabSelected="1" topLeftCell="A403" workbookViewId="0">
      <selection activeCell="S402" sqref="S402"/>
    </sheetView>
  </sheetViews>
  <sheetFormatPr baseColWidth="10" defaultRowHeight="15" x14ac:dyDescent="0.25"/>
  <cols>
    <col min="1" max="1" width="11.42578125" style="38"/>
    <col min="12" max="12" width="11.42578125" style="26"/>
    <col min="13" max="13" width="14.7109375" bestFit="1" customWidth="1"/>
    <col min="14" max="14" width="11.42578125" style="36" customWidth="1"/>
    <col min="15" max="15" width="13.42578125" style="29" customWidth="1"/>
    <col min="16" max="16" width="12.85546875" customWidth="1"/>
    <col min="17" max="17" width="11.42578125" customWidth="1"/>
  </cols>
  <sheetData>
    <row r="1" spans="1:16" ht="153" x14ac:dyDescent="0.25">
      <c r="A1" s="1" t="s">
        <v>0</v>
      </c>
      <c r="B1" s="1" t="s">
        <v>1</v>
      </c>
      <c r="C1" s="1" t="s">
        <v>2</v>
      </c>
      <c r="D1" s="1" t="s">
        <v>3</v>
      </c>
      <c r="E1" s="1" t="s">
        <v>4</v>
      </c>
      <c r="F1" s="1" t="s">
        <v>5</v>
      </c>
      <c r="G1" s="2" t="s">
        <v>6</v>
      </c>
      <c r="H1" s="3" t="s">
        <v>7</v>
      </c>
      <c r="I1" s="3" t="s">
        <v>8</v>
      </c>
      <c r="J1" s="1" t="s">
        <v>9</v>
      </c>
      <c r="K1" s="1" t="s">
        <v>10</v>
      </c>
      <c r="L1" s="1" t="s">
        <v>11</v>
      </c>
      <c r="M1" s="28" t="s">
        <v>12</v>
      </c>
      <c r="N1" s="4" t="s">
        <v>13</v>
      </c>
      <c r="O1" s="30"/>
      <c r="P1" s="22"/>
    </row>
    <row r="2" spans="1:16" s="22" customFormat="1" ht="127.5" hidden="1" x14ac:dyDescent="0.25">
      <c r="A2" s="5">
        <v>1</v>
      </c>
      <c r="B2" s="5" t="s">
        <v>14</v>
      </c>
      <c r="C2" s="5">
        <v>5</v>
      </c>
      <c r="D2" s="5">
        <v>1</v>
      </c>
      <c r="E2" s="5">
        <v>20</v>
      </c>
      <c r="F2" s="6" t="s">
        <v>15</v>
      </c>
      <c r="G2" s="7">
        <v>52111500010001</v>
      </c>
      <c r="H2" s="7" t="s">
        <v>16</v>
      </c>
      <c r="I2" s="6" t="s">
        <v>17</v>
      </c>
      <c r="J2" s="6" t="s">
        <v>18</v>
      </c>
      <c r="K2" s="6">
        <v>210</v>
      </c>
      <c r="L2" s="5" t="s">
        <v>19</v>
      </c>
      <c r="M2" s="8">
        <v>46000000</v>
      </c>
      <c r="N2" s="9" t="s">
        <v>20</v>
      </c>
    </row>
    <row r="3" spans="1:16" s="22" customFormat="1" ht="63.75" hidden="1" x14ac:dyDescent="0.25">
      <c r="A3" s="10">
        <v>2</v>
      </c>
      <c r="B3" s="10" t="s">
        <v>14</v>
      </c>
      <c r="C3" s="10">
        <v>6</v>
      </c>
      <c r="D3" s="10">
        <v>1</v>
      </c>
      <c r="E3" s="10">
        <v>20</v>
      </c>
      <c r="F3" s="11" t="s">
        <v>15</v>
      </c>
      <c r="G3" s="12">
        <v>52111600010002</v>
      </c>
      <c r="H3" s="12" t="s">
        <v>21</v>
      </c>
      <c r="I3" s="11" t="s">
        <v>22</v>
      </c>
      <c r="J3" s="11" t="s">
        <v>18</v>
      </c>
      <c r="K3" s="11">
        <v>210</v>
      </c>
      <c r="L3" s="10" t="s">
        <v>19</v>
      </c>
      <c r="M3" s="13">
        <f>1870000000+170000000</f>
        <v>2040000000</v>
      </c>
      <c r="N3" s="14" t="s">
        <v>23</v>
      </c>
    </row>
    <row r="4" spans="1:16" s="22" customFormat="1" ht="165.75" hidden="1" x14ac:dyDescent="0.25">
      <c r="A4" s="10">
        <v>3</v>
      </c>
      <c r="B4" s="10" t="s">
        <v>14</v>
      </c>
      <c r="C4" s="10">
        <v>3</v>
      </c>
      <c r="D4" s="10">
        <v>2</v>
      </c>
      <c r="E4" s="10">
        <v>20</v>
      </c>
      <c r="F4" s="11" t="s">
        <v>15</v>
      </c>
      <c r="G4" s="12">
        <v>91900100010001</v>
      </c>
      <c r="H4" s="12" t="s">
        <v>21</v>
      </c>
      <c r="I4" s="11" t="s">
        <v>24</v>
      </c>
      <c r="J4" s="11" t="s">
        <v>18</v>
      </c>
      <c r="K4" s="11">
        <v>210</v>
      </c>
      <c r="L4" s="10" t="s">
        <v>19</v>
      </c>
      <c r="M4" s="13">
        <f>10904000+9396000</f>
        <v>20300000</v>
      </c>
      <c r="N4" s="14" t="s">
        <v>25</v>
      </c>
    </row>
    <row r="5" spans="1:16" s="22" customFormat="1" ht="178.5" hidden="1" x14ac:dyDescent="0.25">
      <c r="A5" s="10">
        <v>4</v>
      </c>
      <c r="B5" s="10" t="s">
        <v>14</v>
      </c>
      <c r="C5" s="10">
        <v>6</v>
      </c>
      <c r="D5" s="10">
        <v>1</v>
      </c>
      <c r="E5" s="10">
        <v>20</v>
      </c>
      <c r="F5" s="11" t="s">
        <v>15</v>
      </c>
      <c r="G5" s="12">
        <v>52111600010002</v>
      </c>
      <c r="H5" s="12" t="s">
        <v>21</v>
      </c>
      <c r="I5" s="11" t="s">
        <v>24</v>
      </c>
      <c r="J5" s="11" t="s">
        <v>18</v>
      </c>
      <c r="K5" s="11">
        <v>210</v>
      </c>
      <c r="L5" s="10" t="s">
        <v>19</v>
      </c>
      <c r="M5" s="13">
        <v>563171502</v>
      </c>
      <c r="N5" s="14" t="s">
        <v>26</v>
      </c>
    </row>
    <row r="6" spans="1:16" s="22" customFormat="1" ht="76.5" x14ac:dyDescent="0.25">
      <c r="A6" s="23">
        <v>5</v>
      </c>
      <c r="B6" s="10">
        <v>1</v>
      </c>
      <c r="C6" s="10">
        <v>1</v>
      </c>
      <c r="D6" s="10">
        <v>1</v>
      </c>
      <c r="E6" s="10">
        <v>20</v>
      </c>
      <c r="F6" s="11" t="s">
        <v>15</v>
      </c>
      <c r="G6" s="12">
        <v>52114400010001</v>
      </c>
      <c r="H6" s="12" t="s">
        <v>27</v>
      </c>
      <c r="I6" s="11" t="s">
        <v>28</v>
      </c>
      <c r="J6" s="11" t="s">
        <v>18</v>
      </c>
      <c r="K6" s="11">
        <v>210</v>
      </c>
      <c r="L6" s="11" t="s">
        <v>19</v>
      </c>
      <c r="M6" s="33">
        <f>46000000+20000000</f>
        <v>66000000</v>
      </c>
      <c r="N6" s="14" t="s">
        <v>29</v>
      </c>
      <c r="O6" s="32"/>
    </row>
    <row r="7" spans="1:16" s="22" customFormat="1" ht="63.75" x14ac:dyDescent="0.25">
      <c r="A7" s="23">
        <v>6</v>
      </c>
      <c r="B7" s="10">
        <v>2</v>
      </c>
      <c r="C7" s="10">
        <v>1</v>
      </c>
      <c r="D7" s="10">
        <v>1</v>
      </c>
      <c r="E7" s="10">
        <v>20</v>
      </c>
      <c r="F7" s="11" t="s">
        <v>15</v>
      </c>
      <c r="G7" s="12">
        <v>52112100010001</v>
      </c>
      <c r="H7" s="12" t="s">
        <v>30</v>
      </c>
      <c r="I7" s="11" t="s">
        <v>31</v>
      </c>
      <c r="J7" s="11" t="s">
        <v>18</v>
      </c>
      <c r="K7" s="11">
        <v>210</v>
      </c>
      <c r="L7" s="11" t="s">
        <v>19</v>
      </c>
      <c r="M7" s="33">
        <v>123300000</v>
      </c>
      <c r="N7" s="14" t="s">
        <v>32</v>
      </c>
      <c r="O7" s="30"/>
    </row>
    <row r="8" spans="1:16" s="22" customFormat="1" ht="178.5" hidden="1" x14ac:dyDescent="0.25">
      <c r="A8" s="10">
        <v>7</v>
      </c>
      <c r="B8" s="10" t="s">
        <v>14</v>
      </c>
      <c r="C8" s="10">
        <v>3</v>
      </c>
      <c r="D8" s="10">
        <v>1</v>
      </c>
      <c r="E8" s="10">
        <v>20</v>
      </c>
      <c r="F8" s="11" t="s">
        <v>15</v>
      </c>
      <c r="G8" s="12">
        <v>91900100010001</v>
      </c>
      <c r="H8" s="12" t="s">
        <v>30</v>
      </c>
      <c r="I8" s="11" t="s">
        <v>31</v>
      </c>
      <c r="J8" s="11" t="s">
        <v>18</v>
      </c>
      <c r="K8" s="11">
        <v>210</v>
      </c>
      <c r="L8" s="15" t="s">
        <v>19</v>
      </c>
      <c r="M8" s="13">
        <v>64619200</v>
      </c>
      <c r="N8" s="9" t="s">
        <v>33</v>
      </c>
    </row>
    <row r="9" spans="1:16" s="22" customFormat="1" ht="63.75" hidden="1" x14ac:dyDescent="0.25">
      <c r="A9" s="10">
        <v>8</v>
      </c>
      <c r="B9" s="10" t="s">
        <v>14</v>
      </c>
      <c r="C9" s="10">
        <v>4</v>
      </c>
      <c r="D9" s="10">
        <v>1</v>
      </c>
      <c r="E9" s="10">
        <v>20</v>
      </c>
      <c r="F9" s="11" t="s">
        <v>15</v>
      </c>
      <c r="G9" s="12">
        <v>52112100010001</v>
      </c>
      <c r="H9" s="12" t="s">
        <v>30</v>
      </c>
      <c r="I9" s="11" t="s">
        <v>31</v>
      </c>
      <c r="J9" s="11" t="s">
        <v>18</v>
      </c>
      <c r="K9" s="11">
        <v>210</v>
      </c>
      <c r="L9" s="10" t="s">
        <v>19</v>
      </c>
      <c r="M9" s="13">
        <v>10000000</v>
      </c>
      <c r="N9" s="14" t="s">
        <v>34</v>
      </c>
    </row>
    <row r="10" spans="1:16" s="22" customFormat="1" ht="114.75" hidden="1" x14ac:dyDescent="0.25">
      <c r="A10" s="10">
        <v>9</v>
      </c>
      <c r="B10" s="10" t="s">
        <v>14</v>
      </c>
      <c r="C10" s="10">
        <v>5</v>
      </c>
      <c r="D10" s="10">
        <v>1</v>
      </c>
      <c r="E10" s="10">
        <v>20</v>
      </c>
      <c r="F10" s="11" t="s">
        <v>15</v>
      </c>
      <c r="G10" s="12">
        <v>52111500010002</v>
      </c>
      <c r="H10" s="12" t="s">
        <v>16</v>
      </c>
      <c r="I10" s="11" t="s">
        <v>35</v>
      </c>
      <c r="J10" s="11" t="s">
        <v>18</v>
      </c>
      <c r="K10" s="11">
        <v>210</v>
      </c>
      <c r="L10" s="10" t="s">
        <v>19</v>
      </c>
      <c r="M10" s="13">
        <f>114264000-4000000</f>
        <v>110264000</v>
      </c>
      <c r="N10" s="14" t="s">
        <v>36</v>
      </c>
    </row>
    <row r="11" spans="1:16" s="22" customFormat="1" ht="63.75" x14ac:dyDescent="0.25">
      <c r="A11" s="23">
        <v>16</v>
      </c>
      <c r="B11" s="10">
        <v>3</v>
      </c>
      <c r="C11" s="10">
        <v>1</v>
      </c>
      <c r="D11" s="10">
        <v>1</v>
      </c>
      <c r="E11" s="10">
        <v>20</v>
      </c>
      <c r="F11" s="11" t="s">
        <v>15</v>
      </c>
      <c r="G11" s="12">
        <v>52111300030001</v>
      </c>
      <c r="H11" s="12" t="s">
        <v>37</v>
      </c>
      <c r="I11" s="11" t="s">
        <v>38</v>
      </c>
      <c r="J11" s="11" t="s">
        <v>18</v>
      </c>
      <c r="K11" s="11">
        <v>210</v>
      </c>
      <c r="L11" s="11" t="s">
        <v>19</v>
      </c>
      <c r="M11" s="33">
        <v>8176500</v>
      </c>
      <c r="N11" s="14" t="s">
        <v>39</v>
      </c>
      <c r="O11" s="30"/>
    </row>
    <row r="12" spans="1:16" s="22" customFormat="1" ht="63.75" hidden="1" x14ac:dyDescent="0.25">
      <c r="A12" s="10">
        <v>11</v>
      </c>
      <c r="B12" s="10" t="s">
        <v>14</v>
      </c>
      <c r="C12" s="10">
        <v>3</v>
      </c>
      <c r="D12" s="10">
        <v>1</v>
      </c>
      <c r="E12" s="10">
        <v>10</v>
      </c>
      <c r="F12" s="11" t="s">
        <v>40</v>
      </c>
      <c r="G12" s="12">
        <v>91900100010001</v>
      </c>
      <c r="H12" s="12" t="s">
        <v>41</v>
      </c>
      <c r="I12" s="11" t="s">
        <v>42</v>
      </c>
      <c r="J12" s="11" t="s">
        <v>18</v>
      </c>
      <c r="K12" s="11">
        <v>210</v>
      </c>
      <c r="L12" s="10" t="s">
        <v>19</v>
      </c>
      <c r="M12" s="13">
        <v>200539640</v>
      </c>
      <c r="N12" s="9" t="s">
        <v>43</v>
      </c>
    </row>
    <row r="13" spans="1:16" s="22" customFormat="1" ht="63.75" hidden="1" x14ac:dyDescent="0.25">
      <c r="A13" s="10">
        <v>12</v>
      </c>
      <c r="B13" s="10" t="s">
        <v>14</v>
      </c>
      <c r="C13" s="10">
        <v>5</v>
      </c>
      <c r="D13" s="10">
        <v>1</v>
      </c>
      <c r="E13" s="10">
        <v>20</v>
      </c>
      <c r="F13" s="11" t="s">
        <v>15</v>
      </c>
      <c r="G13" s="12">
        <v>52200100010001</v>
      </c>
      <c r="H13" s="12" t="s">
        <v>44</v>
      </c>
      <c r="I13" s="11" t="s">
        <v>45</v>
      </c>
      <c r="J13" s="11" t="s">
        <v>18</v>
      </c>
      <c r="K13" s="11">
        <v>210</v>
      </c>
      <c r="L13" s="10" t="s">
        <v>19</v>
      </c>
      <c r="M13" s="13">
        <f>6000000-1683000-325900-955800</f>
        <v>3035300</v>
      </c>
      <c r="N13" s="14" t="s">
        <v>46</v>
      </c>
    </row>
    <row r="14" spans="1:16" s="22" customFormat="1" ht="89.25" hidden="1" x14ac:dyDescent="0.25">
      <c r="A14" s="10">
        <v>13</v>
      </c>
      <c r="B14" s="10" t="s">
        <v>14</v>
      </c>
      <c r="C14" s="10">
        <v>5</v>
      </c>
      <c r="D14" s="10">
        <v>1</v>
      </c>
      <c r="E14" s="10">
        <v>20</v>
      </c>
      <c r="F14" s="11" t="s">
        <v>15</v>
      </c>
      <c r="G14" s="12">
        <v>52201100010001</v>
      </c>
      <c r="H14" s="12" t="s">
        <v>44</v>
      </c>
      <c r="I14" s="11" t="s">
        <v>47</v>
      </c>
      <c r="J14" s="11" t="s">
        <v>18</v>
      </c>
      <c r="K14" s="11">
        <v>210</v>
      </c>
      <c r="L14" s="10" t="s">
        <v>19</v>
      </c>
      <c r="M14" s="13">
        <f>9100000+325900+955800</f>
        <v>10381700</v>
      </c>
      <c r="N14" s="14" t="s">
        <v>48</v>
      </c>
    </row>
    <row r="15" spans="1:16" s="22" customFormat="1" ht="102" hidden="1" x14ac:dyDescent="0.25">
      <c r="A15" s="10">
        <v>14</v>
      </c>
      <c r="B15" s="10" t="s">
        <v>14</v>
      </c>
      <c r="C15" s="10">
        <v>5</v>
      </c>
      <c r="D15" s="10">
        <v>1</v>
      </c>
      <c r="E15" s="10">
        <v>20</v>
      </c>
      <c r="F15" s="11" t="s">
        <v>15</v>
      </c>
      <c r="G15" s="12">
        <v>52111300010001</v>
      </c>
      <c r="H15" s="12" t="s">
        <v>37</v>
      </c>
      <c r="I15" s="11" t="s">
        <v>49</v>
      </c>
      <c r="J15" s="11" t="s">
        <v>18</v>
      </c>
      <c r="K15" s="11">
        <v>210</v>
      </c>
      <c r="L15" s="10" t="s">
        <v>19</v>
      </c>
      <c r="M15" s="13">
        <v>76500000</v>
      </c>
      <c r="N15" s="14" t="s">
        <v>50</v>
      </c>
    </row>
    <row r="16" spans="1:16" s="22" customFormat="1" ht="63.75" hidden="1" x14ac:dyDescent="0.25">
      <c r="A16" s="10">
        <v>15</v>
      </c>
      <c r="B16" s="10" t="s">
        <v>14</v>
      </c>
      <c r="C16" s="10">
        <v>4</v>
      </c>
      <c r="D16" s="10">
        <v>1</v>
      </c>
      <c r="E16" s="10">
        <v>20</v>
      </c>
      <c r="F16" s="11" t="s">
        <v>15</v>
      </c>
      <c r="G16" s="12">
        <v>52111300010001</v>
      </c>
      <c r="H16" s="12" t="s">
        <v>37</v>
      </c>
      <c r="I16" s="11" t="s">
        <v>49</v>
      </c>
      <c r="J16" s="11" t="s">
        <v>18</v>
      </c>
      <c r="K16" s="11">
        <v>210</v>
      </c>
      <c r="L16" s="10" t="s">
        <v>19</v>
      </c>
      <c r="M16" s="13">
        <v>20000000</v>
      </c>
      <c r="N16" s="14" t="s">
        <v>34</v>
      </c>
    </row>
    <row r="17" spans="1:15" s="22" customFormat="1" ht="255" x14ac:dyDescent="0.25">
      <c r="A17" s="23">
        <v>18</v>
      </c>
      <c r="B17" s="10">
        <v>4</v>
      </c>
      <c r="C17" s="10">
        <v>1</v>
      </c>
      <c r="D17" s="10">
        <v>1</v>
      </c>
      <c r="E17" s="10">
        <v>20</v>
      </c>
      <c r="F17" s="11" t="s">
        <v>15</v>
      </c>
      <c r="G17" s="12">
        <v>52111300020001</v>
      </c>
      <c r="H17" s="12" t="s">
        <v>37</v>
      </c>
      <c r="I17" s="11" t="s">
        <v>51</v>
      </c>
      <c r="J17" s="11" t="s">
        <v>18</v>
      </c>
      <c r="K17" s="11">
        <v>210</v>
      </c>
      <c r="L17" s="11" t="s">
        <v>19</v>
      </c>
      <c r="M17" s="33">
        <f>48000000+20000000</f>
        <v>68000000</v>
      </c>
      <c r="N17" s="14" t="s">
        <v>52</v>
      </c>
      <c r="O17" s="32"/>
    </row>
    <row r="18" spans="1:15" s="22" customFormat="1" ht="63.75" hidden="1" x14ac:dyDescent="0.25">
      <c r="A18" s="10">
        <v>17</v>
      </c>
      <c r="B18" s="10" t="s">
        <v>14</v>
      </c>
      <c r="C18" s="10">
        <v>4</v>
      </c>
      <c r="D18" s="10">
        <v>1</v>
      </c>
      <c r="E18" s="10">
        <v>20</v>
      </c>
      <c r="F18" s="11" t="s">
        <v>15</v>
      </c>
      <c r="G18" s="12">
        <v>52111300030001</v>
      </c>
      <c r="H18" s="12" t="s">
        <v>37</v>
      </c>
      <c r="I18" s="11" t="s">
        <v>38</v>
      </c>
      <c r="J18" s="11" t="s">
        <v>18</v>
      </c>
      <c r="K18" s="11">
        <v>210</v>
      </c>
      <c r="L18" s="10" t="s">
        <v>19</v>
      </c>
      <c r="M18" s="13">
        <v>20000000</v>
      </c>
      <c r="N18" s="9" t="s">
        <v>34</v>
      </c>
    </row>
    <row r="19" spans="1:15" s="22" customFormat="1" ht="127.5" x14ac:dyDescent="0.25">
      <c r="A19" s="23">
        <v>22</v>
      </c>
      <c r="B19" s="10">
        <v>5</v>
      </c>
      <c r="C19" s="10">
        <v>1</v>
      </c>
      <c r="D19" s="10">
        <v>1</v>
      </c>
      <c r="E19" s="10">
        <v>20</v>
      </c>
      <c r="F19" s="11" t="s">
        <v>15</v>
      </c>
      <c r="G19" s="12">
        <v>52111200010004</v>
      </c>
      <c r="H19" s="12" t="s">
        <v>27</v>
      </c>
      <c r="I19" s="12" t="s">
        <v>53</v>
      </c>
      <c r="J19" s="11" t="s">
        <v>18</v>
      </c>
      <c r="K19" s="11">
        <v>210</v>
      </c>
      <c r="L19" s="11" t="s">
        <v>19</v>
      </c>
      <c r="M19" s="33">
        <f>36620000+7650000</f>
        <v>44270000</v>
      </c>
      <c r="N19" s="14" t="s">
        <v>54</v>
      </c>
      <c r="O19" s="32"/>
    </row>
    <row r="20" spans="1:15" s="22" customFormat="1" ht="63.75" hidden="1" x14ac:dyDescent="0.25">
      <c r="A20" s="10">
        <v>19</v>
      </c>
      <c r="B20" s="10" t="s">
        <v>14</v>
      </c>
      <c r="C20" s="10">
        <v>4</v>
      </c>
      <c r="D20" s="10">
        <v>1</v>
      </c>
      <c r="E20" s="10">
        <v>20</v>
      </c>
      <c r="F20" s="11" t="s">
        <v>15</v>
      </c>
      <c r="G20" s="12">
        <v>52111300020001</v>
      </c>
      <c r="H20" s="12" t="s">
        <v>37</v>
      </c>
      <c r="I20" s="11" t="s">
        <v>51</v>
      </c>
      <c r="J20" s="11" t="s">
        <v>18</v>
      </c>
      <c r="K20" s="11">
        <v>210</v>
      </c>
      <c r="L20" s="10" t="s">
        <v>19</v>
      </c>
      <c r="M20" s="13">
        <v>20000000</v>
      </c>
      <c r="N20" s="9" t="s">
        <v>34</v>
      </c>
    </row>
    <row r="21" spans="1:15" s="22" customFormat="1" ht="63.75" hidden="1" x14ac:dyDescent="0.25">
      <c r="A21" s="10">
        <v>20</v>
      </c>
      <c r="B21" s="10" t="s">
        <v>14</v>
      </c>
      <c r="C21" s="10">
        <v>4</v>
      </c>
      <c r="D21" s="10">
        <v>1</v>
      </c>
      <c r="E21" s="10">
        <v>20</v>
      </c>
      <c r="F21" s="11" t="s">
        <v>15</v>
      </c>
      <c r="G21" s="12">
        <v>52111300030003</v>
      </c>
      <c r="H21" s="12" t="s">
        <v>37</v>
      </c>
      <c r="I21" s="11" t="s">
        <v>55</v>
      </c>
      <c r="J21" s="11" t="s">
        <v>18</v>
      </c>
      <c r="K21" s="11">
        <v>210</v>
      </c>
      <c r="L21" s="10" t="s">
        <v>19</v>
      </c>
      <c r="M21" s="13">
        <v>20000000</v>
      </c>
      <c r="N21" s="14" t="s">
        <v>34</v>
      </c>
    </row>
    <row r="22" spans="1:15" s="22" customFormat="1" ht="63.75" hidden="1" x14ac:dyDescent="0.25">
      <c r="A22" s="10">
        <v>21</v>
      </c>
      <c r="B22" s="10" t="s">
        <v>14</v>
      </c>
      <c r="C22" s="10">
        <v>4</v>
      </c>
      <c r="D22" s="10">
        <v>1</v>
      </c>
      <c r="E22" s="10">
        <v>20</v>
      </c>
      <c r="F22" s="11" t="s">
        <v>15</v>
      </c>
      <c r="G22" s="12">
        <v>52111300030001</v>
      </c>
      <c r="H22" s="12" t="s">
        <v>37</v>
      </c>
      <c r="I22" s="12" t="s">
        <v>38</v>
      </c>
      <c r="J22" s="11" t="s">
        <v>18</v>
      </c>
      <c r="K22" s="11">
        <v>210</v>
      </c>
      <c r="L22" s="10" t="s">
        <v>19</v>
      </c>
      <c r="M22" s="13">
        <v>10000000</v>
      </c>
      <c r="N22" s="14" t="s">
        <v>34</v>
      </c>
    </row>
    <row r="23" spans="1:15" s="22" customFormat="1" ht="63.75" x14ac:dyDescent="0.25">
      <c r="A23" s="23">
        <v>24</v>
      </c>
      <c r="B23" s="10">
        <v>6</v>
      </c>
      <c r="C23" s="10">
        <v>1</v>
      </c>
      <c r="D23" s="10">
        <v>2</v>
      </c>
      <c r="E23" s="10">
        <v>20</v>
      </c>
      <c r="F23" s="11" t="s">
        <v>15</v>
      </c>
      <c r="G23" s="12">
        <v>16650100010001</v>
      </c>
      <c r="H23" s="12" t="s">
        <v>56</v>
      </c>
      <c r="I23" s="12" t="s">
        <v>57</v>
      </c>
      <c r="J23" s="11" t="s">
        <v>18</v>
      </c>
      <c r="K23" s="11">
        <v>210</v>
      </c>
      <c r="L23" s="11" t="s">
        <v>19</v>
      </c>
      <c r="M23" s="33">
        <v>58700000</v>
      </c>
      <c r="N23" s="14" t="s">
        <v>58</v>
      </c>
      <c r="O23" s="30"/>
    </row>
    <row r="24" spans="1:15" s="22" customFormat="1" ht="127.5" hidden="1" x14ac:dyDescent="0.25">
      <c r="A24" s="10">
        <v>23</v>
      </c>
      <c r="B24" s="10" t="s">
        <v>14</v>
      </c>
      <c r="C24" s="10">
        <v>3</v>
      </c>
      <c r="D24" s="10">
        <v>1</v>
      </c>
      <c r="E24" s="10">
        <v>20</v>
      </c>
      <c r="F24" s="11" t="s">
        <v>15</v>
      </c>
      <c r="G24" s="12">
        <v>91900100010001</v>
      </c>
      <c r="H24" s="12" t="s">
        <v>27</v>
      </c>
      <c r="I24" s="12" t="s">
        <v>59</v>
      </c>
      <c r="J24" s="11" t="s">
        <v>18</v>
      </c>
      <c r="K24" s="11">
        <v>210</v>
      </c>
      <c r="L24" s="10" t="s">
        <v>19</v>
      </c>
      <c r="M24" s="13">
        <v>9949680</v>
      </c>
      <c r="N24" s="9" t="s">
        <v>60</v>
      </c>
    </row>
    <row r="25" spans="1:15" s="22" customFormat="1" ht="76.5" x14ac:dyDescent="0.25">
      <c r="A25" s="23">
        <v>25</v>
      </c>
      <c r="B25" s="10">
        <v>7</v>
      </c>
      <c r="C25" s="10">
        <v>1</v>
      </c>
      <c r="D25" s="10">
        <v>1</v>
      </c>
      <c r="E25" s="10">
        <v>20</v>
      </c>
      <c r="F25" s="11" t="s">
        <v>15</v>
      </c>
      <c r="G25" s="12">
        <v>16700200020001</v>
      </c>
      <c r="H25" s="12" t="s">
        <v>61</v>
      </c>
      <c r="I25" s="12" t="s">
        <v>62</v>
      </c>
      <c r="J25" s="11" t="s">
        <v>18</v>
      </c>
      <c r="K25" s="11">
        <v>210</v>
      </c>
      <c r="L25" s="11" t="s">
        <v>19</v>
      </c>
      <c r="M25" s="33">
        <f>7650000-7650000</f>
        <v>0</v>
      </c>
      <c r="N25" s="14" t="s">
        <v>63</v>
      </c>
      <c r="O25" s="44"/>
    </row>
    <row r="26" spans="1:15" s="22" customFormat="1" ht="63.75" x14ac:dyDescent="0.25">
      <c r="A26" s="23">
        <v>28</v>
      </c>
      <c r="B26" s="10">
        <v>8</v>
      </c>
      <c r="C26" s="10">
        <v>1</v>
      </c>
      <c r="D26" s="10">
        <v>1</v>
      </c>
      <c r="E26" s="10">
        <v>20</v>
      </c>
      <c r="F26" s="11" t="s">
        <v>15</v>
      </c>
      <c r="G26" s="12">
        <v>52111200010001</v>
      </c>
      <c r="H26" s="12" t="s">
        <v>27</v>
      </c>
      <c r="I26" s="12" t="s">
        <v>64</v>
      </c>
      <c r="J26" s="11" t="s">
        <v>18</v>
      </c>
      <c r="K26" s="11">
        <v>210</v>
      </c>
      <c r="L26" s="11" t="s">
        <v>19</v>
      </c>
      <c r="M26" s="33">
        <f>56300000-20000000+7000000</f>
        <v>43300000</v>
      </c>
      <c r="N26" s="14" t="s">
        <v>65</v>
      </c>
      <c r="O26" s="32"/>
    </row>
    <row r="27" spans="1:15" s="22" customFormat="1" ht="76.5" hidden="1" x14ac:dyDescent="0.25">
      <c r="A27" s="10">
        <v>26</v>
      </c>
      <c r="B27" s="10" t="s">
        <v>14</v>
      </c>
      <c r="C27" s="10">
        <v>3</v>
      </c>
      <c r="D27" s="10">
        <v>1</v>
      </c>
      <c r="E27" s="10">
        <v>20</v>
      </c>
      <c r="F27" s="11" t="s">
        <v>15</v>
      </c>
      <c r="G27" s="12">
        <v>91900100010001</v>
      </c>
      <c r="H27" s="12" t="s">
        <v>66</v>
      </c>
      <c r="I27" s="12" t="s">
        <v>67</v>
      </c>
      <c r="J27" s="11" t="s">
        <v>18</v>
      </c>
      <c r="K27" s="11">
        <v>210</v>
      </c>
      <c r="L27" s="10" t="s">
        <v>19</v>
      </c>
      <c r="M27" s="13">
        <v>20020624</v>
      </c>
      <c r="N27" s="9" t="s">
        <v>68</v>
      </c>
    </row>
    <row r="28" spans="1:15" s="22" customFormat="1" ht="63.75" hidden="1" x14ac:dyDescent="0.25">
      <c r="A28" s="10">
        <v>27</v>
      </c>
      <c r="B28" s="10" t="s">
        <v>14</v>
      </c>
      <c r="C28" s="10">
        <v>4</v>
      </c>
      <c r="D28" s="10">
        <v>1</v>
      </c>
      <c r="E28" s="10">
        <v>20</v>
      </c>
      <c r="F28" s="11" t="s">
        <v>15</v>
      </c>
      <c r="G28" s="12">
        <v>52111900010001</v>
      </c>
      <c r="H28" s="12" t="s">
        <v>66</v>
      </c>
      <c r="I28" s="12" t="s">
        <v>67</v>
      </c>
      <c r="J28" s="11" t="s">
        <v>18</v>
      </c>
      <c r="K28" s="11">
        <v>210</v>
      </c>
      <c r="L28" s="10" t="s">
        <v>19</v>
      </c>
      <c r="M28" s="13">
        <v>10000000</v>
      </c>
      <c r="N28" s="14" t="s">
        <v>34</v>
      </c>
    </row>
    <row r="29" spans="1:15" s="22" customFormat="1" ht="204" x14ac:dyDescent="0.25">
      <c r="A29" s="23">
        <v>30</v>
      </c>
      <c r="B29" s="10">
        <v>9</v>
      </c>
      <c r="C29" s="10">
        <v>1</v>
      </c>
      <c r="D29" s="10">
        <v>1</v>
      </c>
      <c r="E29" s="10">
        <v>20</v>
      </c>
      <c r="F29" s="11" t="s">
        <v>15</v>
      </c>
      <c r="G29" s="12">
        <v>52111200010001</v>
      </c>
      <c r="H29" s="12" t="s">
        <v>27</v>
      </c>
      <c r="I29" s="12" t="s">
        <v>64</v>
      </c>
      <c r="J29" s="11" t="s">
        <v>18</v>
      </c>
      <c r="K29" s="11">
        <v>210</v>
      </c>
      <c r="L29" s="11" t="s">
        <v>19</v>
      </c>
      <c r="M29" s="33">
        <v>91620000</v>
      </c>
      <c r="N29" s="14" t="s">
        <v>69</v>
      </c>
      <c r="O29" s="30"/>
    </row>
    <row r="30" spans="1:15" s="22" customFormat="1" ht="63.75" hidden="1" x14ac:dyDescent="0.25">
      <c r="A30" s="10">
        <v>29</v>
      </c>
      <c r="B30" s="10" t="s">
        <v>14</v>
      </c>
      <c r="C30" s="10">
        <v>4</v>
      </c>
      <c r="D30" s="10">
        <v>1</v>
      </c>
      <c r="E30" s="10">
        <v>20</v>
      </c>
      <c r="F30" s="11" t="s">
        <v>15</v>
      </c>
      <c r="G30" s="12">
        <v>52111200010005</v>
      </c>
      <c r="H30" s="12" t="s">
        <v>27</v>
      </c>
      <c r="I30" s="12" t="s">
        <v>70</v>
      </c>
      <c r="J30" s="11" t="s">
        <v>18</v>
      </c>
      <c r="K30" s="11">
        <v>210</v>
      </c>
      <c r="L30" s="10" t="s">
        <v>19</v>
      </c>
      <c r="M30" s="13">
        <v>22000000</v>
      </c>
      <c r="N30" s="9" t="s">
        <v>34</v>
      </c>
    </row>
    <row r="31" spans="1:15" s="22" customFormat="1" ht="63.75" x14ac:dyDescent="0.25">
      <c r="A31" s="23">
        <v>33</v>
      </c>
      <c r="B31" s="10">
        <v>10</v>
      </c>
      <c r="C31" s="10">
        <v>1</v>
      </c>
      <c r="D31" s="10">
        <v>1</v>
      </c>
      <c r="E31" s="10">
        <v>20</v>
      </c>
      <c r="F31" s="11" t="s">
        <v>15</v>
      </c>
      <c r="G31" s="12">
        <v>190501000200011</v>
      </c>
      <c r="H31" s="12" t="s">
        <v>71</v>
      </c>
      <c r="I31" s="12" t="s">
        <v>72</v>
      </c>
      <c r="J31" s="11" t="s">
        <v>18</v>
      </c>
      <c r="K31" s="11">
        <v>210</v>
      </c>
      <c r="L31" s="11" t="s">
        <v>19</v>
      </c>
      <c r="M31" s="33">
        <v>202900000</v>
      </c>
      <c r="N31" s="14" t="s">
        <v>72</v>
      </c>
      <c r="O31" s="30"/>
    </row>
    <row r="32" spans="1:15" s="22" customFormat="1" ht="63.75" hidden="1" x14ac:dyDescent="0.25">
      <c r="A32" s="10">
        <v>31</v>
      </c>
      <c r="B32" s="10" t="s">
        <v>14</v>
      </c>
      <c r="C32" s="10">
        <v>3</v>
      </c>
      <c r="D32" s="10">
        <v>1</v>
      </c>
      <c r="E32" s="10">
        <v>20</v>
      </c>
      <c r="F32" s="11" t="s">
        <v>15</v>
      </c>
      <c r="G32" s="12">
        <v>91900100010001</v>
      </c>
      <c r="H32" s="12" t="s">
        <v>27</v>
      </c>
      <c r="I32" s="12" t="s">
        <v>64</v>
      </c>
      <c r="J32" s="11" t="s">
        <v>18</v>
      </c>
      <c r="K32" s="11">
        <v>210</v>
      </c>
      <c r="L32" s="10" t="s">
        <v>19</v>
      </c>
      <c r="M32" s="13">
        <f>37194291-7405708</f>
        <v>29788583</v>
      </c>
      <c r="N32" s="9" t="s">
        <v>73</v>
      </c>
    </row>
    <row r="33" spans="1:16" s="22" customFormat="1" ht="63.75" hidden="1" x14ac:dyDescent="0.25">
      <c r="A33" s="10">
        <v>32</v>
      </c>
      <c r="B33" s="10" t="s">
        <v>14</v>
      </c>
      <c r="C33" s="10">
        <v>4</v>
      </c>
      <c r="D33" s="10">
        <v>1</v>
      </c>
      <c r="E33" s="10">
        <v>20</v>
      </c>
      <c r="F33" s="11" t="s">
        <v>15</v>
      </c>
      <c r="G33" s="12">
        <v>52111200010001</v>
      </c>
      <c r="H33" s="12" t="s">
        <v>27</v>
      </c>
      <c r="I33" s="12" t="s">
        <v>64</v>
      </c>
      <c r="J33" s="11" t="s">
        <v>18</v>
      </c>
      <c r="K33" s="11">
        <v>210</v>
      </c>
      <c r="L33" s="10" t="s">
        <v>19</v>
      </c>
      <c r="M33" s="13">
        <v>28000000</v>
      </c>
      <c r="N33" s="14" t="s">
        <v>34</v>
      </c>
    </row>
    <row r="34" spans="1:16" s="22" customFormat="1" ht="63.75" x14ac:dyDescent="0.25">
      <c r="A34" s="23">
        <v>34</v>
      </c>
      <c r="B34" s="10">
        <v>10</v>
      </c>
      <c r="C34" s="10">
        <v>1</v>
      </c>
      <c r="D34" s="10">
        <v>1</v>
      </c>
      <c r="E34" s="10">
        <v>20</v>
      </c>
      <c r="F34" s="11" t="s">
        <v>15</v>
      </c>
      <c r="G34" s="12">
        <v>190501000200013</v>
      </c>
      <c r="H34" s="12" t="s">
        <v>71</v>
      </c>
      <c r="I34" s="12" t="s">
        <v>74</v>
      </c>
      <c r="J34" s="11" t="s">
        <v>18</v>
      </c>
      <c r="K34" s="11">
        <v>210</v>
      </c>
      <c r="L34" s="11" t="s">
        <v>19</v>
      </c>
      <c r="M34" s="33">
        <v>23900000</v>
      </c>
      <c r="N34" s="14" t="s">
        <v>75</v>
      </c>
    </row>
    <row r="35" spans="1:16" s="22" customFormat="1" ht="63.75" x14ac:dyDescent="0.25">
      <c r="A35" s="23">
        <v>35</v>
      </c>
      <c r="B35" s="10">
        <v>10</v>
      </c>
      <c r="C35" s="10">
        <v>1</v>
      </c>
      <c r="D35" s="10">
        <v>1</v>
      </c>
      <c r="E35" s="10">
        <v>20</v>
      </c>
      <c r="F35" s="11" t="s">
        <v>15</v>
      </c>
      <c r="G35" s="12">
        <v>190501000200016</v>
      </c>
      <c r="H35" s="12" t="s">
        <v>71</v>
      </c>
      <c r="I35" s="12" t="s">
        <v>76</v>
      </c>
      <c r="J35" s="11" t="s">
        <v>18</v>
      </c>
      <c r="K35" s="11">
        <v>210</v>
      </c>
      <c r="L35" s="11" t="s">
        <v>19</v>
      </c>
      <c r="M35" s="33">
        <f>720000000-500000000-4939400</f>
        <v>215060600</v>
      </c>
      <c r="N35" s="14" t="s">
        <v>77</v>
      </c>
      <c r="O35" s="45"/>
    </row>
    <row r="36" spans="1:16" s="22" customFormat="1" ht="63.75" x14ac:dyDescent="0.25">
      <c r="A36" s="23">
        <v>36</v>
      </c>
      <c r="B36" s="10">
        <v>10</v>
      </c>
      <c r="C36" s="10">
        <v>1</v>
      </c>
      <c r="D36" s="10">
        <v>1</v>
      </c>
      <c r="E36" s="10">
        <v>20</v>
      </c>
      <c r="F36" s="11" t="s">
        <v>15</v>
      </c>
      <c r="G36" s="12">
        <v>190501000200014</v>
      </c>
      <c r="H36" s="12" t="s">
        <v>71</v>
      </c>
      <c r="I36" s="12" t="s">
        <v>78</v>
      </c>
      <c r="J36" s="11" t="s">
        <v>18</v>
      </c>
      <c r="K36" s="11">
        <v>210</v>
      </c>
      <c r="L36" s="11" t="s">
        <v>19</v>
      </c>
      <c r="M36" s="33">
        <v>7300000</v>
      </c>
      <c r="N36" s="14" t="s">
        <v>79</v>
      </c>
      <c r="O36" s="46"/>
      <c r="P36" s="30"/>
    </row>
    <row r="37" spans="1:16" s="22" customFormat="1" ht="63.75" x14ac:dyDescent="0.25">
      <c r="A37" s="23">
        <v>37</v>
      </c>
      <c r="B37" s="10">
        <v>10</v>
      </c>
      <c r="C37" s="10">
        <v>1</v>
      </c>
      <c r="D37" s="10">
        <v>2</v>
      </c>
      <c r="E37" s="10">
        <v>20</v>
      </c>
      <c r="F37" s="11" t="s">
        <v>15</v>
      </c>
      <c r="G37" s="12">
        <v>19050100020001</v>
      </c>
      <c r="H37" s="12" t="s">
        <v>71</v>
      </c>
      <c r="I37" s="12" t="s">
        <v>80</v>
      </c>
      <c r="J37" s="11" t="s">
        <v>18</v>
      </c>
      <c r="K37" s="11">
        <v>210</v>
      </c>
      <c r="L37" s="11" t="s">
        <v>19</v>
      </c>
      <c r="M37" s="33">
        <f>2617500000-300000000</f>
        <v>2317500000</v>
      </c>
      <c r="N37" s="14" t="s">
        <v>81</v>
      </c>
      <c r="O37" s="30"/>
    </row>
    <row r="38" spans="1:16" s="22" customFormat="1" ht="63.75" x14ac:dyDescent="0.25">
      <c r="A38" s="23">
        <v>38</v>
      </c>
      <c r="B38" s="10">
        <v>10</v>
      </c>
      <c r="C38" s="10">
        <v>1</v>
      </c>
      <c r="D38" s="10">
        <v>2</v>
      </c>
      <c r="E38" s="10">
        <v>20</v>
      </c>
      <c r="F38" s="11" t="s">
        <v>15</v>
      </c>
      <c r="G38" s="12">
        <v>19050100020001</v>
      </c>
      <c r="H38" s="12" t="s">
        <v>71</v>
      </c>
      <c r="I38" s="12" t="s">
        <v>82</v>
      </c>
      <c r="J38" s="11" t="s">
        <v>18</v>
      </c>
      <c r="K38" s="11">
        <v>210</v>
      </c>
      <c r="L38" s="11" t="s">
        <v>19</v>
      </c>
      <c r="M38" s="33">
        <v>1000000</v>
      </c>
      <c r="N38" s="14" t="s">
        <v>83</v>
      </c>
      <c r="O38" s="30"/>
    </row>
    <row r="39" spans="1:16" s="22" customFormat="1" ht="63.75" x14ac:dyDescent="0.25">
      <c r="A39" s="23">
        <v>39</v>
      </c>
      <c r="B39" s="10">
        <v>10</v>
      </c>
      <c r="C39" s="10">
        <v>1</v>
      </c>
      <c r="D39" s="10">
        <v>2</v>
      </c>
      <c r="E39" s="10">
        <v>20</v>
      </c>
      <c r="F39" s="11" t="s">
        <v>15</v>
      </c>
      <c r="G39" s="12">
        <v>19050100020001</v>
      </c>
      <c r="H39" s="12" t="s">
        <v>71</v>
      </c>
      <c r="I39" s="12" t="s">
        <v>82</v>
      </c>
      <c r="J39" s="11" t="s">
        <v>18</v>
      </c>
      <c r="K39" s="11">
        <v>210</v>
      </c>
      <c r="L39" s="11" t="s">
        <v>19</v>
      </c>
      <c r="M39" s="33">
        <v>1000000</v>
      </c>
      <c r="N39" s="14" t="s">
        <v>84</v>
      </c>
      <c r="O39" s="30"/>
    </row>
    <row r="40" spans="1:16" s="22" customFormat="1" ht="63.75" x14ac:dyDescent="0.25">
      <c r="A40" s="23">
        <v>40</v>
      </c>
      <c r="B40" s="10">
        <v>10</v>
      </c>
      <c r="C40" s="10">
        <v>1</v>
      </c>
      <c r="D40" s="10">
        <v>1</v>
      </c>
      <c r="E40" s="10">
        <v>20</v>
      </c>
      <c r="F40" s="11" t="s">
        <v>15</v>
      </c>
      <c r="G40" s="12">
        <v>190501000200015</v>
      </c>
      <c r="H40" s="12" t="s">
        <v>71</v>
      </c>
      <c r="I40" s="12" t="s">
        <v>85</v>
      </c>
      <c r="J40" s="11" t="s">
        <v>18</v>
      </c>
      <c r="K40" s="11">
        <v>210</v>
      </c>
      <c r="L40" s="11" t="s">
        <v>19</v>
      </c>
      <c r="M40" s="33">
        <v>23440916</v>
      </c>
      <c r="N40" s="14" t="s">
        <v>86</v>
      </c>
      <c r="O40" s="30"/>
    </row>
    <row r="41" spans="1:16" s="22" customFormat="1" ht="89.25" x14ac:dyDescent="0.25">
      <c r="A41" s="23">
        <v>42</v>
      </c>
      <c r="B41" s="10">
        <v>11</v>
      </c>
      <c r="C41" s="10">
        <v>1</v>
      </c>
      <c r="D41" s="10">
        <v>1</v>
      </c>
      <c r="E41" s="10">
        <v>20</v>
      </c>
      <c r="F41" s="11" t="s">
        <v>15</v>
      </c>
      <c r="G41" s="12">
        <v>52115300010001</v>
      </c>
      <c r="H41" s="12" t="s">
        <v>37</v>
      </c>
      <c r="I41" s="12" t="s">
        <v>87</v>
      </c>
      <c r="J41" s="11" t="s">
        <v>18</v>
      </c>
      <c r="K41" s="11">
        <v>210</v>
      </c>
      <c r="L41" s="11" t="s">
        <v>19</v>
      </c>
      <c r="M41" s="33">
        <v>460000000</v>
      </c>
      <c r="N41" s="14" t="s">
        <v>88</v>
      </c>
      <c r="O41" s="30"/>
    </row>
    <row r="42" spans="1:16" s="22" customFormat="1" ht="216.75" x14ac:dyDescent="0.25">
      <c r="A42" s="23">
        <v>45</v>
      </c>
      <c r="B42" s="10">
        <v>12</v>
      </c>
      <c r="C42" s="10">
        <v>1</v>
      </c>
      <c r="D42" s="10">
        <v>2</v>
      </c>
      <c r="E42" s="10">
        <v>20</v>
      </c>
      <c r="F42" s="11" t="s">
        <v>15</v>
      </c>
      <c r="G42" s="12">
        <v>52111100010001</v>
      </c>
      <c r="H42" s="12" t="s">
        <v>37</v>
      </c>
      <c r="I42" s="12" t="s">
        <v>89</v>
      </c>
      <c r="J42" s="11" t="s">
        <v>18</v>
      </c>
      <c r="K42" s="11">
        <v>210</v>
      </c>
      <c r="L42" s="11" t="s">
        <v>19</v>
      </c>
      <c r="M42" s="33">
        <v>1023000000</v>
      </c>
      <c r="N42" s="14" t="s">
        <v>90</v>
      </c>
      <c r="O42" s="30"/>
    </row>
    <row r="43" spans="1:16" s="22" customFormat="1" ht="216.75" x14ac:dyDescent="0.25">
      <c r="A43" s="23">
        <v>46</v>
      </c>
      <c r="B43" s="10">
        <v>13</v>
      </c>
      <c r="C43" s="10">
        <v>1</v>
      </c>
      <c r="D43" s="10">
        <v>1</v>
      </c>
      <c r="E43" s="10">
        <v>20</v>
      </c>
      <c r="F43" s="11" t="s">
        <v>15</v>
      </c>
      <c r="G43" s="12">
        <v>52111100010001</v>
      </c>
      <c r="H43" s="12" t="s">
        <v>37</v>
      </c>
      <c r="I43" s="12" t="s">
        <v>89</v>
      </c>
      <c r="J43" s="11" t="s">
        <v>18</v>
      </c>
      <c r="K43" s="11">
        <v>210</v>
      </c>
      <c r="L43" s="11" t="s">
        <v>19</v>
      </c>
      <c r="M43" s="33">
        <v>402000000</v>
      </c>
      <c r="N43" s="14" t="s">
        <v>91</v>
      </c>
      <c r="O43" s="30"/>
    </row>
    <row r="44" spans="1:16" s="22" customFormat="1" ht="204" hidden="1" x14ac:dyDescent="0.25">
      <c r="A44" s="10">
        <v>43</v>
      </c>
      <c r="B44" s="10" t="s">
        <v>14</v>
      </c>
      <c r="C44" s="10">
        <v>3</v>
      </c>
      <c r="D44" s="10">
        <v>1</v>
      </c>
      <c r="E44" s="10">
        <v>20</v>
      </c>
      <c r="F44" s="11" t="s">
        <v>15</v>
      </c>
      <c r="G44" s="12">
        <v>91900100010001</v>
      </c>
      <c r="H44" s="12" t="s">
        <v>37</v>
      </c>
      <c r="I44" s="12" t="s">
        <v>87</v>
      </c>
      <c r="J44" s="11" t="s">
        <v>18</v>
      </c>
      <c r="K44" s="11">
        <v>210</v>
      </c>
      <c r="L44" s="10" t="s">
        <v>19</v>
      </c>
      <c r="M44" s="13">
        <v>45682026</v>
      </c>
      <c r="N44" s="9" t="s">
        <v>92</v>
      </c>
    </row>
    <row r="45" spans="1:16" s="22" customFormat="1" ht="63.75" hidden="1" x14ac:dyDescent="0.25">
      <c r="A45" s="10">
        <v>44</v>
      </c>
      <c r="B45" s="10" t="s">
        <v>14</v>
      </c>
      <c r="C45" s="10">
        <v>4</v>
      </c>
      <c r="D45" s="10">
        <v>1</v>
      </c>
      <c r="E45" s="10">
        <v>20</v>
      </c>
      <c r="F45" s="11" t="s">
        <v>15</v>
      </c>
      <c r="G45" s="12">
        <v>52115300010001</v>
      </c>
      <c r="H45" s="12" t="s">
        <v>37</v>
      </c>
      <c r="I45" s="12" t="s">
        <v>87</v>
      </c>
      <c r="J45" s="11" t="s">
        <v>18</v>
      </c>
      <c r="K45" s="11">
        <v>210</v>
      </c>
      <c r="L45" s="10" t="s">
        <v>19</v>
      </c>
      <c r="M45" s="13">
        <v>10000000</v>
      </c>
      <c r="N45" s="14" t="s">
        <v>34</v>
      </c>
    </row>
    <row r="46" spans="1:16" s="22" customFormat="1" ht="63.75" x14ac:dyDescent="0.25">
      <c r="A46" s="23">
        <v>49</v>
      </c>
      <c r="B46" s="10">
        <v>14</v>
      </c>
      <c r="C46" s="10">
        <v>1</v>
      </c>
      <c r="D46" s="10">
        <v>1</v>
      </c>
      <c r="E46" s="10">
        <v>20</v>
      </c>
      <c r="F46" s="11" t="s">
        <v>15</v>
      </c>
      <c r="G46" s="12">
        <v>52111900010001</v>
      </c>
      <c r="H46" s="12" t="s">
        <v>66</v>
      </c>
      <c r="I46" s="12" t="s">
        <v>67</v>
      </c>
      <c r="J46" s="11" t="s">
        <v>18</v>
      </c>
      <c r="K46" s="11">
        <v>210</v>
      </c>
      <c r="L46" s="11" t="s">
        <v>19</v>
      </c>
      <c r="M46" s="33">
        <f>86400000+3000000</f>
        <v>89400000</v>
      </c>
      <c r="N46" s="14" t="s">
        <v>93</v>
      </c>
      <c r="O46" s="32"/>
    </row>
    <row r="47" spans="1:16" s="22" customFormat="1" ht="63.75" x14ac:dyDescent="0.25">
      <c r="A47" s="23">
        <v>51</v>
      </c>
      <c r="B47" s="10">
        <v>15</v>
      </c>
      <c r="C47" s="10">
        <v>1</v>
      </c>
      <c r="D47" s="10">
        <v>1</v>
      </c>
      <c r="E47" s="10">
        <v>20</v>
      </c>
      <c r="F47" s="11" t="s">
        <v>15</v>
      </c>
      <c r="G47" s="12">
        <v>52112100020001</v>
      </c>
      <c r="H47" s="12" t="s">
        <v>30</v>
      </c>
      <c r="I47" s="12" t="s">
        <v>94</v>
      </c>
      <c r="J47" s="11" t="s">
        <v>18</v>
      </c>
      <c r="K47" s="11">
        <v>210</v>
      </c>
      <c r="L47" s="11" t="s">
        <v>19</v>
      </c>
      <c r="M47" s="33">
        <f>11000000-11000000</f>
        <v>0</v>
      </c>
      <c r="N47" s="14" t="s">
        <v>95</v>
      </c>
      <c r="O47" s="30"/>
    </row>
    <row r="48" spans="1:16" s="22" customFormat="1" ht="178.5" hidden="1" x14ac:dyDescent="0.25">
      <c r="A48" s="10">
        <v>47</v>
      </c>
      <c r="B48" s="10" t="s">
        <v>14</v>
      </c>
      <c r="C48" s="10">
        <v>3</v>
      </c>
      <c r="D48" s="10">
        <v>1</v>
      </c>
      <c r="E48" s="10">
        <v>20</v>
      </c>
      <c r="F48" s="11" t="s">
        <v>15</v>
      </c>
      <c r="G48" s="12">
        <v>91900100010001</v>
      </c>
      <c r="H48" s="12" t="s">
        <v>37</v>
      </c>
      <c r="I48" s="12" t="s">
        <v>89</v>
      </c>
      <c r="J48" s="11" t="s">
        <v>18</v>
      </c>
      <c r="K48" s="11">
        <v>210</v>
      </c>
      <c r="L48" s="10" t="s">
        <v>19</v>
      </c>
      <c r="M48" s="13">
        <f>80422782-32306230</f>
        <v>48116552</v>
      </c>
      <c r="N48" s="9" t="s">
        <v>96</v>
      </c>
    </row>
    <row r="49" spans="1:15" s="22" customFormat="1" ht="178.5" hidden="1" x14ac:dyDescent="0.25">
      <c r="A49" s="10">
        <v>48</v>
      </c>
      <c r="B49" s="10" t="s">
        <v>14</v>
      </c>
      <c r="C49" s="10">
        <v>3</v>
      </c>
      <c r="D49" s="10">
        <v>2</v>
      </c>
      <c r="E49" s="10">
        <v>20</v>
      </c>
      <c r="F49" s="11" t="s">
        <v>15</v>
      </c>
      <c r="G49" s="12">
        <v>91900100010001</v>
      </c>
      <c r="H49" s="12" t="s">
        <v>37</v>
      </c>
      <c r="I49" s="12" t="s">
        <v>89</v>
      </c>
      <c r="J49" s="11" t="s">
        <v>18</v>
      </c>
      <c r="K49" s="11">
        <v>210</v>
      </c>
      <c r="L49" s="10" t="s">
        <v>19</v>
      </c>
      <c r="M49" s="13">
        <f>164764728-9396000-31172915-19188481-1844546</f>
        <v>103162786</v>
      </c>
      <c r="N49" s="14" t="s">
        <v>96</v>
      </c>
    </row>
    <row r="50" spans="1:15" s="22" customFormat="1" ht="63.75" x14ac:dyDescent="0.25">
      <c r="A50" s="23">
        <v>60</v>
      </c>
      <c r="B50" s="10">
        <v>16</v>
      </c>
      <c r="C50" s="10">
        <v>1</v>
      </c>
      <c r="D50" s="10">
        <v>1</v>
      </c>
      <c r="E50" s="10">
        <v>20</v>
      </c>
      <c r="F50" s="11" t="s">
        <v>15</v>
      </c>
      <c r="G50" s="12">
        <v>52111900010001</v>
      </c>
      <c r="H50" s="12" t="s">
        <v>66</v>
      </c>
      <c r="I50" s="12" t="s">
        <v>67</v>
      </c>
      <c r="J50" s="11" t="s">
        <v>18</v>
      </c>
      <c r="K50" s="11">
        <v>210</v>
      </c>
      <c r="L50" s="11" t="s">
        <v>19</v>
      </c>
      <c r="M50" s="33">
        <v>500000</v>
      </c>
      <c r="N50" s="14" t="s">
        <v>97</v>
      </c>
      <c r="O50" s="30"/>
    </row>
    <row r="51" spans="1:15" s="22" customFormat="1" ht="63.75" hidden="1" x14ac:dyDescent="0.25">
      <c r="A51" s="10">
        <v>50</v>
      </c>
      <c r="B51" s="10" t="s">
        <v>14</v>
      </c>
      <c r="C51" s="10">
        <v>5</v>
      </c>
      <c r="D51" s="10">
        <v>1</v>
      </c>
      <c r="E51" s="10">
        <v>20</v>
      </c>
      <c r="F51" s="11" t="s">
        <v>15</v>
      </c>
      <c r="G51" s="12">
        <v>52111500020001</v>
      </c>
      <c r="H51" s="12" t="s">
        <v>16</v>
      </c>
      <c r="I51" s="12" t="s">
        <v>98</v>
      </c>
      <c r="J51" s="11" t="s">
        <v>18</v>
      </c>
      <c r="K51" s="11">
        <v>210</v>
      </c>
      <c r="L51" s="10" t="s">
        <v>19</v>
      </c>
      <c r="M51" s="13">
        <f>39744000-10000000+50000000</f>
        <v>79744000</v>
      </c>
      <c r="N51" s="9" t="s">
        <v>99</v>
      </c>
    </row>
    <row r="52" spans="1:15" s="22" customFormat="1" ht="306" x14ac:dyDescent="0.25">
      <c r="A52" s="23">
        <v>69</v>
      </c>
      <c r="B52" s="10">
        <v>17</v>
      </c>
      <c r="C52" s="10">
        <v>1</v>
      </c>
      <c r="D52" s="10">
        <v>2</v>
      </c>
      <c r="E52" s="10">
        <v>20</v>
      </c>
      <c r="F52" s="11" t="s">
        <v>15</v>
      </c>
      <c r="G52" s="12">
        <v>52111900030001</v>
      </c>
      <c r="H52" s="12" t="s">
        <v>66</v>
      </c>
      <c r="I52" s="12" t="s">
        <v>100</v>
      </c>
      <c r="J52" s="11" t="s">
        <v>18</v>
      </c>
      <c r="K52" s="11">
        <v>210</v>
      </c>
      <c r="L52" s="11" t="s">
        <v>19</v>
      </c>
      <c r="M52" s="33">
        <f>3000000+15000000+1200000</f>
        <v>19200000</v>
      </c>
      <c r="N52" s="14" t="s">
        <v>101</v>
      </c>
      <c r="O52" s="30"/>
    </row>
    <row r="53" spans="1:15" s="22" customFormat="1" ht="63.75" hidden="1" x14ac:dyDescent="0.25">
      <c r="A53" s="10">
        <v>52</v>
      </c>
      <c r="B53" s="10" t="s">
        <v>14</v>
      </c>
      <c r="C53" s="10">
        <v>4</v>
      </c>
      <c r="D53" s="10">
        <v>1</v>
      </c>
      <c r="E53" s="10">
        <v>20</v>
      </c>
      <c r="F53" s="11" t="s">
        <v>15</v>
      </c>
      <c r="G53" s="12">
        <v>52112100020001</v>
      </c>
      <c r="H53" s="12" t="s">
        <v>30</v>
      </c>
      <c r="I53" s="12" t="s">
        <v>94</v>
      </c>
      <c r="J53" s="11" t="s">
        <v>18</v>
      </c>
      <c r="K53" s="11">
        <v>210</v>
      </c>
      <c r="L53" s="10" t="s">
        <v>19</v>
      </c>
      <c r="M53" s="13">
        <v>20000000</v>
      </c>
      <c r="N53" s="9" t="s">
        <v>34</v>
      </c>
    </row>
    <row r="54" spans="1:15" s="22" customFormat="1" ht="63.75" x14ac:dyDescent="0.25">
      <c r="A54" s="23">
        <v>98</v>
      </c>
      <c r="B54" s="10">
        <v>18</v>
      </c>
      <c r="C54" s="10">
        <v>1</v>
      </c>
      <c r="D54" s="10">
        <v>2</v>
      </c>
      <c r="E54" s="10">
        <v>20</v>
      </c>
      <c r="F54" s="11" t="s">
        <v>15</v>
      </c>
      <c r="G54" s="12">
        <v>52110900020004</v>
      </c>
      <c r="H54" s="12" t="s">
        <v>102</v>
      </c>
      <c r="I54" s="12" t="s">
        <v>103</v>
      </c>
      <c r="J54" s="11" t="s">
        <v>18</v>
      </c>
      <c r="K54" s="11">
        <v>220</v>
      </c>
      <c r="L54" s="11" t="s">
        <v>104</v>
      </c>
      <c r="M54" s="33">
        <f>700000000-153369430-70000000-120000-2500000-175000000-105842111</f>
        <v>193168459</v>
      </c>
      <c r="N54" s="14" t="s">
        <v>105</v>
      </c>
      <c r="O54" s="32"/>
    </row>
    <row r="55" spans="1:15" s="22" customFormat="1" ht="89.25" x14ac:dyDescent="0.25">
      <c r="A55" s="23">
        <v>112</v>
      </c>
      <c r="B55" s="10">
        <v>19</v>
      </c>
      <c r="C55" s="10">
        <v>1</v>
      </c>
      <c r="D55" s="10">
        <v>2</v>
      </c>
      <c r="E55" s="10">
        <v>20</v>
      </c>
      <c r="F55" s="11" t="s">
        <v>15</v>
      </c>
      <c r="G55" s="12">
        <v>19700800010001</v>
      </c>
      <c r="H55" s="12" t="s">
        <v>56</v>
      </c>
      <c r="I55" s="12" t="s">
        <v>106</v>
      </c>
      <c r="J55" s="11" t="s">
        <v>18</v>
      </c>
      <c r="K55" s="11">
        <v>220</v>
      </c>
      <c r="L55" s="11" t="s">
        <v>104</v>
      </c>
      <c r="M55" s="33">
        <f>300000000-100000000-14000000-90000000-93500000</f>
        <v>2500000</v>
      </c>
      <c r="N55" s="14" t="s">
        <v>107</v>
      </c>
      <c r="O55" s="30"/>
    </row>
    <row r="56" spans="1:15" s="22" customFormat="1" ht="89.25" x14ac:dyDescent="0.25">
      <c r="A56" s="23">
        <v>193</v>
      </c>
      <c r="B56" s="10">
        <v>20</v>
      </c>
      <c r="C56" s="10">
        <v>1</v>
      </c>
      <c r="D56" s="10">
        <v>2</v>
      </c>
      <c r="E56" s="10">
        <v>30</v>
      </c>
      <c r="F56" s="11" t="s">
        <v>108</v>
      </c>
      <c r="G56" s="12">
        <v>83909000020002</v>
      </c>
      <c r="H56" s="12" t="s">
        <v>41</v>
      </c>
      <c r="I56" s="11" t="s">
        <v>109</v>
      </c>
      <c r="J56" s="11" t="s">
        <v>110</v>
      </c>
      <c r="K56" s="11">
        <v>510</v>
      </c>
      <c r="L56" s="11" t="s">
        <v>111</v>
      </c>
      <c r="M56" s="33">
        <f>37500000+50000000</f>
        <v>87500000</v>
      </c>
      <c r="N56" s="14" t="s">
        <v>112</v>
      </c>
      <c r="O56" s="30"/>
    </row>
    <row r="57" spans="1:15" s="22" customFormat="1" ht="165.75" hidden="1" x14ac:dyDescent="0.25">
      <c r="A57" s="10">
        <v>56</v>
      </c>
      <c r="B57" s="10" t="s">
        <v>14</v>
      </c>
      <c r="C57" s="10">
        <v>5</v>
      </c>
      <c r="D57" s="10">
        <v>2</v>
      </c>
      <c r="E57" s="10">
        <v>30</v>
      </c>
      <c r="F57" s="11" t="s">
        <v>108</v>
      </c>
      <c r="G57" s="12">
        <v>83909000020019</v>
      </c>
      <c r="H57" s="12" t="s">
        <v>113</v>
      </c>
      <c r="I57" s="12" t="s">
        <v>114</v>
      </c>
      <c r="J57" s="11" t="s">
        <v>115</v>
      </c>
      <c r="K57" s="11">
        <v>150</v>
      </c>
      <c r="L57" s="10" t="s">
        <v>116</v>
      </c>
      <c r="M57" s="13">
        <v>93150000</v>
      </c>
      <c r="N57" s="9" t="s">
        <v>117</v>
      </c>
    </row>
    <row r="58" spans="1:15" s="22" customFormat="1" ht="165.75" hidden="1" x14ac:dyDescent="0.25">
      <c r="A58" s="10">
        <v>57</v>
      </c>
      <c r="B58" s="10" t="s">
        <v>14</v>
      </c>
      <c r="C58" s="10">
        <v>5</v>
      </c>
      <c r="D58" s="10">
        <v>2</v>
      </c>
      <c r="E58" s="10">
        <v>20</v>
      </c>
      <c r="F58" s="11" t="s">
        <v>15</v>
      </c>
      <c r="G58" s="12">
        <v>52119000010001</v>
      </c>
      <c r="H58" s="12" t="s">
        <v>113</v>
      </c>
      <c r="I58" s="12" t="s">
        <v>114</v>
      </c>
      <c r="J58" s="11" t="s">
        <v>115</v>
      </c>
      <c r="K58" s="11">
        <v>150</v>
      </c>
      <c r="L58" s="10" t="s">
        <v>116</v>
      </c>
      <c r="M58" s="13">
        <v>147475000</v>
      </c>
      <c r="N58" s="14" t="s">
        <v>117</v>
      </c>
    </row>
    <row r="59" spans="1:15" s="22" customFormat="1" ht="63.75" hidden="1" x14ac:dyDescent="0.25">
      <c r="A59" s="10">
        <v>58</v>
      </c>
      <c r="B59" s="10" t="s">
        <v>14</v>
      </c>
      <c r="C59" s="10">
        <v>5</v>
      </c>
      <c r="D59" s="10">
        <v>2</v>
      </c>
      <c r="E59" s="10">
        <v>20</v>
      </c>
      <c r="F59" s="11" t="s">
        <v>15</v>
      </c>
      <c r="G59" s="12">
        <v>19050100020001</v>
      </c>
      <c r="H59" s="12" t="s">
        <v>71</v>
      </c>
      <c r="I59" s="12" t="s">
        <v>118</v>
      </c>
      <c r="J59" s="11" t="s">
        <v>115</v>
      </c>
      <c r="K59" s="11">
        <v>150</v>
      </c>
      <c r="L59" s="10" t="s">
        <v>116</v>
      </c>
      <c r="M59" s="13">
        <f>389795432-200000000</f>
        <v>189795432</v>
      </c>
      <c r="N59" s="14" t="s">
        <v>119</v>
      </c>
    </row>
    <row r="60" spans="1:15" s="22" customFormat="1" ht="63.75" hidden="1" x14ac:dyDescent="0.25">
      <c r="A60" s="10">
        <v>59</v>
      </c>
      <c r="B60" s="10" t="s">
        <v>14</v>
      </c>
      <c r="C60" s="10">
        <v>5</v>
      </c>
      <c r="D60" s="10">
        <v>2</v>
      </c>
      <c r="E60" s="10">
        <v>30</v>
      </c>
      <c r="F60" s="11" t="s">
        <v>108</v>
      </c>
      <c r="G60" s="12">
        <v>83909000020017</v>
      </c>
      <c r="H60" s="12" t="s">
        <v>71</v>
      </c>
      <c r="I60" s="12" t="s">
        <v>118</v>
      </c>
      <c r="J60" s="11" t="s">
        <v>115</v>
      </c>
      <c r="K60" s="11">
        <v>150</v>
      </c>
      <c r="L60" s="10" t="s">
        <v>116</v>
      </c>
      <c r="M60" s="13">
        <f>909522674-300000000</f>
        <v>609522674</v>
      </c>
      <c r="N60" s="14" t="s">
        <v>120</v>
      </c>
    </row>
    <row r="61" spans="1:15" s="22" customFormat="1" ht="63.75" x14ac:dyDescent="0.25">
      <c r="A61" s="23">
        <v>212</v>
      </c>
      <c r="B61" s="10">
        <v>21</v>
      </c>
      <c r="C61" s="10">
        <v>1</v>
      </c>
      <c r="D61" s="10">
        <v>1</v>
      </c>
      <c r="E61" s="10">
        <v>20</v>
      </c>
      <c r="F61" s="11" t="s">
        <v>15</v>
      </c>
      <c r="G61" s="12">
        <v>52113100010001</v>
      </c>
      <c r="H61" s="12" t="s">
        <v>27</v>
      </c>
      <c r="I61" s="11" t="s">
        <v>121</v>
      </c>
      <c r="J61" s="11" t="s">
        <v>18</v>
      </c>
      <c r="K61" s="11">
        <v>230</v>
      </c>
      <c r="L61" s="11" t="s">
        <v>122</v>
      </c>
      <c r="M61" s="33">
        <f>25000000-10000000-15000000</f>
        <v>0</v>
      </c>
      <c r="N61" s="14" t="s">
        <v>123</v>
      </c>
      <c r="O61" s="30"/>
    </row>
    <row r="62" spans="1:15" s="22" customFormat="1" ht="89.25" hidden="1" x14ac:dyDescent="0.25">
      <c r="A62" s="10">
        <v>61</v>
      </c>
      <c r="B62" s="10" t="s">
        <v>14</v>
      </c>
      <c r="C62" s="10">
        <v>5</v>
      </c>
      <c r="D62" s="10">
        <v>2</v>
      </c>
      <c r="E62" s="10">
        <v>20</v>
      </c>
      <c r="F62" s="11" t="s">
        <v>15</v>
      </c>
      <c r="G62" s="12">
        <v>52116300010001</v>
      </c>
      <c r="H62" s="12" t="s">
        <v>124</v>
      </c>
      <c r="I62" s="12" t="s">
        <v>125</v>
      </c>
      <c r="J62" s="11" t="s">
        <v>126</v>
      </c>
      <c r="K62" s="11">
        <v>310</v>
      </c>
      <c r="L62" s="10" t="s">
        <v>127</v>
      </c>
      <c r="M62" s="13">
        <v>45000000</v>
      </c>
      <c r="N62" s="9" t="s">
        <v>128</v>
      </c>
    </row>
    <row r="63" spans="1:15" s="22" customFormat="1" ht="140.25" x14ac:dyDescent="0.25">
      <c r="A63" s="23">
        <v>222</v>
      </c>
      <c r="B63" s="10">
        <v>22</v>
      </c>
      <c r="C63" s="10">
        <v>1</v>
      </c>
      <c r="D63" s="10">
        <v>1</v>
      </c>
      <c r="E63" s="10">
        <v>20</v>
      </c>
      <c r="F63" s="11" t="s">
        <v>15</v>
      </c>
      <c r="G63" s="12">
        <v>52115200010001</v>
      </c>
      <c r="H63" s="12" t="s">
        <v>129</v>
      </c>
      <c r="I63" s="11" t="s">
        <v>130</v>
      </c>
      <c r="J63" s="11" t="s">
        <v>18</v>
      </c>
      <c r="K63" s="11">
        <v>230</v>
      </c>
      <c r="L63" s="11" t="s">
        <v>122</v>
      </c>
      <c r="M63" s="33">
        <f>122000000-22000000-28000000-11000000</f>
        <v>61000000</v>
      </c>
      <c r="N63" s="14" t="s">
        <v>131</v>
      </c>
      <c r="O63" s="30"/>
    </row>
    <row r="64" spans="1:15" s="22" customFormat="1" ht="76.5" x14ac:dyDescent="0.25">
      <c r="A64" s="23">
        <v>223</v>
      </c>
      <c r="B64" s="10">
        <v>23</v>
      </c>
      <c r="C64" s="10">
        <v>1</v>
      </c>
      <c r="D64" s="10">
        <v>1</v>
      </c>
      <c r="E64" s="10">
        <v>20</v>
      </c>
      <c r="F64" s="11" t="s">
        <v>15</v>
      </c>
      <c r="G64" s="12">
        <v>52115200010001</v>
      </c>
      <c r="H64" s="12" t="s">
        <v>129</v>
      </c>
      <c r="I64" s="11" t="s">
        <v>130</v>
      </c>
      <c r="J64" s="11" t="s">
        <v>18</v>
      </c>
      <c r="K64" s="11">
        <v>230</v>
      </c>
      <c r="L64" s="11" t="s">
        <v>122</v>
      </c>
      <c r="M64" s="33">
        <f>60000000-10000000-10500000</f>
        <v>39500000</v>
      </c>
      <c r="N64" s="14" t="s">
        <v>132</v>
      </c>
      <c r="O64" s="30"/>
    </row>
    <row r="65" spans="1:16" s="22" customFormat="1" ht="38.25" hidden="1" x14ac:dyDescent="0.25">
      <c r="A65" s="10">
        <v>64</v>
      </c>
      <c r="B65" s="10" t="s">
        <v>14</v>
      </c>
      <c r="C65" s="10">
        <v>5</v>
      </c>
      <c r="D65" s="10">
        <v>2</v>
      </c>
      <c r="E65" s="10">
        <v>10</v>
      </c>
      <c r="F65" s="11" t="s">
        <v>40</v>
      </c>
      <c r="G65" s="12">
        <v>52110900010003</v>
      </c>
      <c r="H65" s="12" t="s">
        <v>41</v>
      </c>
      <c r="I65" s="12" t="s">
        <v>133</v>
      </c>
      <c r="J65" s="11" t="s">
        <v>126</v>
      </c>
      <c r="K65" s="11">
        <v>310</v>
      </c>
      <c r="L65" s="10" t="s">
        <v>127</v>
      </c>
      <c r="M65" s="13">
        <f>154644000-154644000</f>
        <v>0</v>
      </c>
      <c r="N65" s="9" t="s">
        <v>134</v>
      </c>
    </row>
    <row r="66" spans="1:16" s="22" customFormat="1" ht="165.75" x14ac:dyDescent="0.25">
      <c r="A66" s="23">
        <v>224</v>
      </c>
      <c r="B66" s="10">
        <v>24</v>
      </c>
      <c r="C66" s="10">
        <v>1</v>
      </c>
      <c r="D66" s="10">
        <v>1</v>
      </c>
      <c r="E66" s="10">
        <v>20</v>
      </c>
      <c r="F66" s="11" t="s">
        <v>15</v>
      </c>
      <c r="G66" s="12">
        <v>52115200010001</v>
      </c>
      <c r="H66" s="12" t="s">
        <v>129</v>
      </c>
      <c r="I66" s="11" t="s">
        <v>130</v>
      </c>
      <c r="J66" s="11" t="s">
        <v>18</v>
      </c>
      <c r="K66" s="11">
        <v>230</v>
      </c>
      <c r="L66" s="11" t="s">
        <v>122</v>
      </c>
      <c r="M66" s="33">
        <v>30000000</v>
      </c>
      <c r="N66" s="14" t="s">
        <v>135</v>
      </c>
      <c r="O66" s="30"/>
    </row>
    <row r="67" spans="1:16" s="22" customFormat="1" ht="38.25" hidden="1" x14ac:dyDescent="0.25">
      <c r="A67" s="10">
        <v>66</v>
      </c>
      <c r="B67" s="10" t="s">
        <v>14</v>
      </c>
      <c r="C67" s="10">
        <v>5</v>
      </c>
      <c r="D67" s="10">
        <v>2</v>
      </c>
      <c r="E67" s="10">
        <v>10</v>
      </c>
      <c r="F67" s="11" t="s">
        <v>40</v>
      </c>
      <c r="G67" s="12">
        <v>52110900010003</v>
      </c>
      <c r="H67" s="12" t="s">
        <v>41</v>
      </c>
      <c r="I67" s="12" t="s">
        <v>133</v>
      </c>
      <c r="J67" s="11" t="s">
        <v>126</v>
      </c>
      <c r="K67" s="11">
        <v>310</v>
      </c>
      <c r="L67" s="10" t="s">
        <v>127</v>
      </c>
      <c r="M67" s="13">
        <v>40000000</v>
      </c>
      <c r="N67" s="9" t="s">
        <v>136</v>
      </c>
    </row>
    <row r="68" spans="1:16" s="22" customFormat="1" ht="63.75" x14ac:dyDescent="0.25">
      <c r="A68" s="23">
        <v>234</v>
      </c>
      <c r="B68" s="10">
        <v>25</v>
      </c>
      <c r="C68" s="10">
        <v>1</v>
      </c>
      <c r="D68" s="10">
        <v>1</v>
      </c>
      <c r="E68" s="10">
        <v>20</v>
      </c>
      <c r="F68" s="11" t="s">
        <v>15</v>
      </c>
      <c r="G68" s="12">
        <v>52115300020001</v>
      </c>
      <c r="H68" s="12" t="s">
        <v>27</v>
      </c>
      <c r="I68" s="11" t="s">
        <v>137</v>
      </c>
      <c r="J68" s="11" t="s">
        <v>18</v>
      </c>
      <c r="K68" s="11">
        <v>210</v>
      </c>
      <c r="L68" s="11" t="s">
        <v>19</v>
      </c>
      <c r="M68" s="33">
        <v>11650000</v>
      </c>
      <c r="N68" s="14" t="s">
        <v>138</v>
      </c>
      <c r="O68" s="30"/>
    </row>
    <row r="69" spans="1:16" s="22" customFormat="1" ht="267.75" x14ac:dyDescent="0.25">
      <c r="A69" s="23">
        <v>244</v>
      </c>
      <c r="B69" s="10">
        <v>26</v>
      </c>
      <c r="C69" s="10">
        <v>1</v>
      </c>
      <c r="D69" s="10">
        <v>2</v>
      </c>
      <c r="E69" s="10">
        <v>30</v>
      </c>
      <c r="F69" s="11" t="s">
        <v>108</v>
      </c>
      <c r="G69" s="12">
        <v>83909000020002</v>
      </c>
      <c r="H69" s="12" t="s">
        <v>41</v>
      </c>
      <c r="I69" s="11" t="s">
        <v>42</v>
      </c>
      <c r="J69" s="11" t="s">
        <v>139</v>
      </c>
      <c r="K69" s="11">
        <v>440</v>
      </c>
      <c r="L69" s="11" t="s">
        <v>140</v>
      </c>
      <c r="M69" s="33">
        <f>50000000-50000000</f>
        <v>0</v>
      </c>
      <c r="N69" s="14" t="s">
        <v>141</v>
      </c>
      <c r="O69" s="31"/>
    </row>
    <row r="70" spans="1:16" s="22" customFormat="1" ht="369.75" x14ac:dyDescent="0.25">
      <c r="A70" s="23">
        <v>246</v>
      </c>
      <c r="B70" s="10">
        <v>27</v>
      </c>
      <c r="C70" s="10">
        <v>1</v>
      </c>
      <c r="D70" s="10">
        <v>2</v>
      </c>
      <c r="E70" s="10">
        <v>20</v>
      </c>
      <c r="F70" s="11" t="s">
        <v>15</v>
      </c>
      <c r="G70" s="12">
        <v>52111300010001</v>
      </c>
      <c r="H70" s="12" t="s">
        <v>37</v>
      </c>
      <c r="I70" s="11" t="s">
        <v>49</v>
      </c>
      <c r="J70" s="11" t="s">
        <v>139</v>
      </c>
      <c r="K70" s="11">
        <v>440</v>
      </c>
      <c r="L70" s="11" t="s">
        <v>140</v>
      </c>
      <c r="M70" s="33">
        <f>1500000000-500000000-100000000-200000000-41053733</f>
        <v>658946267</v>
      </c>
      <c r="N70" s="14" t="s">
        <v>142</v>
      </c>
      <c r="O70" s="32"/>
      <c r="P70" s="25"/>
    </row>
    <row r="71" spans="1:16" s="22" customFormat="1" ht="63.75" hidden="1" x14ac:dyDescent="0.25">
      <c r="A71" s="10">
        <v>70</v>
      </c>
      <c r="B71" s="10" t="s">
        <v>14</v>
      </c>
      <c r="C71" s="10">
        <v>5</v>
      </c>
      <c r="D71" s="10">
        <v>2</v>
      </c>
      <c r="E71" s="10">
        <v>20</v>
      </c>
      <c r="F71" s="11" t="s">
        <v>15</v>
      </c>
      <c r="G71" s="12">
        <v>58081200010001</v>
      </c>
      <c r="H71" s="12" t="s">
        <v>143</v>
      </c>
      <c r="I71" s="12" t="s">
        <v>143</v>
      </c>
      <c r="J71" s="11" t="s">
        <v>126</v>
      </c>
      <c r="K71" s="11">
        <v>310</v>
      </c>
      <c r="L71" s="10" t="s">
        <v>127</v>
      </c>
      <c r="M71" s="13">
        <f>10939808919-6000000000-1000000000-1000000000-48315254</f>
        <v>2891493665</v>
      </c>
      <c r="N71" s="9" t="s">
        <v>144</v>
      </c>
    </row>
    <row r="72" spans="1:16" s="22" customFormat="1" ht="38.25" hidden="1" x14ac:dyDescent="0.25">
      <c r="A72" s="10">
        <v>71</v>
      </c>
      <c r="B72" s="10" t="s">
        <v>14</v>
      </c>
      <c r="C72" s="10">
        <v>5</v>
      </c>
      <c r="D72" s="10">
        <v>2</v>
      </c>
      <c r="E72" s="10">
        <v>30</v>
      </c>
      <c r="F72" s="11" t="s">
        <v>108</v>
      </c>
      <c r="G72" s="12">
        <v>83909000020014</v>
      </c>
      <c r="H72" s="12" t="s">
        <v>143</v>
      </c>
      <c r="I72" s="12" t="s">
        <v>143</v>
      </c>
      <c r="J72" s="11" t="s">
        <v>126</v>
      </c>
      <c r="K72" s="11">
        <v>310</v>
      </c>
      <c r="L72" s="10" t="s">
        <v>127</v>
      </c>
      <c r="M72" s="13">
        <f>2715101898.07+300000000-180435831.79-0.28</f>
        <v>2834666066</v>
      </c>
      <c r="N72" s="14" t="s">
        <v>145</v>
      </c>
    </row>
    <row r="73" spans="1:16" s="22" customFormat="1" ht="102" hidden="1" x14ac:dyDescent="0.25">
      <c r="A73" s="10">
        <v>72</v>
      </c>
      <c r="B73" s="10" t="s">
        <v>14</v>
      </c>
      <c r="C73" s="10">
        <v>5</v>
      </c>
      <c r="D73" s="10">
        <v>2</v>
      </c>
      <c r="E73" s="10">
        <v>20</v>
      </c>
      <c r="F73" s="11" t="s">
        <v>15</v>
      </c>
      <c r="G73" s="12">
        <v>52111500010001</v>
      </c>
      <c r="H73" s="12" t="s">
        <v>16</v>
      </c>
      <c r="I73" s="12" t="s">
        <v>17</v>
      </c>
      <c r="J73" s="11" t="s">
        <v>139</v>
      </c>
      <c r="K73" s="11">
        <v>420</v>
      </c>
      <c r="L73" s="10" t="s">
        <v>146</v>
      </c>
      <c r="M73" s="13">
        <v>79868372</v>
      </c>
      <c r="N73" s="14" t="s">
        <v>147</v>
      </c>
    </row>
    <row r="74" spans="1:16" s="22" customFormat="1" ht="102" hidden="1" x14ac:dyDescent="0.25">
      <c r="A74" s="10">
        <v>73</v>
      </c>
      <c r="B74" s="10" t="s">
        <v>14</v>
      </c>
      <c r="C74" s="10">
        <v>5</v>
      </c>
      <c r="D74" s="12">
        <v>2</v>
      </c>
      <c r="E74" s="10">
        <v>30</v>
      </c>
      <c r="F74" s="11" t="s">
        <v>108</v>
      </c>
      <c r="G74" s="12">
        <v>83909000020007</v>
      </c>
      <c r="H74" s="12" t="s">
        <v>16</v>
      </c>
      <c r="I74" s="12" t="s">
        <v>17</v>
      </c>
      <c r="J74" s="11" t="s">
        <v>139</v>
      </c>
      <c r="K74" s="11">
        <v>420</v>
      </c>
      <c r="L74" s="10" t="s">
        <v>146</v>
      </c>
      <c r="M74" s="13">
        <v>40963454</v>
      </c>
      <c r="N74" s="14" t="s">
        <v>147</v>
      </c>
    </row>
    <row r="75" spans="1:16" s="22" customFormat="1" ht="76.5" hidden="1" x14ac:dyDescent="0.25">
      <c r="A75" s="10">
        <v>74</v>
      </c>
      <c r="B75" s="10" t="s">
        <v>14</v>
      </c>
      <c r="C75" s="10">
        <v>5</v>
      </c>
      <c r="D75" s="10">
        <v>2</v>
      </c>
      <c r="E75" s="10">
        <v>20</v>
      </c>
      <c r="F75" s="11" t="s">
        <v>15</v>
      </c>
      <c r="G75" s="12">
        <v>52110900020001</v>
      </c>
      <c r="H75" s="12" t="s">
        <v>148</v>
      </c>
      <c r="I75" s="12" t="s">
        <v>149</v>
      </c>
      <c r="J75" s="11" t="s">
        <v>139</v>
      </c>
      <c r="K75" s="11">
        <v>420</v>
      </c>
      <c r="L75" s="10" t="s">
        <v>146</v>
      </c>
      <c r="M75" s="13">
        <v>259000000.00000003</v>
      </c>
      <c r="N75" s="14" t="s">
        <v>150</v>
      </c>
    </row>
    <row r="76" spans="1:16" s="22" customFormat="1" ht="76.5" hidden="1" x14ac:dyDescent="0.25">
      <c r="A76" s="10">
        <v>75</v>
      </c>
      <c r="B76" s="10" t="s">
        <v>14</v>
      </c>
      <c r="C76" s="10">
        <v>5</v>
      </c>
      <c r="D76" s="10">
        <v>2</v>
      </c>
      <c r="E76" s="10">
        <v>30</v>
      </c>
      <c r="F76" s="11" t="s">
        <v>108</v>
      </c>
      <c r="G76" s="12">
        <v>83909000020001</v>
      </c>
      <c r="H76" s="12" t="s">
        <v>148</v>
      </c>
      <c r="I76" s="12" t="s">
        <v>149</v>
      </c>
      <c r="J76" s="11" t="s">
        <v>139</v>
      </c>
      <c r="K76" s="11">
        <v>420</v>
      </c>
      <c r="L76" s="10" t="s">
        <v>146</v>
      </c>
      <c r="M76" s="13">
        <v>3441000000</v>
      </c>
      <c r="N76" s="14" t="s">
        <v>150</v>
      </c>
    </row>
    <row r="77" spans="1:16" s="22" customFormat="1" ht="76.5" hidden="1" x14ac:dyDescent="0.25">
      <c r="A77" s="10">
        <v>76</v>
      </c>
      <c r="B77" s="10" t="s">
        <v>14</v>
      </c>
      <c r="C77" s="10">
        <v>5</v>
      </c>
      <c r="D77" s="10">
        <v>2</v>
      </c>
      <c r="E77" s="10">
        <v>20</v>
      </c>
      <c r="F77" s="11" t="s">
        <v>15</v>
      </c>
      <c r="G77" s="12">
        <v>52111500010002</v>
      </c>
      <c r="H77" s="12" t="s">
        <v>16</v>
      </c>
      <c r="I77" s="12" t="s">
        <v>35</v>
      </c>
      <c r="J77" s="11" t="s">
        <v>139</v>
      </c>
      <c r="K77" s="11">
        <v>420</v>
      </c>
      <c r="L77" s="10" t="s">
        <v>146</v>
      </c>
      <c r="M77" s="13">
        <v>141313869</v>
      </c>
      <c r="N77" s="14" t="s">
        <v>151</v>
      </c>
    </row>
    <row r="78" spans="1:16" s="22" customFormat="1" ht="76.5" hidden="1" x14ac:dyDescent="0.25">
      <c r="A78" s="10">
        <v>77</v>
      </c>
      <c r="B78" s="10" t="s">
        <v>14</v>
      </c>
      <c r="C78" s="10">
        <v>5</v>
      </c>
      <c r="D78" s="10">
        <v>2</v>
      </c>
      <c r="E78" s="10">
        <v>30</v>
      </c>
      <c r="F78" s="11" t="s">
        <v>108</v>
      </c>
      <c r="G78" s="12">
        <v>83909000020008</v>
      </c>
      <c r="H78" s="12" t="s">
        <v>16</v>
      </c>
      <c r="I78" s="12" t="s">
        <v>35</v>
      </c>
      <c r="J78" s="11" t="s">
        <v>139</v>
      </c>
      <c r="K78" s="11">
        <v>420</v>
      </c>
      <c r="L78" s="10" t="s">
        <v>146</v>
      </c>
      <c r="M78" s="13">
        <v>86793468</v>
      </c>
      <c r="N78" s="14" t="s">
        <v>151</v>
      </c>
    </row>
    <row r="79" spans="1:16" s="22" customFormat="1" ht="63.75" hidden="1" x14ac:dyDescent="0.25">
      <c r="A79" s="10">
        <v>78</v>
      </c>
      <c r="B79" s="10" t="s">
        <v>14</v>
      </c>
      <c r="C79" s="10">
        <v>5</v>
      </c>
      <c r="D79" s="10">
        <v>2</v>
      </c>
      <c r="E79" s="10">
        <v>20</v>
      </c>
      <c r="F79" s="11" t="s">
        <v>15</v>
      </c>
      <c r="G79" s="12">
        <v>52111500010004</v>
      </c>
      <c r="H79" s="12" t="s">
        <v>16</v>
      </c>
      <c r="I79" s="12" t="s">
        <v>152</v>
      </c>
      <c r="J79" s="11" t="s">
        <v>139</v>
      </c>
      <c r="K79" s="11">
        <v>420</v>
      </c>
      <c r="L79" s="10" t="s">
        <v>146</v>
      </c>
      <c r="M79" s="13">
        <v>10658424</v>
      </c>
      <c r="N79" s="14" t="s">
        <v>153</v>
      </c>
    </row>
    <row r="80" spans="1:16" s="22" customFormat="1" ht="63.75" hidden="1" x14ac:dyDescent="0.25">
      <c r="A80" s="10">
        <v>79</v>
      </c>
      <c r="B80" s="10" t="s">
        <v>14</v>
      </c>
      <c r="C80" s="10">
        <v>5</v>
      </c>
      <c r="D80" s="10">
        <v>2</v>
      </c>
      <c r="E80" s="10">
        <v>30</v>
      </c>
      <c r="F80" s="11" t="s">
        <v>108</v>
      </c>
      <c r="G80" s="12">
        <v>83909000020007</v>
      </c>
      <c r="H80" s="12" t="s">
        <v>16</v>
      </c>
      <c r="I80" s="12" t="s">
        <v>152</v>
      </c>
      <c r="J80" s="11" t="s">
        <v>139</v>
      </c>
      <c r="K80" s="11">
        <v>420</v>
      </c>
      <c r="L80" s="10" t="s">
        <v>146</v>
      </c>
      <c r="M80" s="13">
        <v>5775641</v>
      </c>
      <c r="N80" s="14" t="s">
        <v>153</v>
      </c>
    </row>
    <row r="81" spans="1:15" s="22" customFormat="1" ht="76.5" hidden="1" x14ac:dyDescent="0.25">
      <c r="A81" s="10">
        <v>80</v>
      </c>
      <c r="B81" s="10" t="s">
        <v>14</v>
      </c>
      <c r="C81" s="10">
        <v>5</v>
      </c>
      <c r="D81" s="10">
        <v>2</v>
      </c>
      <c r="E81" s="10">
        <v>20</v>
      </c>
      <c r="F81" s="11" t="s">
        <v>15</v>
      </c>
      <c r="G81" s="12">
        <v>52200100010001</v>
      </c>
      <c r="H81" s="12" t="s">
        <v>44</v>
      </c>
      <c r="I81" s="12" t="s">
        <v>45</v>
      </c>
      <c r="J81" s="11" t="s">
        <v>139</v>
      </c>
      <c r="K81" s="11">
        <v>420</v>
      </c>
      <c r="L81" s="10" t="s">
        <v>146</v>
      </c>
      <c r="M81" s="13">
        <f>2380300000-300000000-500000000-237330831+180435833-1</f>
        <v>1523405001</v>
      </c>
      <c r="N81" s="14" t="s">
        <v>154</v>
      </c>
    </row>
    <row r="82" spans="1:15" s="22" customFormat="1" ht="63.75" hidden="1" x14ac:dyDescent="0.25">
      <c r="A82" s="10">
        <v>81</v>
      </c>
      <c r="B82" s="10" t="s">
        <v>14</v>
      </c>
      <c r="C82" s="10">
        <v>5</v>
      </c>
      <c r="D82" s="10">
        <v>2</v>
      </c>
      <c r="E82" s="10">
        <v>30</v>
      </c>
      <c r="F82" s="11" t="s">
        <v>108</v>
      </c>
      <c r="G82" s="12">
        <v>83909000020013</v>
      </c>
      <c r="H82" s="12" t="s">
        <v>44</v>
      </c>
      <c r="I82" s="12" t="s">
        <v>45</v>
      </c>
      <c r="J82" s="11" t="s">
        <v>139</v>
      </c>
      <c r="K82" s="11">
        <v>420</v>
      </c>
      <c r="L82" s="10" t="s">
        <v>146</v>
      </c>
      <c r="M82" s="13">
        <v>2119700000</v>
      </c>
      <c r="N82" s="14" t="s">
        <v>155</v>
      </c>
    </row>
    <row r="83" spans="1:15" s="22" customFormat="1" ht="63.75" hidden="1" x14ac:dyDescent="0.25">
      <c r="A83" s="10">
        <v>82</v>
      </c>
      <c r="B83" s="10" t="s">
        <v>14</v>
      </c>
      <c r="C83" s="10">
        <v>5</v>
      </c>
      <c r="D83" s="10">
        <v>2</v>
      </c>
      <c r="E83" s="10">
        <v>20</v>
      </c>
      <c r="F83" s="11" t="s">
        <v>15</v>
      </c>
      <c r="G83" s="12">
        <v>52111300010001</v>
      </c>
      <c r="H83" s="12" t="s">
        <v>37</v>
      </c>
      <c r="I83" s="12" t="s">
        <v>49</v>
      </c>
      <c r="J83" s="11" t="s">
        <v>139</v>
      </c>
      <c r="K83" s="11">
        <v>420</v>
      </c>
      <c r="L83" s="10" t="s">
        <v>146</v>
      </c>
      <c r="M83" s="13">
        <v>664778456</v>
      </c>
      <c r="N83" s="14" t="s">
        <v>156</v>
      </c>
    </row>
    <row r="84" spans="1:15" s="22" customFormat="1" ht="63.75" hidden="1" x14ac:dyDescent="0.25">
      <c r="A84" s="10">
        <v>83</v>
      </c>
      <c r="B84" s="10" t="s">
        <v>14</v>
      </c>
      <c r="C84" s="10">
        <v>5</v>
      </c>
      <c r="D84" s="10">
        <v>2</v>
      </c>
      <c r="E84" s="10">
        <v>30</v>
      </c>
      <c r="F84" s="11" t="s">
        <v>108</v>
      </c>
      <c r="G84" s="12">
        <v>83909000020016</v>
      </c>
      <c r="H84" s="12" t="s">
        <v>37</v>
      </c>
      <c r="I84" s="12" t="s">
        <v>49</v>
      </c>
      <c r="J84" s="11" t="s">
        <v>139</v>
      </c>
      <c r="K84" s="11">
        <v>420</v>
      </c>
      <c r="L84" s="10" t="s">
        <v>146</v>
      </c>
      <c r="M84" s="13">
        <v>259729139</v>
      </c>
      <c r="N84" s="14" t="s">
        <v>156</v>
      </c>
    </row>
    <row r="85" spans="1:15" s="22" customFormat="1" ht="102" hidden="1" x14ac:dyDescent="0.25">
      <c r="A85" s="10">
        <v>84</v>
      </c>
      <c r="B85" s="10" t="s">
        <v>14</v>
      </c>
      <c r="C85" s="10">
        <v>5</v>
      </c>
      <c r="D85" s="10">
        <v>2</v>
      </c>
      <c r="E85" s="10">
        <v>20</v>
      </c>
      <c r="F85" s="11" t="s">
        <v>15</v>
      </c>
      <c r="G85" s="12">
        <v>52119000010001</v>
      </c>
      <c r="H85" s="12" t="s">
        <v>113</v>
      </c>
      <c r="I85" s="12" t="s">
        <v>114</v>
      </c>
      <c r="J85" s="11" t="s">
        <v>139</v>
      </c>
      <c r="K85" s="11">
        <v>420</v>
      </c>
      <c r="L85" s="10" t="s">
        <v>146</v>
      </c>
      <c r="M85" s="13">
        <f>672764000-100000000-100000000-100000000</f>
        <v>372764000</v>
      </c>
      <c r="N85" s="14" t="s">
        <v>157</v>
      </c>
    </row>
    <row r="86" spans="1:15" s="22" customFormat="1" ht="102" hidden="1" x14ac:dyDescent="0.25">
      <c r="A86" s="10">
        <v>85</v>
      </c>
      <c r="B86" s="10" t="s">
        <v>14</v>
      </c>
      <c r="C86" s="10">
        <v>5</v>
      </c>
      <c r="D86" s="10">
        <v>2</v>
      </c>
      <c r="E86" s="10">
        <v>30</v>
      </c>
      <c r="F86" s="11" t="s">
        <v>108</v>
      </c>
      <c r="G86" s="12">
        <v>83909000020019</v>
      </c>
      <c r="H86" s="12" t="s">
        <v>113</v>
      </c>
      <c r="I86" s="12" t="s">
        <v>114</v>
      </c>
      <c r="J86" s="11" t="s">
        <v>139</v>
      </c>
      <c r="K86" s="11">
        <v>420</v>
      </c>
      <c r="L86" s="10" t="s">
        <v>146</v>
      </c>
      <c r="M86" s="13">
        <v>1009146000</v>
      </c>
      <c r="N86" s="14" t="s">
        <v>157</v>
      </c>
    </row>
    <row r="87" spans="1:15" s="22" customFormat="1" ht="76.5" hidden="1" x14ac:dyDescent="0.25">
      <c r="A87" s="10">
        <v>86</v>
      </c>
      <c r="B87" s="10" t="s">
        <v>14</v>
      </c>
      <c r="C87" s="10">
        <v>5</v>
      </c>
      <c r="D87" s="10">
        <v>2</v>
      </c>
      <c r="E87" s="10">
        <v>20</v>
      </c>
      <c r="F87" s="11" t="s">
        <v>15</v>
      </c>
      <c r="G87" s="12">
        <v>52112100020001</v>
      </c>
      <c r="H87" s="12" t="s">
        <v>30</v>
      </c>
      <c r="I87" s="12" t="s">
        <v>94</v>
      </c>
      <c r="J87" s="11" t="s">
        <v>139</v>
      </c>
      <c r="K87" s="11">
        <v>420</v>
      </c>
      <c r="L87" s="10" t="s">
        <v>146</v>
      </c>
      <c r="M87" s="13">
        <f>284800000-50000000-100000000</f>
        <v>134800000</v>
      </c>
      <c r="N87" s="14" t="s">
        <v>158</v>
      </c>
    </row>
    <row r="88" spans="1:15" s="22" customFormat="1" ht="76.5" hidden="1" x14ac:dyDescent="0.25">
      <c r="A88" s="10">
        <v>87</v>
      </c>
      <c r="B88" s="10" t="s">
        <v>14</v>
      </c>
      <c r="C88" s="10">
        <v>5</v>
      </c>
      <c r="D88" s="10">
        <v>2</v>
      </c>
      <c r="E88" s="10">
        <v>30</v>
      </c>
      <c r="F88" s="11" t="s">
        <v>108</v>
      </c>
      <c r="G88" s="12">
        <v>83909000020018</v>
      </c>
      <c r="H88" s="12" t="s">
        <v>30</v>
      </c>
      <c r="I88" s="12" t="s">
        <v>94</v>
      </c>
      <c r="J88" s="11" t="s">
        <v>139</v>
      </c>
      <c r="K88" s="11">
        <v>420</v>
      </c>
      <c r="L88" s="10" t="s">
        <v>146</v>
      </c>
      <c r="M88" s="13">
        <v>427200000</v>
      </c>
      <c r="N88" s="14" t="s">
        <v>158</v>
      </c>
    </row>
    <row r="89" spans="1:15" s="22" customFormat="1" ht="63.75" hidden="1" x14ac:dyDescent="0.25">
      <c r="A89" s="10">
        <v>88</v>
      </c>
      <c r="B89" s="10" t="s">
        <v>14</v>
      </c>
      <c r="C89" s="10">
        <v>5</v>
      </c>
      <c r="D89" s="10">
        <v>2</v>
      </c>
      <c r="E89" s="10">
        <v>20</v>
      </c>
      <c r="F89" s="11" t="s">
        <v>15</v>
      </c>
      <c r="G89" s="12">
        <v>52200600010001</v>
      </c>
      <c r="H89" s="12" t="s">
        <v>44</v>
      </c>
      <c r="I89" s="12" t="s">
        <v>159</v>
      </c>
      <c r="J89" s="11" t="s">
        <v>139</v>
      </c>
      <c r="K89" s="11">
        <v>420</v>
      </c>
      <c r="L89" s="10" t="s">
        <v>146</v>
      </c>
      <c r="M89" s="13">
        <v>180454031</v>
      </c>
      <c r="N89" s="14" t="s">
        <v>160</v>
      </c>
    </row>
    <row r="90" spans="1:15" s="22" customFormat="1" ht="63.75" hidden="1" x14ac:dyDescent="0.25">
      <c r="A90" s="10">
        <v>89</v>
      </c>
      <c r="B90" s="10" t="s">
        <v>14</v>
      </c>
      <c r="C90" s="10">
        <v>5</v>
      </c>
      <c r="D90" s="10">
        <v>2</v>
      </c>
      <c r="E90" s="10">
        <v>30</v>
      </c>
      <c r="F90" s="11" t="s">
        <v>108</v>
      </c>
      <c r="G90" s="12">
        <v>83909000020013</v>
      </c>
      <c r="H90" s="12" t="s">
        <v>44</v>
      </c>
      <c r="I90" s="12" t="s">
        <v>159</v>
      </c>
      <c r="J90" s="11" t="s">
        <v>139</v>
      </c>
      <c r="K90" s="11">
        <v>420</v>
      </c>
      <c r="L90" s="10" t="s">
        <v>146</v>
      </c>
      <c r="M90" s="13">
        <v>284905052</v>
      </c>
      <c r="N90" s="14" t="s">
        <v>160</v>
      </c>
    </row>
    <row r="91" spans="1:15" s="22" customFormat="1" ht="153" hidden="1" x14ac:dyDescent="0.25">
      <c r="A91" s="10">
        <v>90</v>
      </c>
      <c r="B91" s="10" t="s">
        <v>14</v>
      </c>
      <c r="C91" s="10">
        <v>5</v>
      </c>
      <c r="D91" s="10">
        <v>2</v>
      </c>
      <c r="E91" s="10">
        <v>20</v>
      </c>
      <c r="F91" s="11" t="s">
        <v>15</v>
      </c>
      <c r="G91" s="12">
        <v>52110900020001</v>
      </c>
      <c r="H91" s="12" t="s">
        <v>148</v>
      </c>
      <c r="I91" s="12" t="s">
        <v>149</v>
      </c>
      <c r="J91" s="11" t="s">
        <v>139</v>
      </c>
      <c r="K91" s="11">
        <v>430</v>
      </c>
      <c r="L91" s="10" t="s">
        <v>161</v>
      </c>
      <c r="M91" s="13">
        <v>11512673</v>
      </c>
      <c r="N91" s="14" t="s">
        <v>162</v>
      </c>
    </row>
    <row r="92" spans="1:15" s="22" customFormat="1" ht="153" hidden="1" x14ac:dyDescent="0.25">
      <c r="A92" s="10">
        <v>91</v>
      </c>
      <c r="B92" s="10" t="s">
        <v>14</v>
      </c>
      <c r="C92" s="10">
        <v>5</v>
      </c>
      <c r="D92" s="10">
        <v>2</v>
      </c>
      <c r="E92" s="10">
        <v>30</v>
      </c>
      <c r="F92" s="11" t="s">
        <v>108</v>
      </c>
      <c r="G92" s="12">
        <v>83909000020001</v>
      </c>
      <c r="H92" s="12" t="s">
        <v>148</v>
      </c>
      <c r="I92" s="12" t="s">
        <v>149</v>
      </c>
      <c r="J92" s="11" t="s">
        <v>139</v>
      </c>
      <c r="K92" s="11">
        <v>430</v>
      </c>
      <c r="L92" s="10" t="s">
        <v>161</v>
      </c>
      <c r="M92" s="13">
        <v>191948506</v>
      </c>
      <c r="N92" s="14" t="s">
        <v>162</v>
      </c>
    </row>
    <row r="93" spans="1:15" s="22" customFormat="1" ht="255" hidden="1" x14ac:dyDescent="0.25">
      <c r="A93" s="10">
        <v>92</v>
      </c>
      <c r="B93" s="10" t="s">
        <v>14</v>
      </c>
      <c r="C93" s="10">
        <v>6</v>
      </c>
      <c r="D93" s="10">
        <v>2</v>
      </c>
      <c r="E93" s="10">
        <v>20</v>
      </c>
      <c r="F93" s="11" t="s">
        <v>15</v>
      </c>
      <c r="G93" s="12">
        <v>52111600010002</v>
      </c>
      <c r="H93" s="12" t="s">
        <v>21</v>
      </c>
      <c r="I93" s="12" t="s">
        <v>22</v>
      </c>
      <c r="J93" s="11" t="s">
        <v>139</v>
      </c>
      <c r="K93" s="11">
        <v>430</v>
      </c>
      <c r="L93" s="10" t="s">
        <v>161</v>
      </c>
      <c r="M93" s="13">
        <f>7683766787+360000000-1935465827-20000000</f>
        <v>6088300960</v>
      </c>
      <c r="N93" s="14" t="s">
        <v>163</v>
      </c>
    </row>
    <row r="94" spans="1:15" s="22" customFormat="1" ht="229.5" hidden="1" x14ac:dyDescent="0.25">
      <c r="A94" s="10">
        <v>93</v>
      </c>
      <c r="B94" s="10" t="s">
        <v>14</v>
      </c>
      <c r="C94" s="10">
        <v>6</v>
      </c>
      <c r="D94" s="10">
        <v>2</v>
      </c>
      <c r="E94" s="10">
        <v>20</v>
      </c>
      <c r="F94" s="11" t="s">
        <v>15</v>
      </c>
      <c r="G94" s="12">
        <v>52111600010002</v>
      </c>
      <c r="H94" s="12" t="s">
        <v>21</v>
      </c>
      <c r="I94" s="12" t="s">
        <v>22</v>
      </c>
      <c r="J94" s="11" t="s">
        <v>139</v>
      </c>
      <c r="K94" s="11">
        <v>430</v>
      </c>
      <c r="L94" s="10" t="s">
        <v>161</v>
      </c>
      <c r="M94" s="13">
        <f>543976274-360000000-25000000</f>
        <v>158976274</v>
      </c>
      <c r="N94" s="14" t="s">
        <v>164</v>
      </c>
    </row>
    <row r="95" spans="1:15" s="22" customFormat="1" ht="369.75" x14ac:dyDescent="0.25">
      <c r="A95" s="23">
        <v>247</v>
      </c>
      <c r="B95" s="10">
        <v>27</v>
      </c>
      <c r="C95" s="10">
        <v>1</v>
      </c>
      <c r="D95" s="10">
        <v>2</v>
      </c>
      <c r="E95" s="10">
        <v>30</v>
      </c>
      <c r="F95" s="11" t="s">
        <v>108</v>
      </c>
      <c r="G95" s="12">
        <v>83909000020016</v>
      </c>
      <c r="H95" s="12" t="s">
        <v>37</v>
      </c>
      <c r="I95" s="11" t="s">
        <v>49</v>
      </c>
      <c r="J95" s="11" t="s">
        <v>139</v>
      </c>
      <c r="K95" s="11">
        <v>440</v>
      </c>
      <c r="L95" s="11" t="s">
        <v>140</v>
      </c>
      <c r="M95" s="33">
        <f>300000000+400000000+1500000000+778000000-820000000</f>
        <v>2158000000</v>
      </c>
      <c r="N95" s="14" t="s">
        <v>142</v>
      </c>
      <c r="O95" s="32"/>
    </row>
    <row r="96" spans="1:15" s="22" customFormat="1" ht="165.75" hidden="1" x14ac:dyDescent="0.25">
      <c r="A96" s="10">
        <v>95</v>
      </c>
      <c r="B96" s="10" t="s">
        <v>14</v>
      </c>
      <c r="C96" s="10">
        <v>3</v>
      </c>
      <c r="D96" s="10">
        <v>2</v>
      </c>
      <c r="E96" s="10">
        <v>10</v>
      </c>
      <c r="F96" s="11" t="s">
        <v>40</v>
      </c>
      <c r="G96" s="12">
        <v>91900100010001</v>
      </c>
      <c r="H96" s="12" t="s">
        <v>41</v>
      </c>
      <c r="I96" s="12" t="s">
        <v>109</v>
      </c>
      <c r="J96" s="11" t="s">
        <v>139</v>
      </c>
      <c r="K96" s="11">
        <v>430</v>
      </c>
      <c r="L96" s="10" t="s">
        <v>161</v>
      </c>
      <c r="M96" s="13">
        <v>21880000</v>
      </c>
      <c r="N96" s="9" t="s">
        <v>165</v>
      </c>
    </row>
    <row r="97" spans="1:16" s="22" customFormat="1" ht="409.5" hidden="1" x14ac:dyDescent="0.25">
      <c r="A97" s="10">
        <v>96</v>
      </c>
      <c r="B97" s="10" t="s">
        <v>14</v>
      </c>
      <c r="C97" s="10">
        <v>5</v>
      </c>
      <c r="D97" s="10">
        <v>2</v>
      </c>
      <c r="E97" s="10">
        <v>20</v>
      </c>
      <c r="F97" s="11" t="s">
        <v>15</v>
      </c>
      <c r="G97" s="12">
        <v>52201100010001</v>
      </c>
      <c r="H97" s="12" t="s">
        <v>44</v>
      </c>
      <c r="I97" s="12" t="s">
        <v>47</v>
      </c>
      <c r="J97" s="11" t="s">
        <v>139</v>
      </c>
      <c r="K97" s="11">
        <v>430</v>
      </c>
      <c r="L97" s="10" t="s">
        <v>161</v>
      </c>
      <c r="M97" s="13">
        <v>22000000</v>
      </c>
      <c r="N97" s="14" t="s">
        <v>166</v>
      </c>
    </row>
    <row r="98" spans="1:16" s="22" customFormat="1" ht="357" hidden="1" x14ac:dyDescent="0.25">
      <c r="A98" s="10">
        <v>97</v>
      </c>
      <c r="B98" s="10" t="s">
        <v>14</v>
      </c>
      <c r="C98" s="10">
        <v>5</v>
      </c>
      <c r="D98" s="10">
        <v>2</v>
      </c>
      <c r="E98" s="10">
        <v>30</v>
      </c>
      <c r="F98" s="11" t="s">
        <v>108</v>
      </c>
      <c r="G98" s="12">
        <v>83909000020015</v>
      </c>
      <c r="H98" s="12" t="s">
        <v>44</v>
      </c>
      <c r="I98" s="12" t="s">
        <v>47</v>
      </c>
      <c r="J98" s="11" t="s">
        <v>139</v>
      </c>
      <c r="K98" s="11">
        <v>430</v>
      </c>
      <c r="L98" s="10" t="s">
        <v>161</v>
      </c>
      <c r="M98" s="13">
        <f>308000000-34000000-10000000</f>
        <v>264000000</v>
      </c>
      <c r="N98" s="14" t="s">
        <v>167</v>
      </c>
    </row>
    <row r="99" spans="1:16" s="22" customFormat="1" ht="25.5" x14ac:dyDescent="0.25">
      <c r="A99" s="23">
        <v>253</v>
      </c>
      <c r="B99" s="10">
        <v>28</v>
      </c>
      <c r="C99" s="10">
        <v>1</v>
      </c>
      <c r="D99" s="10">
        <v>1</v>
      </c>
      <c r="E99" s="10">
        <v>20</v>
      </c>
      <c r="F99" s="11" t="s">
        <v>15</v>
      </c>
      <c r="G99" s="12">
        <v>16700200020001</v>
      </c>
      <c r="H99" s="12" t="s">
        <v>61</v>
      </c>
      <c r="I99" s="11" t="s">
        <v>62</v>
      </c>
      <c r="J99" s="11" t="s">
        <v>115</v>
      </c>
      <c r="K99" s="11">
        <v>130</v>
      </c>
      <c r="L99" s="11" t="s">
        <v>168</v>
      </c>
      <c r="M99" s="33">
        <f>2500000-2500000</f>
        <v>0</v>
      </c>
      <c r="N99" s="14" t="s">
        <v>169</v>
      </c>
      <c r="O99" s="30"/>
    </row>
    <row r="100" spans="1:16" s="22" customFormat="1" ht="409.5" hidden="1" x14ac:dyDescent="0.25">
      <c r="A100" s="10">
        <v>99</v>
      </c>
      <c r="B100" s="10" t="s">
        <v>14</v>
      </c>
      <c r="C100" s="10">
        <v>2</v>
      </c>
      <c r="D100" s="10">
        <v>1</v>
      </c>
      <c r="E100" s="10">
        <v>40</v>
      </c>
      <c r="F100" s="11" t="s">
        <v>170</v>
      </c>
      <c r="G100" s="12">
        <v>54239000010001</v>
      </c>
      <c r="H100" s="12" t="s">
        <v>170</v>
      </c>
      <c r="I100" s="12" t="s">
        <v>171</v>
      </c>
      <c r="J100" s="11" t="s">
        <v>18</v>
      </c>
      <c r="K100" s="11">
        <v>220</v>
      </c>
      <c r="L100" s="10" t="s">
        <v>104</v>
      </c>
      <c r="M100" s="13">
        <v>50000000</v>
      </c>
      <c r="N100" s="9" t="s">
        <v>172</v>
      </c>
    </row>
    <row r="101" spans="1:16" s="22" customFormat="1" ht="216.75" hidden="1" x14ac:dyDescent="0.25">
      <c r="A101" s="10">
        <v>100</v>
      </c>
      <c r="B101" s="10" t="s">
        <v>14</v>
      </c>
      <c r="C101" s="10">
        <v>2</v>
      </c>
      <c r="D101" s="10">
        <v>2</v>
      </c>
      <c r="E101" s="10">
        <v>40</v>
      </c>
      <c r="F101" s="11" t="s">
        <v>170</v>
      </c>
      <c r="G101" s="12">
        <v>54239000010001</v>
      </c>
      <c r="H101" s="12" t="s">
        <v>170</v>
      </c>
      <c r="I101" s="12" t="s">
        <v>173</v>
      </c>
      <c r="J101" s="11" t="s">
        <v>18</v>
      </c>
      <c r="K101" s="11">
        <v>220</v>
      </c>
      <c r="L101" s="10" t="s">
        <v>104</v>
      </c>
      <c r="M101" s="13">
        <v>2000000000</v>
      </c>
      <c r="N101" s="14" t="s">
        <v>174</v>
      </c>
    </row>
    <row r="102" spans="1:16" s="22" customFormat="1" ht="63.75" hidden="1" x14ac:dyDescent="0.25">
      <c r="A102" s="10">
        <v>101</v>
      </c>
      <c r="B102" s="10" t="s">
        <v>14</v>
      </c>
      <c r="C102" s="10">
        <v>2</v>
      </c>
      <c r="D102" s="10">
        <v>2</v>
      </c>
      <c r="E102" s="10">
        <v>40</v>
      </c>
      <c r="F102" s="11" t="s">
        <v>170</v>
      </c>
      <c r="G102" s="12">
        <v>54239000010001</v>
      </c>
      <c r="H102" s="12" t="s">
        <v>170</v>
      </c>
      <c r="I102" s="12" t="s">
        <v>175</v>
      </c>
      <c r="J102" s="11" t="s">
        <v>18</v>
      </c>
      <c r="K102" s="11">
        <v>220</v>
      </c>
      <c r="L102" s="10" t="s">
        <v>104</v>
      </c>
      <c r="M102" s="13">
        <v>43155000000</v>
      </c>
      <c r="N102" s="14" t="s">
        <v>176</v>
      </c>
    </row>
    <row r="103" spans="1:16" s="22" customFormat="1" ht="255" hidden="1" x14ac:dyDescent="0.25">
      <c r="A103" s="10">
        <v>102</v>
      </c>
      <c r="B103" s="10" t="s">
        <v>14</v>
      </c>
      <c r="C103" s="10">
        <v>2</v>
      </c>
      <c r="D103" s="10">
        <v>2</v>
      </c>
      <c r="E103" s="10">
        <v>40</v>
      </c>
      <c r="F103" s="11" t="s">
        <v>170</v>
      </c>
      <c r="G103" s="12">
        <v>54239000010001</v>
      </c>
      <c r="H103" s="12" t="s">
        <v>170</v>
      </c>
      <c r="I103" s="12" t="s">
        <v>177</v>
      </c>
      <c r="J103" s="11" t="s">
        <v>18</v>
      </c>
      <c r="K103" s="11">
        <v>220</v>
      </c>
      <c r="L103" s="10" t="s">
        <v>104</v>
      </c>
      <c r="M103" s="13">
        <v>10537750000</v>
      </c>
      <c r="N103" s="14" t="s">
        <v>178</v>
      </c>
    </row>
    <row r="104" spans="1:16" s="22" customFormat="1" ht="153" hidden="1" x14ac:dyDescent="0.25">
      <c r="A104" s="10">
        <v>103</v>
      </c>
      <c r="B104" s="10" t="s">
        <v>14</v>
      </c>
      <c r="C104" s="10">
        <v>2</v>
      </c>
      <c r="D104" s="10">
        <v>2</v>
      </c>
      <c r="E104" s="10">
        <v>40</v>
      </c>
      <c r="F104" s="11" t="s">
        <v>170</v>
      </c>
      <c r="G104" s="12">
        <v>54239000010001</v>
      </c>
      <c r="H104" s="12" t="s">
        <v>170</v>
      </c>
      <c r="I104" s="12" t="s">
        <v>179</v>
      </c>
      <c r="J104" s="11" t="s">
        <v>18</v>
      </c>
      <c r="K104" s="11">
        <v>220</v>
      </c>
      <c r="L104" s="10" t="s">
        <v>104</v>
      </c>
      <c r="M104" s="13">
        <f>1900000000-100000000-800000000</f>
        <v>1000000000</v>
      </c>
      <c r="N104" s="14" t="s">
        <v>180</v>
      </c>
    </row>
    <row r="105" spans="1:16" s="22" customFormat="1" ht="63.75" hidden="1" x14ac:dyDescent="0.25">
      <c r="A105" s="10">
        <v>104</v>
      </c>
      <c r="B105" s="10" t="s">
        <v>14</v>
      </c>
      <c r="C105" s="10">
        <v>5</v>
      </c>
      <c r="D105" s="10">
        <v>1</v>
      </c>
      <c r="E105" s="10">
        <v>20</v>
      </c>
      <c r="F105" s="11" t="s">
        <v>15</v>
      </c>
      <c r="G105" s="12">
        <v>52202400010001</v>
      </c>
      <c r="H105" s="12" t="s">
        <v>44</v>
      </c>
      <c r="I105" s="12" t="s">
        <v>181</v>
      </c>
      <c r="J105" s="11" t="s">
        <v>18</v>
      </c>
      <c r="K105" s="11">
        <v>220</v>
      </c>
      <c r="L105" s="10" t="s">
        <v>104</v>
      </c>
      <c r="M105" s="13">
        <f>150000000-50000000</f>
        <v>100000000</v>
      </c>
      <c r="N105" s="14" t="s">
        <v>182</v>
      </c>
    </row>
    <row r="106" spans="1:16" s="22" customFormat="1" ht="63.75" hidden="1" x14ac:dyDescent="0.25">
      <c r="A106" s="10">
        <v>105</v>
      </c>
      <c r="B106" s="10" t="s">
        <v>14</v>
      </c>
      <c r="C106" s="10">
        <v>5</v>
      </c>
      <c r="D106" s="10">
        <v>2</v>
      </c>
      <c r="E106" s="10">
        <v>20</v>
      </c>
      <c r="F106" s="11" t="s">
        <v>15</v>
      </c>
      <c r="G106" s="12">
        <v>52202400010001</v>
      </c>
      <c r="H106" s="12" t="s">
        <v>44</v>
      </c>
      <c r="I106" s="12" t="s">
        <v>181</v>
      </c>
      <c r="J106" s="11" t="s">
        <v>18</v>
      </c>
      <c r="K106" s="11">
        <v>220</v>
      </c>
      <c r="L106" s="10" t="s">
        <v>104</v>
      </c>
      <c r="M106" s="13">
        <f>150000000-50000000</f>
        <v>100000000</v>
      </c>
      <c r="N106" s="14" t="s">
        <v>182</v>
      </c>
    </row>
    <row r="107" spans="1:16" s="22" customFormat="1" ht="38.25" x14ac:dyDescent="0.25">
      <c r="A107" s="23">
        <v>254</v>
      </c>
      <c r="B107" s="10">
        <v>29</v>
      </c>
      <c r="C107" s="10">
        <v>1</v>
      </c>
      <c r="D107" s="10">
        <v>1</v>
      </c>
      <c r="E107" s="10">
        <v>20</v>
      </c>
      <c r="F107" s="11" t="s">
        <v>15</v>
      </c>
      <c r="G107" s="12">
        <v>52111900010001</v>
      </c>
      <c r="H107" s="12" t="s">
        <v>66</v>
      </c>
      <c r="I107" s="11" t="s">
        <v>67</v>
      </c>
      <c r="J107" s="11" t="s">
        <v>115</v>
      </c>
      <c r="K107" s="11">
        <v>130</v>
      </c>
      <c r="L107" s="11" t="s">
        <v>168</v>
      </c>
      <c r="M107" s="33">
        <f>50000000-20000000</f>
        <v>30000000</v>
      </c>
      <c r="N107" s="14" t="s">
        <v>183</v>
      </c>
      <c r="O107" s="30"/>
    </row>
    <row r="108" spans="1:16" s="22" customFormat="1" ht="51" x14ac:dyDescent="0.25">
      <c r="A108" s="23">
        <v>255</v>
      </c>
      <c r="B108" s="10">
        <v>30</v>
      </c>
      <c r="C108" s="10">
        <v>1</v>
      </c>
      <c r="D108" s="10">
        <v>2</v>
      </c>
      <c r="E108" s="10">
        <v>20</v>
      </c>
      <c r="F108" s="11" t="s">
        <v>15</v>
      </c>
      <c r="G108" s="12">
        <v>52111900010001</v>
      </c>
      <c r="H108" s="12" t="s">
        <v>66</v>
      </c>
      <c r="I108" s="11" t="s">
        <v>67</v>
      </c>
      <c r="J108" s="11" t="s">
        <v>115</v>
      </c>
      <c r="K108" s="11">
        <v>130</v>
      </c>
      <c r="L108" s="11" t="s">
        <v>168</v>
      </c>
      <c r="M108" s="33">
        <f>100000000-50000000+2500000+15000000</f>
        <v>67500000</v>
      </c>
      <c r="N108" s="14" t="s">
        <v>184</v>
      </c>
      <c r="O108" s="46"/>
      <c r="P108" s="30"/>
    </row>
    <row r="109" spans="1:16" s="22" customFormat="1" ht="255" hidden="1" x14ac:dyDescent="0.25">
      <c r="A109" s="10">
        <v>108</v>
      </c>
      <c r="B109" s="10" t="s">
        <v>14</v>
      </c>
      <c r="C109" s="10">
        <v>2</v>
      </c>
      <c r="D109" s="10">
        <v>2</v>
      </c>
      <c r="E109" s="10">
        <v>40</v>
      </c>
      <c r="F109" s="11" t="s">
        <v>170</v>
      </c>
      <c r="G109" s="12">
        <v>54239000010001</v>
      </c>
      <c r="H109" s="12" t="s">
        <v>170</v>
      </c>
      <c r="I109" s="12" t="s">
        <v>185</v>
      </c>
      <c r="J109" s="11" t="s">
        <v>18</v>
      </c>
      <c r="K109" s="11">
        <v>220</v>
      </c>
      <c r="L109" s="10" t="s">
        <v>104</v>
      </c>
      <c r="M109" s="13">
        <v>21075500000</v>
      </c>
      <c r="N109" s="9" t="s">
        <v>178</v>
      </c>
    </row>
    <row r="110" spans="1:16" s="22" customFormat="1" ht="76.5" hidden="1" x14ac:dyDescent="0.25">
      <c r="A110" s="10">
        <v>109</v>
      </c>
      <c r="B110" s="10" t="s">
        <v>14</v>
      </c>
      <c r="C110" s="10">
        <v>5</v>
      </c>
      <c r="D110" s="10">
        <v>1</v>
      </c>
      <c r="E110" s="10">
        <v>20</v>
      </c>
      <c r="F110" s="11" t="s">
        <v>15</v>
      </c>
      <c r="G110" s="12">
        <v>52209000010002</v>
      </c>
      <c r="H110" s="12" t="s">
        <v>44</v>
      </c>
      <c r="I110" s="12" t="s">
        <v>186</v>
      </c>
      <c r="J110" s="11" t="s">
        <v>18</v>
      </c>
      <c r="K110" s="11">
        <v>220</v>
      </c>
      <c r="L110" s="10" t="s">
        <v>104</v>
      </c>
      <c r="M110" s="13">
        <v>200000000</v>
      </c>
      <c r="N110" s="14" t="s">
        <v>187</v>
      </c>
    </row>
    <row r="111" spans="1:16" s="22" customFormat="1" ht="63.75" hidden="1" x14ac:dyDescent="0.25">
      <c r="A111" s="10">
        <v>110</v>
      </c>
      <c r="B111" s="10" t="s">
        <v>14</v>
      </c>
      <c r="C111" s="10">
        <v>5</v>
      </c>
      <c r="D111" s="10">
        <v>1</v>
      </c>
      <c r="E111" s="10">
        <v>20</v>
      </c>
      <c r="F111" s="11" t="s">
        <v>15</v>
      </c>
      <c r="G111" s="12">
        <v>52209000010002</v>
      </c>
      <c r="H111" s="12" t="s">
        <v>44</v>
      </c>
      <c r="I111" s="12" t="s">
        <v>186</v>
      </c>
      <c r="J111" s="11" t="s">
        <v>18</v>
      </c>
      <c r="K111" s="11">
        <v>220</v>
      </c>
      <c r="L111" s="10" t="s">
        <v>104</v>
      </c>
      <c r="M111" s="13">
        <f>300000000-100000000-15182000</f>
        <v>184818000</v>
      </c>
      <c r="N111" s="14" t="s">
        <v>188</v>
      </c>
    </row>
    <row r="112" spans="1:16" s="22" customFormat="1" ht="255" hidden="1" x14ac:dyDescent="0.25">
      <c r="A112" s="10">
        <v>111</v>
      </c>
      <c r="B112" s="10" t="s">
        <v>14</v>
      </c>
      <c r="C112" s="10">
        <v>2</v>
      </c>
      <c r="D112" s="10">
        <v>2</v>
      </c>
      <c r="E112" s="10">
        <v>40</v>
      </c>
      <c r="F112" s="11" t="s">
        <v>170</v>
      </c>
      <c r="G112" s="12">
        <v>54239000010001</v>
      </c>
      <c r="H112" s="12" t="s">
        <v>170</v>
      </c>
      <c r="I112" s="12" t="s">
        <v>189</v>
      </c>
      <c r="J112" s="11" t="s">
        <v>18</v>
      </c>
      <c r="K112" s="11">
        <v>220</v>
      </c>
      <c r="L112" s="10" t="s">
        <v>104</v>
      </c>
      <c r="M112" s="13">
        <v>10537750000</v>
      </c>
      <c r="N112" s="14" t="s">
        <v>178</v>
      </c>
    </row>
    <row r="113" spans="1:15" s="22" customFormat="1" ht="114.75" x14ac:dyDescent="0.25">
      <c r="A113" s="23">
        <v>258</v>
      </c>
      <c r="B113" s="10">
        <v>31</v>
      </c>
      <c r="C113" s="10">
        <v>1</v>
      </c>
      <c r="D113" s="10">
        <v>1</v>
      </c>
      <c r="E113" s="10">
        <v>20</v>
      </c>
      <c r="F113" s="11" t="s">
        <v>15</v>
      </c>
      <c r="G113" s="12">
        <v>19700800010001</v>
      </c>
      <c r="H113" s="12" t="s">
        <v>61</v>
      </c>
      <c r="I113" s="11" t="s">
        <v>106</v>
      </c>
      <c r="J113" s="11" t="s">
        <v>115</v>
      </c>
      <c r="K113" s="11">
        <v>140</v>
      </c>
      <c r="L113" s="11" t="s">
        <v>190</v>
      </c>
      <c r="M113" s="33">
        <v>1905000</v>
      </c>
      <c r="N113" s="14" t="s">
        <v>191</v>
      </c>
      <c r="O113" s="30"/>
    </row>
    <row r="114" spans="1:15" s="22" customFormat="1" ht="38.25" hidden="1" x14ac:dyDescent="0.25">
      <c r="A114" s="10">
        <v>113</v>
      </c>
      <c r="B114" s="10" t="s">
        <v>14</v>
      </c>
      <c r="C114" s="10">
        <v>4</v>
      </c>
      <c r="D114" s="10">
        <v>1</v>
      </c>
      <c r="E114" s="10">
        <v>20</v>
      </c>
      <c r="F114" s="11" t="s">
        <v>15</v>
      </c>
      <c r="G114" s="12">
        <v>52111500010001</v>
      </c>
      <c r="H114" s="12" t="s">
        <v>16</v>
      </c>
      <c r="I114" s="12" t="s">
        <v>17</v>
      </c>
      <c r="J114" s="11" t="s">
        <v>115</v>
      </c>
      <c r="K114" s="11">
        <v>190</v>
      </c>
      <c r="L114" s="10" t="s">
        <v>192</v>
      </c>
      <c r="M114" s="13">
        <v>8000000</v>
      </c>
      <c r="N114" s="9" t="s">
        <v>34</v>
      </c>
    </row>
    <row r="115" spans="1:15" s="22" customFormat="1" ht="38.25" hidden="1" x14ac:dyDescent="0.25">
      <c r="A115" s="10">
        <v>114</v>
      </c>
      <c r="B115" s="10" t="s">
        <v>14</v>
      </c>
      <c r="C115" s="10">
        <v>4</v>
      </c>
      <c r="D115" s="10">
        <v>2</v>
      </c>
      <c r="E115" s="10">
        <v>20</v>
      </c>
      <c r="F115" s="11" t="s">
        <v>15</v>
      </c>
      <c r="G115" s="12">
        <v>52111500010001</v>
      </c>
      <c r="H115" s="12" t="s">
        <v>16</v>
      </c>
      <c r="I115" s="12" t="s">
        <v>17</v>
      </c>
      <c r="J115" s="11" t="s">
        <v>115</v>
      </c>
      <c r="K115" s="11">
        <v>190</v>
      </c>
      <c r="L115" s="10" t="s">
        <v>192</v>
      </c>
      <c r="M115" s="13">
        <v>2000000</v>
      </c>
      <c r="N115" s="14" t="s">
        <v>34</v>
      </c>
    </row>
    <row r="116" spans="1:15" s="22" customFormat="1" ht="25.5" hidden="1" x14ac:dyDescent="0.25">
      <c r="A116" s="10">
        <v>115</v>
      </c>
      <c r="B116" s="10" t="s">
        <v>14</v>
      </c>
      <c r="C116" s="10">
        <v>4</v>
      </c>
      <c r="D116" s="10">
        <v>1</v>
      </c>
      <c r="E116" s="10">
        <v>20</v>
      </c>
      <c r="F116" s="11" t="s">
        <v>15</v>
      </c>
      <c r="G116" s="12">
        <v>52112100010001</v>
      </c>
      <c r="H116" s="12" t="s">
        <v>30</v>
      </c>
      <c r="I116" s="12" t="s">
        <v>31</v>
      </c>
      <c r="J116" s="11" t="s">
        <v>115</v>
      </c>
      <c r="K116" s="11">
        <v>190</v>
      </c>
      <c r="L116" s="10" t="s">
        <v>192</v>
      </c>
      <c r="M116" s="13">
        <v>3000000</v>
      </c>
      <c r="N116" s="14" t="s">
        <v>34</v>
      </c>
    </row>
    <row r="117" spans="1:15" s="22" customFormat="1" ht="25.5" hidden="1" x14ac:dyDescent="0.25">
      <c r="A117" s="10">
        <v>116</v>
      </c>
      <c r="B117" s="10" t="s">
        <v>14</v>
      </c>
      <c r="C117" s="10">
        <v>4</v>
      </c>
      <c r="D117" s="10">
        <v>1</v>
      </c>
      <c r="E117" s="10">
        <v>20</v>
      </c>
      <c r="F117" s="11" t="s">
        <v>15</v>
      </c>
      <c r="G117" s="12">
        <v>52111500010002</v>
      </c>
      <c r="H117" s="12" t="s">
        <v>16</v>
      </c>
      <c r="I117" s="12" t="s">
        <v>35</v>
      </c>
      <c r="J117" s="11" t="s">
        <v>115</v>
      </c>
      <c r="K117" s="11">
        <v>190</v>
      </c>
      <c r="L117" s="10" t="s">
        <v>192</v>
      </c>
      <c r="M117" s="13">
        <v>8000000</v>
      </c>
      <c r="N117" s="14" t="s">
        <v>34</v>
      </c>
    </row>
    <row r="118" spans="1:15" s="22" customFormat="1" ht="25.5" hidden="1" x14ac:dyDescent="0.25">
      <c r="A118" s="10">
        <v>117</v>
      </c>
      <c r="B118" s="10" t="s">
        <v>14</v>
      </c>
      <c r="C118" s="10">
        <v>4</v>
      </c>
      <c r="D118" s="10">
        <v>2</v>
      </c>
      <c r="E118" s="10">
        <v>20</v>
      </c>
      <c r="F118" s="11" t="s">
        <v>15</v>
      </c>
      <c r="G118" s="12">
        <v>52111500010002</v>
      </c>
      <c r="H118" s="12" t="s">
        <v>16</v>
      </c>
      <c r="I118" s="12" t="s">
        <v>35</v>
      </c>
      <c r="J118" s="11" t="s">
        <v>115</v>
      </c>
      <c r="K118" s="11">
        <v>190</v>
      </c>
      <c r="L118" s="10" t="s">
        <v>192</v>
      </c>
      <c r="M118" s="13">
        <v>2000000</v>
      </c>
      <c r="N118" s="14" t="s">
        <v>34</v>
      </c>
    </row>
    <row r="119" spans="1:15" s="22" customFormat="1" ht="25.5" hidden="1" x14ac:dyDescent="0.25">
      <c r="A119" s="10">
        <v>118</v>
      </c>
      <c r="B119" s="10" t="s">
        <v>14</v>
      </c>
      <c r="C119" s="10">
        <v>4</v>
      </c>
      <c r="D119" s="10">
        <v>1</v>
      </c>
      <c r="E119" s="10">
        <v>20</v>
      </c>
      <c r="F119" s="11" t="s">
        <v>15</v>
      </c>
      <c r="G119" s="12">
        <v>52111300010001</v>
      </c>
      <c r="H119" s="12" t="s">
        <v>37</v>
      </c>
      <c r="I119" s="12" t="s">
        <v>49</v>
      </c>
      <c r="J119" s="11" t="s">
        <v>115</v>
      </c>
      <c r="K119" s="11">
        <v>190</v>
      </c>
      <c r="L119" s="10" t="s">
        <v>192</v>
      </c>
      <c r="M119" s="13">
        <v>2500000</v>
      </c>
      <c r="N119" s="14" t="s">
        <v>34</v>
      </c>
    </row>
    <row r="120" spans="1:15" s="22" customFormat="1" ht="25.5" hidden="1" x14ac:dyDescent="0.25">
      <c r="A120" s="10">
        <v>119</v>
      </c>
      <c r="B120" s="10" t="s">
        <v>14</v>
      </c>
      <c r="C120" s="10">
        <v>4</v>
      </c>
      <c r="D120" s="10">
        <v>2</v>
      </c>
      <c r="E120" s="10">
        <v>20</v>
      </c>
      <c r="F120" s="11" t="s">
        <v>15</v>
      </c>
      <c r="G120" s="12">
        <v>52111300010001</v>
      </c>
      <c r="H120" s="12" t="s">
        <v>37</v>
      </c>
      <c r="I120" s="12" t="s">
        <v>49</v>
      </c>
      <c r="J120" s="11" t="s">
        <v>115</v>
      </c>
      <c r="K120" s="11">
        <v>190</v>
      </c>
      <c r="L120" s="10" t="s">
        <v>192</v>
      </c>
      <c r="M120" s="13">
        <v>6000000</v>
      </c>
      <c r="N120" s="14" t="s">
        <v>34</v>
      </c>
    </row>
    <row r="121" spans="1:15" s="22" customFormat="1" ht="51" hidden="1" x14ac:dyDescent="0.25">
      <c r="A121" s="10">
        <v>120</v>
      </c>
      <c r="B121" s="10" t="s">
        <v>14</v>
      </c>
      <c r="C121" s="10">
        <v>4</v>
      </c>
      <c r="D121" s="10">
        <v>1</v>
      </c>
      <c r="E121" s="10">
        <v>20</v>
      </c>
      <c r="F121" s="11" t="s">
        <v>15</v>
      </c>
      <c r="G121" s="12">
        <v>52111300030001</v>
      </c>
      <c r="H121" s="12" t="s">
        <v>37</v>
      </c>
      <c r="I121" s="12" t="s">
        <v>38</v>
      </c>
      <c r="J121" s="11" t="s">
        <v>115</v>
      </c>
      <c r="K121" s="11">
        <v>190</v>
      </c>
      <c r="L121" s="10" t="s">
        <v>192</v>
      </c>
      <c r="M121" s="13">
        <v>2500000</v>
      </c>
      <c r="N121" s="14" t="s">
        <v>34</v>
      </c>
    </row>
    <row r="122" spans="1:15" s="22" customFormat="1" ht="51" hidden="1" x14ac:dyDescent="0.25">
      <c r="A122" s="10">
        <v>121</v>
      </c>
      <c r="B122" s="10" t="s">
        <v>14</v>
      </c>
      <c r="C122" s="10">
        <v>4</v>
      </c>
      <c r="D122" s="10">
        <v>2</v>
      </c>
      <c r="E122" s="10">
        <v>20</v>
      </c>
      <c r="F122" s="11" t="s">
        <v>15</v>
      </c>
      <c r="G122" s="12">
        <v>52111300030001</v>
      </c>
      <c r="H122" s="12" t="s">
        <v>37</v>
      </c>
      <c r="I122" s="12" t="s">
        <v>38</v>
      </c>
      <c r="J122" s="11" t="s">
        <v>115</v>
      </c>
      <c r="K122" s="11">
        <v>190</v>
      </c>
      <c r="L122" s="10" t="s">
        <v>192</v>
      </c>
      <c r="M122" s="13">
        <v>2000000</v>
      </c>
      <c r="N122" s="14" t="s">
        <v>34</v>
      </c>
    </row>
    <row r="123" spans="1:15" s="22" customFormat="1" ht="51" hidden="1" x14ac:dyDescent="0.25">
      <c r="A123" s="10">
        <v>122</v>
      </c>
      <c r="B123" s="10" t="s">
        <v>14</v>
      </c>
      <c r="C123" s="10">
        <v>4</v>
      </c>
      <c r="D123" s="10">
        <v>2</v>
      </c>
      <c r="E123" s="10">
        <v>20</v>
      </c>
      <c r="F123" s="11" t="s">
        <v>15</v>
      </c>
      <c r="G123" s="12">
        <v>52111300020001</v>
      </c>
      <c r="H123" s="12" t="s">
        <v>37</v>
      </c>
      <c r="I123" s="12" t="s">
        <v>51</v>
      </c>
      <c r="J123" s="11" t="s">
        <v>115</v>
      </c>
      <c r="K123" s="11">
        <v>190</v>
      </c>
      <c r="L123" s="10" t="s">
        <v>192</v>
      </c>
      <c r="M123" s="13">
        <v>2000000</v>
      </c>
      <c r="N123" s="14" t="s">
        <v>34</v>
      </c>
    </row>
    <row r="124" spans="1:15" s="22" customFormat="1" ht="38.25" hidden="1" x14ac:dyDescent="0.25">
      <c r="A124" s="10">
        <v>123</v>
      </c>
      <c r="B124" s="10" t="s">
        <v>14</v>
      </c>
      <c r="C124" s="10">
        <v>4</v>
      </c>
      <c r="D124" s="10">
        <v>1</v>
      </c>
      <c r="E124" s="10">
        <v>20</v>
      </c>
      <c r="F124" s="11" t="s">
        <v>15</v>
      </c>
      <c r="G124" s="12">
        <v>52111300030003</v>
      </c>
      <c r="H124" s="12" t="s">
        <v>37</v>
      </c>
      <c r="I124" s="12" t="s">
        <v>55</v>
      </c>
      <c r="J124" s="11" t="s">
        <v>115</v>
      </c>
      <c r="K124" s="11">
        <v>190</v>
      </c>
      <c r="L124" s="10" t="s">
        <v>192</v>
      </c>
      <c r="M124" s="13">
        <v>2000000</v>
      </c>
      <c r="N124" s="14" t="s">
        <v>34</v>
      </c>
    </row>
    <row r="125" spans="1:15" s="22" customFormat="1" ht="51" hidden="1" x14ac:dyDescent="0.25">
      <c r="A125" s="10">
        <v>124</v>
      </c>
      <c r="B125" s="10" t="s">
        <v>14</v>
      </c>
      <c r="C125" s="10">
        <v>4</v>
      </c>
      <c r="D125" s="10">
        <v>1</v>
      </c>
      <c r="E125" s="10">
        <v>20</v>
      </c>
      <c r="F125" s="11" t="s">
        <v>15</v>
      </c>
      <c r="G125" s="12">
        <v>52111300030001</v>
      </c>
      <c r="H125" s="12" t="s">
        <v>37</v>
      </c>
      <c r="I125" s="12" t="s">
        <v>38</v>
      </c>
      <c r="J125" s="11" t="s">
        <v>115</v>
      </c>
      <c r="K125" s="11">
        <v>190</v>
      </c>
      <c r="L125" s="10" t="s">
        <v>192</v>
      </c>
      <c r="M125" s="13">
        <v>1500000</v>
      </c>
      <c r="N125" s="14" t="s">
        <v>34</v>
      </c>
    </row>
    <row r="126" spans="1:15" s="22" customFormat="1" ht="38.25" hidden="1" x14ac:dyDescent="0.25">
      <c r="A126" s="10">
        <v>125</v>
      </c>
      <c r="B126" s="10" t="s">
        <v>14</v>
      </c>
      <c r="C126" s="10">
        <v>4</v>
      </c>
      <c r="D126" s="10">
        <v>1</v>
      </c>
      <c r="E126" s="10">
        <v>20</v>
      </c>
      <c r="F126" s="11" t="s">
        <v>15</v>
      </c>
      <c r="G126" s="12">
        <v>52111900010001</v>
      </c>
      <c r="H126" s="12" t="s">
        <v>66</v>
      </c>
      <c r="I126" s="12" t="s">
        <v>67</v>
      </c>
      <c r="J126" s="11" t="s">
        <v>115</v>
      </c>
      <c r="K126" s="11">
        <v>190</v>
      </c>
      <c r="L126" s="10" t="s">
        <v>192</v>
      </c>
      <c r="M126" s="13">
        <v>5000000</v>
      </c>
      <c r="N126" s="14" t="s">
        <v>34</v>
      </c>
    </row>
    <row r="127" spans="1:15" s="22" customFormat="1" ht="38.25" hidden="1" x14ac:dyDescent="0.25">
      <c r="A127" s="10">
        <v>126</v>
      </c>
      <c r="B127" s="10" t="s">
        <v>14</v>
      </c>
      <c r="C127" s="10">
        <v>4</v>
      </c>
      <c r="D127" s="10">
        <v>2</v>
      </c>
      <c r="E127" s="10">
        <v>20</v>
      </c>
      <c r="F127" s="11" t="s">
        <v>15</v>
      </c>
      <c r="G127" s="12">
        <v>52111900010001</v>
      </c>
      <c r="H127" s="12" t="s">
        <v>66</v>
      </c>
      <c r="I127" s="12" t="s">
        <v>67</v>
      </c>
      <c r="J127" s="11" t="s">
        <v>115</v>
      </c>
      <c r="K127" s="11">
        <v>190</v>
      </c>
      <c r="L127" s="10" t="s">
        <v>192</v>
      </c>
      <c r="M127" s="13">
        <v>5000000</v>
      </c>
      <c r="N127" s="14" t="s">
        <v>34</v>
      </c>
    </row>
    <row r="128" spans="1:15" s="22" customFormat="1" ht="25.5" hidden="1" x14ac:dyDescent="0.25">
      <c r="A128" s="10">
        <v>127</v>
      </c>
      <c r="B128" s="10" t="s">
        <v>14</v>
      </c>
      <c r="C128" s="10">
        <v>4</v>
      </c>
      <c r="D128" s="10">
        <v>1</v>
      </c>
      <c r="E128" s="10">
        <v>20</v>
      </c>
      <c r="F128" s="11" t="s">
        <v>15</v>
      </c>
      <c r="G128" s="12">
        <v>52111200010005</v>
      </c>
      <c r="H128" s="12" t="s">
        <v>27</v>
      </c>
      <c r="I128" s="12" t="s">
        <v>70</v>
      </c>
      <c r="J128" s="11" t="s">
        <v>115</v>
      </c>
      <c r="K128" s="11">
        <v>190</v>
      </c>
      <c r="L128" s="10" t="s">
        <v>192</v>
      </c>
      <c r="M128" s="13">
        <v>2500000</v>
      </c>
      <c r="N128" s="14" t="s">
        <v>34</v>
      </c>
    </row>
    <row r="129" spans="1:14" s="22" customFormat="1" ht="38.25" hidden="1" x14ac:dyDescent="0.25">
      <c r="A129" s="10">
        <v>128</v>
      </c>
      <c r="B129" s="10" t="s">
        <v>14</v>
      </c>
      <c r="C129" s="10">
        <v>4</v>
      </c>
      <c r="D129" s="10">
        <v>1</v>
      </c>
      <c r="E129" s="10">
        <v>20</v>
      </c>
      <c r="F129" s="11" t="s">
        <v>15</v>
      </c>
      <c r="G129" s="12">
        <v>52111200010001</v>
      </c>
      <c r="H129" s="12" t="s">
        <v>27</v>
      </c>
      <c r="I129" s="12" t="s">
        <v>64</v>
      </c>
      <c r="J129" s="11" t="s">
        <v>115</v>
      </c>
      <c r="K129" s="11">
        <v>190</v>
      </c>
      <c r="L129" s="10" t="s">
        <v>192</v>
      </c>
      <c r="M129" s="13">
        <v>3000000</v>
      </c>
      <c r="N129" s="14" t="s">
        <v>34</v>
      </c>
    </row>
    <row r="130" spans="1:14" s="22" customFormat="1" ht="25.5" hidden="1" x14ac:dyDescent="0.25">
      <c r="A130" s="10">
        <v>129</v>
      </c>
      <c r="B130" s="10" t="s">
        <v>14</v>
      </c>
      <c r="C130" s="10">
        <v>4</v>
      </c>
      <c r="D130" s="10">
        <v>1</v>
      </c>
      <c r="E130" s="10">
        <v>20</v>
      </c>
      <c r="F130" s="11" t="s">
        <v>15</v>
      </c>
      <c r="G130" s="12">
        <v>52115300010001</v>
      </c>
      <c r="H130" s="12" t="s">
        <v>37</v>
      </c>
      <c r="I130" s="12" t="s">
        <v>87</v>
      </c>
      <c r="J130" s="11" t="s">
        <v>115</v>
      </c>
      <c r="K130" s="11">
        <v>190</v>
      </c>
      <c r="L130" s="10" t="s">
        <v>192</v>
      </c>
      <c r="M130" s="13">
        <v>5000000</v>
      </c>
      <c r="N130" s="14" t="s">
        <v>34</v>
      </c>
    </row>
    <row r="131" spans="1:14" s="22" customFormat="1" ht="25.5" hidden="1" x14ac:dyDescent="0.25">
      <c r="A131" s="10">
        <v>130</v>
      </c>
      <c r="B131" s="10" t="s">
        <v>14</v>
      </c>
      <c r="C131" s="10">
        <v>4</v>
      </c>
      <c r="D131" s="10">
        <v>1</v>
      </c>
      <c r="E131" s="10">
        <v>20</v>
      </c>
      <c r="F131" s="11" t="s">
        <v>15</v>
      </c>
      <c r="G131" s="12">
        <v>52111500020001</v>
      </c>
      <c r="H131" s="12" t="s">
        <v>16</v>
      </c>
      <c r="I131" s="12" t="s">
        <v>98</v>
      </c>
      <c r="J131" s="11" t="s">
        <v>115</v>
      </c>
      <c r="K131" s="11">
        <v>190</v>
      </c>
      <c r="L131" s="10" t="s">
        <v>192</v>
      </c>
      <c r="M131" s="13">
        <v>8000000</v>
      </c>
      <c r="N131" s="14" t="s">
        <v>34</v>
      </c>
    </row>
    <row r="132" spans="1:14" s="22" customFormat="1" ht="25.5" hidden="1" x14ac:dyDescent="0.25">
      <c r="A132" s="10">
        <v>131</v>
      </c>
      <c r="B132" s="10" t="s">
        <v>14</v>
      </c>
      <c r="C132" s="10">
        <v>4</v>
      </c>
      <c r="D132" s="10">
        <v>1</v>
      </c>
      <c r="E132" s="10">
        <v>20</v>
      </c>
      <c r="F132" s="11" t="s">
        <v>15</v>
      </c>
      <c r="G132" s="12">
        <v>52112100020001</v>
      </c>
      <c r="H132" s="12" t="s">
        <v>30</v>
      </c>
      <c r="I132" s="12" t="s">
        <v>94</v>
      </c>
      <c r="J132" s="11" t="s">
        <v>115</v>
      </c>
      <c r="K132" s="11">
        <v>190</v>
      </c>
      <c r="L132" s="10" t="s">
        <v>192</v>
      </c>
      <c r="M132" s="13">
        <v>10000000</v>
      </c>
      <c r="N132" s="14" t="s">
        <v>34</v>
      </c>
    </row>
    <row r="133" spans="1:14" s="22" customFormat="1" ht="25.5" hidden="1" x14ac:dyDescent="0.25">
      <c r="A133" s="10">
        <v>132</v>
      </c>
      <c r="B133" s="10" t="s">
        <v>14</v>
      </c>
      <c r="C133" s="10">
        <v>4</v>
      </c>
      <c r="D133" s="10">
        <v>2</v>
      </c>
      <c r="E133" s="10">
        <v>20</v>
      </c>
      <c r="F133" s="11" t="s">
        <v>15</v>
      </c>
      <c r="G133" s="12">
        <v>52112100020001</v>
      </c>
      <c r="H133" s="12" t="s">
        <v>30</v>
      </c>
      <c r="I133" s="12" t="s">
        <v>94</v>
      </c>
      <c r="J133" s="11" t="s">
        <v>115</v>
      </c>
      <c r="K133" s="11">
        <v>190</v>
      </c>
      <c r="L133" s="10" t="s">
        <v>192</v>
      </c>
      <c r="M133" s="13">
        <v>64000000</v>
      </c>
      <c r="N133" s="14" t="s">
        <v>34</v>
      </c>
    </row>
    <row r="134" spans="1:14" s="22" customFormat="1" ht="38.25" hidden="1" x14ac:dyDescent="0.25">
      <c r="A134" s="10">
        <v>133</v>
      </c>
      <c r="B134" s="10" t="s">
        <v>14</v>
      </c>
      <c r="C134" s="10">
        <v>4</v>
      </c>
      <c r="D134" s="10">
        <v>1</v>
      </c>
      <c r="E134" s="10">
        <v>20</v>
      </c>
      <c r="F134" s="11" t="s">
        <v>15</v>
      </c>
      <c r="G134" s="12">
        <v>52111500010001</v>
      </c>
      <c r="H134" s="12" t="s">
        <v>16</v>
      </c>
      <c r="I134" s="12" t="s">
        <v>17</v>
      </c>
      <c r="J134" s="11" t="s">
        <v>115</v>
      </c>
      <c r="K134" s="11">
        <v>160</v>
      </c>
      <c r="L134" s="10" t="s">
        <v>193</v>
      </c>
      <c r="M134" s="13">
        <v>8000000</v>
      </c>
      <c r="N134" s="14" t="s">
        <v>34</v>
      </c>
    </row>
    <row r="135" spans="1:14" s="22" customFormat="1" ht="38.25" hidden="1" x14ac:dyDescent="0.25">
      <c r="A135" s="10">
        <v>134</v>
      </c>
      <c r="B135" s="10" t="s">
        <v>14</v>
      </c>
      <c r="C135" s="10">
        <v>4</v>
      </c>
      <c r="D135" s="10">
        <v>2</v>
      </c>
      <c r="E135" s="10">
        <v>20</v>
      </c>
      <c r="F135" s="11" t="s">
        <v>15</v>
      </c>
      <c r="G135" s="12">
        <v>52111500010001</v>
      </c>
      <c r="H135" s="12" t="s">
        <v>16</v>
      </c>
      <c r="I135" s="12" t="s">
        <v>17</v>
      </c>
      <c r="J135" s="11" t="s">
        <v>115</v>
      </c>
      <c r="K135" s="11">
        <v>160</v>
      </c>
      <c r="L135" s="10" t="s">
        <v>193</v>
      </c>
      <c r="M135" s="13">
        <v>2000000</v>
      </c>
      <c r="N135" s="14" t="s">
        <v>34</v>
      </c>
    </row>
    <row r="136" spans="1:14" s="22" customFormat="1" ht="25.5" hidden="1" x14ac:dyDescent="0.25">
      <c r="A136" s="10">
        <v>135</v>
      </c>
      <c r="B136" s="10" t="s">
        <v>14</v>
      </c>
      <c r="C136" s="10">
        <v>4</v>
      </c>
      <c r="D136" s="10">
        <v>1</v>
      </c>
      <c r="E136" s="10">
        <v>20</v>
      </c>
      <c r="F136" s="11" t="s">
        <v>15</v>
      </c>
      <c r="G136" s="12">
        <v>52112100010001</v>
      </c>
      <c r="H136" s="12" t="s">
        <v>30</v>
      </c>
      <c r="I136" s="12" t="s">
        <v>31</v>
      </c>
      <c r="J136" s="11" t="s">
        <v>115</v>
      </c>
      <c r="K136" s="11">
        <v>160</v>
      </c>
      <c r="L136" s="10" t="s">
        <v>193</v>
      </c>
      <c r="M136" s="13">
        <v>3000000</v>
      </c>
      <c r="N136" s="14" t="s">
        <v>34</v>
      </c>
    </row>
    <row r="137" spans="1:14" s="22" customFormat="1" ht="25.5" hidden="1" x14ac:dyDescent="0.25">
      <c r="A137" s="10">
        <v>136</v>
      </c>
      <c r="B137" s="10" t="s">
        <v>14</v>
      </c>
      <c r="C137" s="10">
        <v>4</v>
      </c>
      <c r="D137" s="10">
        <v>1</v>
      </c>
      <c r="E137" s="10">
        <v>20</v>
      </c>
      <c r="F137" s="11" t="s">
        <v>15</v>
      </c>
      <c r="G137" s="12">
        <v>52111500010002</v>
      </c>
      <c r="H137" s="12" t="s">
        <v>16</v>
      </c>
      <c r="I137" s="12" t="s">
        <v>35</v>
      </c>
      <c r="J137" s="11" t="s">
        <v>115</v>
      </c>
      <c r="K137" s="11">
        <v>160</v>
      </c>
      <c r="L137" s="10" t="s">
        <v>193</v>
      </c>
      <c r="M137" s="13">
        <v>8000000</v>
      </c>
      <c r="N137" s="14" t="s">
        <v>34</v>
      </c>
    </row>
    <row r="138" spans="1:14" s="22" customFormat="1" ht="25.5" hidden="1" x14ac:dyDescent="0.25">
      <c r="A138" s="10">
        <v>137</v>
      </c>
      <c r="B138" s="10" t="s">
        <v>14</v>
      </c>
      <c r="C138" s="10">
        <v>4</v>
      </c>
      <c r="D138" s="10">
        <v>2</v>
      </c>
      <c r="E138" s="10">
        <v>20</v>
      </c>
      <c r="F138" s="11" t="s">
        <v>15</v>
      </c>
      <c r="G138" s="12">
        <v>52111500010002</v>
      </c>
      <c r="H138" s="12" t="s">
        <v>16</v>
      </c>
      <c r="I138" s="12" t="s">
        <v>35</v>
      </c>
      <c r="J138" s="11" t="s">
        <v>115</v>
      </c>
      <c r="K138" s="11">
        <v>160</v>
      </c>
      <c r="L138" s="10" t="s">
        <v>193</v>
      </c>
      <c r="M138" s="13">
        <v>2000000</v>
      </c>
      <c r="N138" s="14" t="s">
        <v>34</v>
      </c>
    </row>
    <row r="139" spans="1:14" s="22" customFormat="1" ht="25.5" hidden="1" x14ac:dyDescent="0.25">
      <c r="A139" s="10">
        <v>138</v>
      </c>
      <c r="B139" s="10" t="s">
        <v>14</v>
      </c>
      <c r="C139" s="10">
        <v>4</v>
      </c>
      <c r="D139" s="10">
        <v>1</v>
      </c>
      <c r="E139" s="10">
        <v>20</v>
      </c>
      <c r="F139" s="11" t="s">
        <v>15</v>
      </c>
      <c r="G139" s="12">
        <v>52111300010001</v>
      </c>
      <c r="H139" s="12" t="s">
        <v>37</v>
      </c>
      <c r="I139" s="12" t="s">
        <v>49</v>
      </c>
      <c r="J139" s="11" t="s">
        <v>115</v>
      </c>
      <c r="K139" s="11">
        <v>160</v>
      </c>
      <c r="L139" s="10" t="s">
        <v>193</v>
      </c>
      <c r="M139" s="13">
        <v>2500000</v>
      </c>
      <c r="N139" s="14" t="s">
        <v>34</v>
      </c>
    </row>
    <row r="140" spans="1:14" s="22" customFormat="1" ht="25.5" hidden="1" x14ac:dyDescent="0.25">
      <c r="A140" s="10">
        <v>139</v>
      </c>
      <c r="B140" s="10" t="s">
        <v>14</v>
      </c>
      <c r="C140" s="10">
        <v>4</v>
      </c>
      <c r="D140" s="10">
        <v>2</v>
      </c>
      <c r="E140" s="10">
        <v>20</v>
      </c>
      <c r="F140" s="11" t="s">
        <v>15</v>
      </c>
      <c r="G140" s="12">
        <v>52111300010001</v>
      </c>
      <c r="H140" s="12" t="s">
        <v>37</v>
      </c>
      <c r="I140" s="12" t="s">
        <v>49</v>
      </c>
      <c r="J140" s="11" t="s">
        <v>115</v>
      </c>
      <c r="K140" s="11">
        <v>160</v>
      </c>
      <c r="L140" s="10" t="s">
        <v>193</v>
      </c>
      <c r="M140" s="13">
        <v>6000000</v>
      </c>
      <c r="N140" s="14" t="s">
        <v>34</v>
      </c>
    </row>
    <row r="141" spans="1:14" s="22" customFormat="1" ht="51" hidden="1" x14ac:dyDescent="0.25">
      <c r="A141" s="10">
        <v>140</v>
      </c>
      <c r="B141" s="10" t="s">
        <v>14</v>
      </c>
      <c r="C141" s="10">
        <v>4</v>
      </c>
      <c r="D141" s="10">
        <v>1</v>
      </c>
      <c r="E141" s="10">
        <v>20</v>
      </c>
      <c r="F141" s="11" t="s">
        <v>15</v>
      </c>
      <c r="G141" s="12">
        <v>52111300030001</v>
      </c>
      <c r="H141" s="12" t="s">
        <v>37</v>
      </c>
      <c r="I141" s="12" t="s">
        <v>38</v>
      </c>
      <c r="J141" s="11" t="s">
        <v>115</v>
      </c>
      <c r="K141" s="11">
        <v>160</v>
      </c>
      <c r="L141" s="10" t="s">
        <v>193</v>
      </c>
      <c r="M141" s="13">
        <v>2500000</v>
      </c>
      <c r="N141" s="14" t="s">
        <v>34</v>
      </c>
    </row>
    <row r="142" spans="1:14" s="22" customFormat="1" ht="51" hidden="1" x14ac:dyDescent="0.25">
      <c r="A142" s="10">
        <v>141</v>
      </c>
      <c r="B142" s="10" t="s">
        <v>14</v>
      </c>
      <c r="C142" s="10">
        <v>4</v>
      </c>
      <c r="D142" s="10">
        <v>2</v>
      </c>
      <c r="E142" s="10">
        <v>20</v>
      </c>
      <c r="F142" s="11" t="s">
        <v>15</v>
      </c>
      <c r="G142" s="12">
        <v>52111300030001</v>
      </c>
      <c r="H142" s="12" t="s">
        <v>37</v>
      </c>
      <c r="I142" s="12" t="s">
        <v>38</v>
      </c>
      <c r="J142" s="11" t="s">
        <v>115</v>
      </c>
      <c r="K142" s="11">
        <v>160</v>
      </c>
      <c r="L142" s="10" t="s">
        <v>193</v>
      </c>
      <c r="M142" s="13">
        <f>2000000-1500000</f>
        <v>500000</v>
      </c>
      <c r="N142" s="14" t="s">
        <v>34</v>
      </c>
    </row>
    <row r="143" spans="1:14" s="22" customFormat="1" ht="51" hidden="1" x14ac:dyDescent="0.25">
      <c r="A143" s="10">
        <v>142</v>
      </c>
      <c r="B143" s="10" t="s">
        <v>14</v>
      </c>
      <c r="C143" s="10">
        <v>4</v>
      </c>
      <c r="D143" s="10">
        <v>2</v>
      </c>
      <c r="E143" s="10">
        <v>20</v>
      </c>
      <c r="F143" s="11" t="s">
        <v>15</v>
      </c>
      <c r="G143" s="12">
        <v>52111300020001</v>
      </c>
      <c r="H143" s="12" t="s">
        <v>37</v>
      </c>
      <c r="I143" s="12" t="s">
        <v>51</v>
      </c>
      <c r="J143" s="11" t="s">
        <v>115</v>
      </c>
      <c r="K143" s="11">
        <v>160</v>
      </c>
      <c r="L143" s="10" t="s">
        <v>193</v>
      </c>
      <c r="M143" s="13">
        <f>2000000-1500000</f>
        <v>500000</v>
      </c>
      <c r="N143" s="14" t="s">
        <v>34</v>
      </c>
    </row>
    <row r="144" spans="1:14" s="22" customFormat="1" ht="38.25" hidden="1" x14ac:dyDescent="0.25">
      <c r="A144" s="10">
        <v>143</v>
      </c>
      <c r="B144" s="10" t="s">
        <v>14</v>
      </c>
      <c r="C144" s="10">
        <v>4</v>
      </c>
      <c r="D144" s="10">
        <v>1</v>
      </c>
      <c r="E144" s="10">
        <v>20</v>
      </c>
      <c r="F144" s="11" t="s">
        <v>15</v>
      </c>
      <c r="G144" s="12">
        <v>52111300030003</v>
      </c>
      <c r="H144" s="12" t="s">
        <v>37</v>
      </c>
      <c r="I144" s="12" t="s">
        <v>55</v>
      </c>
      <c r="J144" s="11" t="s">
        <v>115</v>
      </c>
      <c r="K144" s="11">
        <v>160</v>
      </c>
      <c r="L144" s="10" t="s">
        <v>193</v>
      </c>
      <c r="M144" s="13">
        <v>2000000</v>
      </c>
      <c r="N144" s="14" t="s">
        <v>34</v>
      </c>
    </row>
    <row r="145" spans="1:14" s="22" customFormat="1" ht="51" hidden="1" x14ac:dyDescent="0.25">
      <c r="A145" s="10">
        <v>144</v>
      </c>
      <c r="B145" s="10" t="s">
        <v>14</v>
      </c>
      <c r="C145" s="10">
        <v>4</v>
      </c>
      <c r="D145" s="10">
        <v>1</v>
      </c>
      <c r="E145" s="10">
        <v>20</v>
      </c>
      <c r="F145" s="11" t="s">
        <v>15</v>
      </c>
      <c r="G145" s="12">
        <v>52111300030001</v>
      </c>
      <c r="H145" s="12" t="s">
        <v>37</v>
      </c>
      <c r="I145" s="12" t="s">
        <v>38</v>
      </c>
      <c r="J145" s="11" t="s">
        <v>115</v>
      </c>
      <c r="K145" s="11">
        <v>160</v>
      </c>
      <c r="L145" s="10" t="s">
        <v>193</v>
      </c>
      <c r="M145" s="13">
        <v>1500000</v>
      </c>
      <c r="N145" s="14" t="s">
        <v>34</v>
      </c>
    </row>
    <row r="146" spans="1:14" s="22" customFormat="1" ht="38.25" hidden="1" x14ac:dyDescent="0.25">
      <c r="A146" s="10">
        <v>145</v>
      </c>
      <c r="B146" s="10" t="s">
        <v>14</v>
      </c>
      <c r="C146" s="10">
        <v>4</v>
      </c>
      <c r="D146" s="10">
        <v>1</v>
      </c>
      <c r="E146" s="10">
        <v>20</v>
      </c>
      <c r="F146" s="11" t="s">
        <v>15</v>
      </c>
      <c r="G146" s="12">
        <v>52111900010001</v>
      </c>
      <c r="H146" s="12" t="s">
        <v>66</v>
      </c>
      <c r="I146" s="12" t="s">
        <v>67</v>
      </c>
      <c r="J146" s="11" t="s">
        <v>115</v>
      </c>
      <c r="K146" s="11">
        <v>160</v>
      </c>
      <c r="L146" s="10" t="s">
        <v>193</v>
      </c>
      <c r="M146" s="13">
        <v>5000000</v>
      </c>
      <c r="N146" s="14" t="s">
        <v>34</v>
      </c>
    </row>
    <row r="147" spans="1:14" s="22" customFormat="1" ht="38.25" hidden="1" x14ac:dyDescent="0.25">
      <c r="A147" s="10">
        <v>146</v>
      </c>
      <c r="B147" s="10" t="s">
        <v>14</v>
      </c>
      <c r="C147" s="10">
        <v>4</v>
      </c>
      <c r="D147" s="10">
        <v>2</v>
      </c>
      <c r="E147" s="10">
        <v>20</v>
      </c>
      <c r="F147" s="11" t="s">
        <v>15</v>
      </c>
      <c r="G147" s="12">
        <v>52111900010001</v>
      </c>
      <c r="H147" s="12" t="s">
        <v>66</v>
      </c>
      <c r="I147" s="12" t="s">
        <v>67</v>
      </c>
      <c r="J147" s="11" t="s">
        <v>115</v>
      </c>
      <c r="K147" s="11">
        <v>160</v>
      </c>
      <c r="L147" s="10" t="s">
        <v>193</v>
      </c>
      <c r="M147" s="13">
        <v>5000000</v>
      </c>
      <c r="N147" s="14" t="s">
        <v>34</v>
      </c>
    </row>
    <row r="148" spans="1:14" s="22" customFormat="1" ht="25.5" hidden="1" x14ac:dyDescent="0.25">
      <c r="A148" s="10">
        <v>147</v>
      </c>
      <c r="B148" s="10" t="s">
        <v>14</v>
      </c>
      <c r="C148" s="10">
        <v>4</v>
      </c>
      <c r="D148" s="10">
        <v>1</v>
      </c>
      <c r="E148" s="10">
        <v>20</v>
      </c>
      <c r="F148" s="11" t="s">
        <v>15</v>
      </c>
      <c r="G148" s="12">
        <v>52111200010005</v>
      </c>
      <c r="H148" s="12" t="s">
        <v>27</v>
      </c>
      <c r="I148" s="12" t="s">
        <v>70</v>
      </c>
      <c r="J148" s="11" t="s">
        <v>115</v>
      </c>
      <c r="K148" s="11">
        <v>160</v>
      </c>
      <c r="L148" s="10" t="s">
        <v>193</v>
      </c>
      <c r="M148" s="13">
        <v>2500000</v>
      </c>
      <c r="N148" s="14" t="s">
        <v>34</v>
      </c>
    </row>
    <row r="149" spans="1:14" s="22" customFormat="1" ht="38.25" hidden="1" x14ac:dyDescent="0.25">
      <c r="A149" s="10">
        <v>148</v>
      </c>
      <c r="B149" s="10" t="s">
        <v>14</v>
      </c>
      <c r="C149" s="10">
        <v>4</v>
      </c>
      <c r="D149" s="10">
        <v>1</v>
      </c>
      <c r="E149" s="10">
        <v>20</v>
      </c>
      <c r="F149" s="11" t="s">
        <v>15</v>
      </c>
      <c r="G149" s="12">
        <v>52111200010001</v>
      </c>
      <c r="H149" s="12" t="s">
        <v>27</v>
      </c>
      <c r="I149" s="12" t="s">
        <v>64</v>
      </c>
      <c r="J149" s="11" t="s">
        <v>115</v>
      </c>
      <c r="K149" s="11">
        <v>160</v>
      </c>
      <c r="L149" s="10" t="s">
        <v>193</v>
      </c>
      <c r="M149" s="13">
        <v>3000000</v>
      </c>
      <c r="N149" s="14" t="s">
        <v>34</v>
      </c>
    </row>
    <row r="150" spans="1:14" s="22" customFormat="1" ht="25.5" hidden="1" x14ac:dyDescent="0.25">
      <c r="A150" s="10">
        <v>149</v>
      </c>
      <c r="B150" s="10" t="s">
        <v>14</v>
      </c>
      <c r="C150" s="10">
        <v>4</v>
      </c>
      <c r="D150" s="10">
        <v>1</v>
      </c>
      <c r="E150" s="10">
        <v>20</v>
      </c>
      <c r="F150" s="11" t="s">
        <v>15</v>
      </c>
      <c r="G150" s="12">
        <v>52115300010001</v>
      </c>
      <c r="H150" s="12" t="s">
        <v>37</v>
      </c>
      <c r="I150" s="12" t="s">
        <v>87</v>
      </c>
      <c r="J150" s="11" t="s">
        <v>115</v>
      </c>
      <c r="K150" s="11">
        <v>160</v>
      </c>
      <c r="L150" s="10" t="s">
        <v>193</v>
      </c>
      <c r="M150" s="13">
        <v>5000000</v>
      </c>
      <c r="N150" s="14" t="s">
        <v>34</v>
      </c>
    </row>
    <row r="151" spans="1:14" s="22" customFormat="1" ht="25.5" hidden="1" x14ac:dyDescent="0.25">
      <c r="A151" s="10">
        <v>150</v>
      </c>
      <c r="B151" s="10" t="s">
        <v>14</v>
      </c>
      <c r="C151" s="10">
        <v>4</v>
      </c>
      <c r="D151" s="10">
        <v>1</v>
      </c>
      <c r="E151" s="10">
        <v>20</v>
      </c>
      <c r="F151" s="11" t="s">
        <v>15</v>
      </c>
      <c r="G151" s="12">
        <v>52111500020001</v>
      </c>
      <c r="H151" s="12" t="s">
        <v>16</v>
      </c>
      <c r="I151" s="12" t="s">
        <v>98</v>
      </c>
      <c r="J151" s="11" t="s">
        <v>115</v>
      </c>
      <c r="K151" s="11">
        <v>160</v>
      </c>
      <c r="L151" s="10" t="s">
        <v>193</v>
      </c>
      <c r="M151" s="13">
        <v>8000000</v>
      </c>
      <c r="N151" s="14" t="s">
        <v>34</v>
      </c>
    </row>
    <row r="152" spans="1:14" s="22" customFormat="1" ht="25.5" hidden="1" x14ac:dyDescent="0.25">
      <c r="A152" s="10">
        <v>151</v>
      </c>
      <c r="B152" s="10" t="s">
        <v>14</v>
      </c>
      <c r="C152" s="10">
        <v>4</v>
      </c>
      <c r="D152" s="10">
        <v>1</v>
      </c>
      <c r="E152" s="10">
        <v>20</v>
      </c>
      <c r="F152" s="11" t="s">
        <v>15</v>
      </c>
      <c r="G152" s="12">
        <v>52112100020001</v>
      </c>
      <c r="H152" s="12" t="s">
        <v>30</v>
      </c>
      <c r="I152" s="12" t="s">
        <v>94</v>
      </c>
      <c r="J152" s="11" t="s">
        <v>115</v>
      </c>
      <c r="K152" s="11">
        <v>160</v>
      </c>
      <c r="L152" s="10" t="s">
        <v>193</v>
      </c>
      <c r="M152" s="13">
        <v>10000000</v>
      </c>
      <c r="N152" s="14" t="s">
        <v>34</v>
      </c>
    </row>
    <row r="153" spans="1:14" s="22" customFormat="1" ht="25.5" hidden="1" x14ac:dyDescent="0.25">
      <c r="A153" s="10">
        <v>152</v>
      </c>
      <c r="B153" s="10" t="s">
        <v>14</v>
      </c>
      <c r="C153" s="10">
        <v>4</v>
      </c>
      <c r="D153" s="10">
        <v>2</v>
      </c>
      <c r="E153" s="10">
        <v>20</v>
      </c>
      <c r="F153" s="11" t="s">
        <v>15</v>
      </c>
      <c r="G153" s="12">
        <v>52112100020001</v>
      </c>
      <c r="H153" s="12" t="s">
        <v>30</v>
      </c>
      <c r="I153" s="12" t="s">
        <v>94</v>
      </c>
      <c r="J153" s="11" t="s">
        <v>115</v>
      </c>
      <c r="K153" s="11">
        <v>160</v>
      </c>
      <c r="L153" s="10" t="s">
        <v>193</v>
      </c>
      <c r="M153" s="13">
        <v>64000000</v>
      </c>
      <c r="N153" s="14" t="s">
        <v>34</v>
      </c>
    </row>
    <row r="154" spans="1:14" s="22" customFormat="1" ht="38.25" hidden="1" x14ac:dyDescent="0.25">
      <c r="A154" s="10">
        <v>153</v>
      </c>
      <c r="B154" s="10" t="s">
        <v>14</v>
      </c>
      <c r="C154" s="10">
        <v>4</v>
      </c>
      <c r="D154" s="10">
        <v>1</v>
      </c>
      <c r="E154" s="10">
        <v>20</v>
      </c>
      <c r="F154" s="11" t="s">
        <v>15</v>
      </c>
      <c r="G154" s="12">
        <v>52111500010001</v>
      </c>
      <c r="H154" s="12" t="s">
        <v>16</v>
      </c>
      <c r="I154" s="12" t="s">
        <v>17</v>
      </c>
      <c r="J154" s="11" t="s">
        <v>115</v>
      </c>
      <c r="K154" s="11">
        <v>180</v>
      </c>
      <c r="L154" s="10" t="s">
        <v>194</v>
      </c>
      <c r="M154" s="13">
        <v>8000000</v>
      </c>
      <c r="N154" s="14" t="s">
        <v>34</v>
      </c>
    </row>
    <row r="155" spans="1:14" s="22" customFormat="1" ht="38.25" hidden="1" x14ac:dyDescent="0.25">
      <c r="A155" s="10">
        <v>154</v>
      </c>
      <c r="B155" s="10" t="s">
        <v>14</v>
      </c>
      <c r="C155" s="10">
        <v>4</v>
      </c>
      <c r="D155" s="10">
        <v>2</v>
      </c>
      <c r="E155" s="10">
        <v>20</v>
      </c>
      <c r="F155" s="11" t="s">
        <v>15</v>
      </c>
      <c r="G155" s="12">
        <v>52111500010001</v>
      </c>
      <c r="H155" s="12" t="s">
        <v>16</v>
      </c>
      <c r="I155" s="12" t="s">
        <v>17</v>
      </c>
      <c r="J155" s="11" t="s">
        <v>115</v>
      </c>
      <c r="K155" s="11">
        <v>180</v>
      </c>
      <c r="L155" s="10" t="s">
        <v>194</v>
      </c>
      <c r="M155" s="13">
        <v>2000000</v>
      </c>
      <c r="N155" s="14" t="s">
        <v>34</v>
      </c>
    </row>
    <row r="156" spans="1:14" s="22" customFormat="1" ht="25.5" hidden="1" x14ac:dyDescent="0.25">
      <c r="A156" s="10">
        <v>155</v>
      </c>
      <c r="B156" s="10" t="s">
        <v>14</v>
      </c>
      <c r="C156" s="10">
        <v>4</v>
      </c>
      <c r="D156" s="10">
        <v>1</v>
      </c>
      <c r="E156" s="10">
        <v>20</v>
      </c>
      <c r="F156" s="11" t="s">
        <v>15</v>
      </c>
      <c r="G156" s="12">
        <v>52112100010001</v>
      </c>
      <c r="H156" s="12" t="s">
        <v>30</v>
      </c>
      <c r="I156" s="12" t="s">
        <v>31</v>
      </c>
      <c r="J156" s="11" t="s">
        <v>115</v>
      </c>
      <c r="K156" s="11">
        <v>180</v>
      </c>
      <c r="L156" s="10" t="s">
        <v>194</v>
      </c>
      <c r="M156" s="13">
        <v>3000000</v>
      </c>
      <c r="N156" s="14" t="s">
        <v>34</v>
      </c>
    </row>
    <row r="157" spans="1:14" s="22" customFormat="1" ht="25.5" hidden="1" x14ac:dyDescent="0.25">
      <c r="A157" s="10">
        <v>156</v>
      </c>
      <c r="B157" s="10" t="s">
        <v>14</v>
      </c>
      <c r="C157" s="10">
        <v>4</v>
      </c>
      <c r="D157" s="10">
        <v>1</v>
      </c>
      <c r="E157" s="10">
        <v>20</v>
      </c>
      <c r="F157" s="11" t="s">
        <v>15</v>
      </c>
      <c r="G157" s="12">
        <v>52111500010002</v>
      </c>
      <c r="H157" s="12" t="s">
        <v>16</v>
      </c>
      <c r="I157" s="12" t="s">
        <v>35</v>
      </c>
      <c r="J157" s="11" t="s">
        <v>115</v>
      </c>
      <c r="K157" s="11">
        <v>180</v>
      </c>
      <c r="L157" s="10" t="s">
        <v>194</v>
      </c>
      <c r="M157" s="13">
        <v>8000000</v>
      </c>
      <c r="N157" s="14" t="s">
        <v>34</v>
      </c>
    </row>
    <row r="158" spans="1:14" s="22" customFormat="1" ht="25.5" hidden="1" x14ac:dyDescent="0.25">
      <c r="A158" s="10">
        <v>157</v>
      </c>
      <c r="B158" s="10" t="s">
        <v>14</v>
      </c>
      <c r="C158" s="10">
        <v>4</v>
      </c>
      <c r="D158" s="10">
        <v>2</v>
      </c>
      <c r="E158" s="10">
        <v>20</v>
      </c>
      <c r="F158" s="11" t="s">
        <v>15</v>
      </c>
      <c r="G158" s="12">
        <v>52111500010002</v>
      </c>
      <c r="H158" s="12" t="s">
        <v>16</v>
      </c>
      <c r="I158" s="12" t="s">
        <v>35</v>
      </c>
      <c r="J158" s="11" t="s">
        <v>115</v>
      </c>
      <c r="K158" s="11">
        <v>180</v>
      </c>
      <c r="L158" s="10" t="s">
        <v>194</v>
      </c>
      <c r="M158" s="13">
        <v>2000000</v>
      </c>
      <c r="N158" s="14" t="s">
        <v>34</v>
      </c>
    </row>
    <row r="159" spans="1:14" s="22" customFormat="1" ht="25.5" hidden="1" x14ac:dyDescent="0.25">
      <c r="A159" s="10">
        <v>158</v>
      </c>
      <c r="B159" s="10" t="s">
        <v>14</v>
      </c>
      <c r="C159" s="10">
        <v>4</v>
      </c>
      <c r="D159" s="10">
        <v>1</v>
      </c>
      <c r="E159" s="10">
        <v>20</v>
      </c>
      <c r="F159" s="11" t="s">
        <v>15</v>
      </c>
      <c r="G159" s="12">
        <v>52111300010001</v>
      </c>
      <c r="H159" s="12" t="s">
        <v>37</v>
      </c>
      <c r="I159" s="12" t="s">
        <v>49</v>
      </c>
      <c r="J159" s="11" t="s">
        <v>115</v>
      </c>
      <c r="K159" s="11">
        <v>180</v>
      </c>
      <c r="L159" s="10" t="s">
        <v>194</v>
      </c>
      <c r="M159" s="13">
        <v>2500000</v>
      </c>
      <c r="N159" s="14" t="s">
        <v>34</v>
      </c>
    </row>
    <row r="160" spans="1:14" s="22" customFormat="1" ht="25.5" hidden="1" x14ac:dyDescent="0.25">
      <c r="A160" s="10">
        <v>159</v>
      </c>
      <c r="B160" s="10" t="s">
        <v>14</v>
      </c>
      <c r="C160" s="10">
        <v>4</v>
      </c>
      <c r="D160" s="10">
        <v>2</v>
      </c>
      <c r="E160" s="10">
        <v>20</v>
      </c>
      <c r="F160" s="11" t="s">
        <v>15</v>
      </c>
      <c r="G160" s="12">
        <v>52111300010001</v>
      </c>
      <c r="H160" s="12" t="s">
        <v>37</v>
      </c>
      <c r="I160" s="12" t="s">
        <v>49</v>
      </c>
      <c r="J160" s="11" t="s">
        <v>115</v>
      </c>
      <c r="K160" s="11">
        <v>180</v>
      </c>
      <c r="L160" s="10" t="s">
        <v>194</v>
      </c>
      <c r="M160" s="13">
        <v>6000000</v>
      </c>
      <c r="N160" s="14" t="s">
        <v>34</v>
      </c>
    </row>
    <row r="161" spans="1:14" s="22" customFormat="1" ht="51" hidden="1" x14ac:dyDescent="0.25">
      <c r="A161" s="10">
        <v>160</v>
      </c>
      <c r="B161" s="10" t="s">
        <v>14</v>
      </c>
      <c r="C161" s="10">
        <v>4</v>
      </c>
      <c r="D161" s="10">
        <v>1</v>
      </c>
      <c r="E161" s="10">
        <v>20</v>
      </c>
      <c r="F161" s="11" t="s">
        <v>15</v>
      </c>
      <c r="G161" s="12">
        <v>52111300030001</v>
      </c>
      <c r="H161" s="12" t="s">
        <v>37</v>
      </c>
      <c r="I161" s="12" t="s">
        <v>38</v>
      </c>
      <c r="J161" s="11" t="s">
        <v>115</v>
      </c>
      <c r="K161" s="11">
        <v>180</v>
      </c>
      <c r="L161" s="10" t="s">
        <v>194</v>
      </c>
      <c r="M161" s="13">
        <v>2500000</v>
      </c>
      <c r="N161" s="14" t="s">
        <v>34</v>
      </c>
    </row>
    <row r="162" spans="1:14" s="22" customFormat="1" ht="51" hidden="1" x14ac:dyDescent="0.25">
      <c r="A162" s="10">
        <v>161</v>
      </c>
      <c r="B162" s="10" t="s">
        <v>14</v>
      </c>
      <c r="C162" s="10">
        <v>4</v>
      </c>
      <c r="D162" s="10">
        <v>2</v>
      </c>
      <c r="E162" s="10">
        <v>20</v>
      </c>
      <c r="F162" s="11" t="s">
        <v>15</v>
      </c>
      <c r="G162" s="12">
        <v>52111300030001</v>
      </c>
      <c r="H162" s="12" t="s">
        <v>37</v>
      </c>
      <c r="I162" s="12" t="s">
        <v>38</v>
      </c>
      <c r="J162" s="11" t="s">
        <v>115</v>
      </c>
      <c r="K162" s="11">
        <v>180</v>
      </c>
      <c r="L162" s="10" t="s">
        <v>194</v>
      </c>
      <c r="M162" s="13">
        <f>2000000-1500000</f>
        <v>500000</v>
      </c>
      <c r="N162" s="14" t="s">
        <v>34</v>
      </c>
    </row>
    <row r="163" spans="1:14" s="22" customFormat="1" ht="51" hidden="1" x14ac:dyDescent="0.25">
      <c r="A163" s="10">
        <v>162</v>
      </c>
      <c r="B163" s="10" t="s">
        <v>14</v>
      </c>
      <c r="C163" s="10">
        <v>4</v>
      </c>
      <c r="D163" s="10">
        <v>2</v>
      </c>
      <c r="E163" s="10">
        <v>20</v>
      </c>
      <c r="F163" s="11" t="s">
        <v>15</v>
      </c>
      <c r="G163" s="12">
        <v>52111300020001</v>
      </c>
      <c r="H163" s="12" t="s">
        <v>37</v>
      </c>
      <c r="I163" s="12" t="s">
        <v>51</v>
      </c>
      <c r="J163" s="11" t="s">
        <v>115</v>
      </c>
      <c r="K163" s="11">
        <v>180</v>
      </c>
      <c r="L163" s="10" t="s">
        <v>194</v>
      </c>
      <c r="M163" s="13">
        <f>2000000-1500000</f>
        <v>500000</v>
      </c>
      <c r="N163" s="14" t="s">
        <v>34</v>
      </c>
    </row>
    <row r="164" spans="1:14" s="22" customFormat="1" ht="38.25" hidden="1" x14ac:dyDescent="0.25">
      <c r="A164" s="10">
        <v>163</v>
      </c>
      <c r="B164" s="10" t="s">
        <v>14</v>
      </c>
      <c r="C164" s="10">
        <v>4</v>
      </c>
      <c r="D164" s="10">
        <v>1</v>
      </c>
      <c r="E164" s="10">
        <v>20</v>
      </c>
      <c r="F164" s="11" t="s">
        <v>15</v>
      </c>
      <c r="G164" s="12">
        <v>52111300030003</v>
      </c>
      <c r="H164" s="12" t="s">
        <v>37</v>
      </c>
      <c r="I164" s="12" t="s">
        <v>55</v>
      </c>
      <c r="J164" s="11" t="s">
        <v>115</v>
      </c>
      <c r="K164" s="11">
        <v>180</v>
      </c>
      <c r="L164" s="10" t="s">
        <v>194</v>
      </c>
      <c r="M164" s="13">
        <v>2000000</v>
      </c>
      <c r="N164" s="14" t="s">
        <v>34</v>
      </c>
    </row>
    <row r="165" spans="1:14" s="22" customFormat="1" ht="51" hidden="1" x14ac:dyDescent="0.25">
      <c r="A165" s="10">
        <v>164</v>
      </c>
      <c r="B165" s="10" t="s">
        <v>14</v>
      </c>
      <c r="C165" s="10">
        <v>4</v>
      </c>
      <c r="D165" s="10">
        <v>1</v>
      </c>
      <c r="E165" s="10">
        <v>20</v>
      </c>
      <c r="F165" s="11" t="s">
        <v>15</v>
      </c>
      <c r="G165" s="12">
        <v>52111300030001</v>
      </c>
      <c r="H165" s="12" t="s">
        <v>37</v>
      </c>
      <c r="I165" s="12" t="s">
        <v>38</v>
      </c>
      <c r="J165" s="11" t="s">
        <v>115</v>
      </c>
      <c r="K165" s="11">
        <v>180</v>
      </c>
      <c r="L165" s="10" t="s">
        <v>194</v>
      </c>
      <c r="M165" s="13">
        <v>1500000</v>
      </c>
      <c r="N165" s="14" t="s">
        <v>34</v>
      </c>
    </row>
    <row r="166" spans="1:14" s="22" customFormat="1" ht="38.25" hidden="1" x14ac:dyDescent="0.25">
      <c r="A166" s="10">
        <v>165</v>
      </c>
      <c r="B166" s="10" t="s">
        <v>14</v>
      </c>
      <c r="C166" s="10">
        <v>4</v>
      </c>
      <c r="D166" s="10">
        <v>1</v>
      </c>
      <c r="E166" s="10">
        <v>20</v>
      </c>
      <c r="F166" s="11" t="s">
        <v>15</v>
      </c>
      <c r="G166" s="12">
        <v>52111900010001</v>
      </c>
      <c r="H166" s="12" t="s">
        <v>66</v>
      </c>
      <c r="I166" s="12" t="s">
        <v>67</v>
      </c>
      <c r="J166" s="11" t="s">
        <v>115</v>
      </c>
      <c r="K166" s="11">
        <v>180</v>
      </c>
      <c r="L166" s="10" t="s">
        <v>194</v>
      </c>
      <c r="M166" s="13">
        <v>5000000</v>
      </c>
      <c r="N166" s="14" t="s">
        <v>34</v>
      </c>
    </row>
    <row r="167" spans="1:14" s="22" customFormat="1" ht="38.25" hidden="1" x14ac:dyDescent="0.25">
      <c r="A167" s="10">
        <v>166</v>
      </c>
      <c r="B167" s="10" t="s">
        <v>14</v>
      </c>
      <c r="C167" s="10">
        <v>4</v>
      </c>
      <c r="D167" s="10">
        <v>2</v>
      </c>
      <c r="E167" s="10">
        <v>20</v>
      </c>
      <c r="F167" s="11" t="s">
        <v>15</v>
      </c>
      <c r="G167" s="12">
        <v>52111900010001</v>
      </c>
      <c r="H167" s="12" t="s">
        <v>66</v>
      </c>
      <c r="I167" s="12" t="s">
        <v>67</v>
      </c>
      <c r="J167" s="11" t="s">
        <v>115</v>
      </c>
      <c r="K167" s="11">
        <v>180</v>
      </c>
      <c r="L167" s="10" t="s">
        <v>194</v>
      </c>
      <c r="M167" s="13">
        <v>5000000</v>
      </c>
      <c r="N167" s="14" t="s">
        <v>34</v>
      </c>
    </row>
    <row r="168" spans="1:14" s="22" customFormat="1" ht="25.5" hidden="1" x14ac:dyDescent="0.25">
      <c r="A168" s="10">
        <v>167</v>
      </c>
      <c r="B168" s="10" t="s">
        <v>14</v>
      </c>
      <c r="C168" s="10">
        <v>4</v>
      </c>
      <c r="D168" s="10">
        <v>1</v>
      </c>
      <c r="E168" s="10">
        <v>20</v>
      </c>
      <c r="F168" s="11" t="s">
        <v>15</v>
      </c>
      <c r="G168" s="12">
        <v>52111200010005</v>
      </c>
      <c r="H168" s="12" t="s">
        <v>27</v>
      </c>
      <c r="I168" s="12" t="s">
        <v>70</v>
      </c>
      <c r="J168" s="11" t="s">
        <v>115</v>
      </c>
      <c r="K168" s="11">
        <v>180</v>
      </c>
      <c r="L168" s="10" t="s">
        <v>194</v>
      </c>
      <c r="M168" s="13">
        <v>2500000</v>
      </c>
      <c r="N168" s="14" t="s">
        <v>34</v>
      </c>
    </row>
    <row r="169" spans="1:14" s="22" customFormat="1" ht="38.25" hidden="1" x14ac:dyDescent="0.25">
      <c r="A169" s="10">
        <v>168</v>
      </c>
      <c r="B169" s="10" t="s">
        <v>14</v>
      </c>
      <c r="C169" s="10">
        <v>4</v>
      </c>
      <c r="D169" s="10">
        <v>1</v>
      </c>
      <c r="E169" s="10">
        <v>20</v>
      </c>
      <c r="F169" s="11" t="s">
        <v>15</v>
      </c>
      <c r="G169" s="12">
        <v>52111200010001</v>
      </c>
      <c r="H169" s="12" t="s">
        <v>27</v>
      </c>
      <c r="I169" s="12" t="s">
        <v>64</v>
      </c>
      <c r="J169" s="11" t="s">
        <v>115</v>
      </c>
      <c r="K169" s="11">
        <v>180</v>
      </c>
      <c r="L169" s="10" t="s">
        <v>194</v>
      </c>
      <c r="M169" s="13">
        <v>3000000</v>
      </c>
      <c r="N169" s="14" t="s">
        <v>34</v>
      </c>
    </row>
    <row r="170" spans="1:14" s="22" customFormat="1" ht="25.5" hidden="1" x14ac:dyDescent="0.25">
      <c r="A170" s="10">
        <v>169</v>
      </c>
      <c r="B170" s="10" t="s">
        <v>14</v>
      </c>
      <c r="C170" s="10">
        <v>4</v>
      </c>
      <c r="D170" s="10">
        <v>1</v>
      </c>
      <c r="E170" s="10">
        <v>20</v>
      </c>
      <c r="F170" s="11" t="s">
        <v>15</v>
      </c>
      <c r="G170" s="12">
        <v>52115300010001</v>
      </c>
      <c r="H170" s="12" t="s">
        <v>37</v>
      </c>
      <c r="I170" s="12" t="s">
        <v>87</v>
      </c>
      <c r="J170" s="11" t="s">
        <v>115</v>
      </c>
      <c r="K170" s="11">
        <v>180</v>
      </c>
      <c r="L170" s="10" t="s">
        <v>194</v>
      </c>
      <c r="M170" s="13">
        <v>5000000</v>
      </c>
      <c r="N170" s="14" t="s">
        <v>34</v>
      </c>
    </row>
    <row r="171" spans="1:14" s="22" customFormat="1" ht="25.5" hidden="1" x14ac:dyDescent="0.25">
      <c r="A171" s="10">
        <v>170</v>
      </c>
      <c r="B171" s="10" t="s">
        <v>14</v>
      </c>
      <c r="C171" s="10">
        <v>4</v>
      </c>
      <c r="D171" s="10">
        <v>1</v>
      </c>
      <c r="E171" s="10">
        <v>20</v>
      </c>
      <c r="F171" s="11" t="s">
        <v>15</v>
      </c>
      <c r="G171" s="12">
        <v>52111500020001</v>
      </c>
      <c r="H171" s="12" t="s">
        <v>16</v>
      </c>
      <c r="I171" s="12" t="s">
        <v>98</v>
      </c>
      <c r="J171" s="11" t="s">
        <v>115</v>
      </c>
      <c r="K171" s="11">
        <v>180</v>
      </c>
      <c r="L171" s="10" t="s">
        <v>194</v>
      </c>
      <c r="M171" s="13">
        <v>8000000</v>
      </c>
      <c r="N171" s="14" t="s">
        <v>34</v>
      </c>
    </row>
    <row r="172" spans="1:14" s="22" customFormat="1" ht="25.5" hidden="1" x14ac:dyDescent="0.25">
      <c r="A172" s="10">
        <v>171</v>
      </c>
      <c r="B172" s="10" t="s">
        <v>14</v>
      </c>
      <c r="C172" s="10">
        <v>4</v>
      </c>
      <c r="D172" s="10">
        <v>1</v>
      </c>
      <c r="E172" s="10">
        <v>20</v>
      </c>
      <c r="F172" s="11" t="s">
        <v>15</v>
      </c>
      <c r="G172" s="12">
        <v>52112100020001</v>
      </c>
      <c r="H172" s="12" t="s">
        <v>30</v>
      </c>
      <c r="I172" s="12" t="s">
        <v>94</v>
      </c>
      <c r="J172" s="11" t="s">
        <v>115</v>
      </c>
      <c r="K172" s="11">
        <v>180</v>
      </c>
      <c r="L172" s="10" t="s">
        <v>194</v>
      </c>
      <c r="M172" s="13">
        <v>10000000</v>
      </c>
      <c r="N172" s="14" t="s">
        <v>34</v>
      </c>
    </row>
    <row r="173" spans="1:14" s="22" customFormat="1" ht="25.5" hidden="1" x14ac:dyDescent="0.25">
      <c r="A173" s="10">
        <v>172</v>
      </c>
      <c r="B173" s="10" t="s">
        <v>14</v>
      </c>
      <c r="C173" s="10">
        <v>4</v>
      </c>
      <c r="D173" s="10">
        <v>2</v>
      </c>
      <c r="E173" s="10">
        <v>20</v>
      </c>
      <c r="F173" s="11" t="s">
        <v>15</v>
      </c>
      <c r="G173" s="12">
        <v>52112100020001</v>
      </c>
      <c r="H173" s="12" t="s">
        <v>30</v>
      </c>
      <c r="I173" s="12" t="s">
        <v>94</v>
      </c>
      <c r="J173" s="11" t="s">
        <v>115</v>
      </c>
      <c r="K173" s="11">
        <v>180</v>
      </c>
      <c r="L173" s="10" t="s">
        <v>194</v>
      </c>
      <c r="M173" s="13">
        <v>64000000</v>
      </c>
      <c r="N173" s="14" t="s">
        <v>34</v>
      </c>
    </row>
    <row r="174" spans="1:14" s="22" customFormat="1" ht="38.25" hidden="1" x14ac:dyDescent="0.25">
      <c r="A174" s="10">
        <v>173</v>
      </c>
      <c r="B174" s="10" t="s">
        <v>14</v>
      </c>
      <c r="C174" s="10">
        <v>4</v>
      </c>
      <c r="D174" s="10">
        <v>1</v>
      </c>
      <c r="E174" s="10">
        <v>20</v>
      </c>
      <c r="F174" s="11" t="s">
        <v>15</v>
      </c>
      <c r="G174" s="12">
        <v>52111500010001</v>
      </c>
      <c r="H174" s="12" t="s">
        <v>16</v>
      </c>
      <c r="I174" s="12" t="s">
        <v>17</v>
      </c>
      <c r="J174" s="11" t="s">
        <v>115</v>
      </c>
      <c r="K174" s="11">
        <v>170</v>
      </c>
      <c r="L174" s="10" t="s">
        <v>195</v>
      </c>
      <c r="M174" s="13">
        <v>8000000</v>
      </c>
      <c r="N174" s="14" t="s">
        <v>34</v>
      </c>
    </row>
    <row r="175" spans="1:14" s="22" customFormat="1" ht="38.25" hidden="1" x14ac:dyDescent="0.25">
      <c r="A175" s="10">
        <v>174</v>
      </c>
      <c r="B175" s="10" t="s">
        <v>14</v>
      </c>
      <c r="C175" s="10">
        <v>4</v>
      </c>
      <c r="D175" s="10">
        <v>2</v>
      </c>
      <c r="E175" s="10">
        <v>20</v>
      </c>
      <c r="F175" s="11" t="s">
        <v>15</v>
      </c>
      <c r="G175" s="12">
        <v>52111500010001</v>
      </c>
      <c r="H175" s="12" t="s">
        <v>16</v>
      </c>
      <c r="I175" s="12" t="s">
        <v>17</v>
      </c>
      <c r="J175" s="11" t="s">
        <v>115</v>
      </c>
      <c r="K175" s="11">
        <v>170</v>
      </c>
      <c r="L175" s="10" t="s">
        <v>195</v>
      </c>
      <c r="M175" s="13">
        <v>2000000</v>
      </c>
      <c r="N175" s="14" t="s">
        <v>34</v>
      </c>
    </row>
    <row r="176" spans="1:14" s="22" customFormat="1" ht="25.5" hidden="1" x14ac:dyDescent="0.25">
      <c r="A176" s="10">
        <v>175</v>
      </c>
      <c r="B176" s="10" t="s">
        <v>14</v>
      </c>
      <c r="C176" s="10">
        <v>4</v>
      </c>
      <c r="D176" s="10">
        <v>1</v>
      </c>
      <c r="E176" s="10">
        <v>20</v>
      </c>
      <c r="F176" s="11" t="s">
        <v>15</v>
      </c>
      <c r="G176" s="12">
        <v>52112100010001</v>
      </c>
      <c r="H176" s="12" t="s">
        <v>30</v>
      </c>
      <c r="I176" s="12" t="s">
        <v>31</v>
      </c>
      <c r="J176" s="11" t="s">
        <v>115</v>
      </c>
      <c r="K176" s="11">
        <v>170</v>
      </c>
      <c r="L176" s="10" t="s">
        <v>195</v>
      </c>
      <c r="M176" s="13">
        <v>3000000</v>
      </c>
      <c r="N176" s="14" t="s">
        <v>34</v>
      </c>
    </row>
    <row r="177" spans="1:14" s="22" customFormat="1" ht="25.5" hidden="1" x14ac:dyDescent="0.25">
      <c r="A177" s="10">
        <v>176</v>
      </c>
      <c r="B177" s="10" t="s">
        <v>14</v>
      </c>
      <c r="C177" s="10">
        <v>4</v>
      </c>
      <c r="D177" s="10">
        <v>1</v>
      </c>
      <c r="E177" s="10">
        <v>20</v>
      </c>
      <c r="F177" s="11" t="s">
        <v>15</v>
      </c>
      <c r="G177" s="12">
        <v>52111500010002</v>
      </c>
      <c r="H177" s="12" t="s">
        <v>16</v>
      </c>
      <c r="I177" s="12" t="s">
        <v>35</v>
      </c>
      <c r="J177" s="11" t="s">
        <v>115</v>
      </c>
      <c r="K177" s="11">
        <v>170</v>
      </c>
      <c r="L177" s="10" t="s">
        <v>195</v>
      </c>
      <c r="M177" s="13">
        <v>8000000</v>
      </c>
      <c r="N177" s="14" t="s">
        <v>34</v>
      </c>
    </row>
    <row r="178" spans="1:14" s="22" customFormat="1" ht="25.5" hidden="1" x14ac:dyDescent="0.25">
      <c r="A178" s="10">
        <v>177</v>
      </c>
      <c r="B178" s="10" t="s">
        <v>14</v>
      </c>
      <c r="C178" s="10">
        <v>4</v>
      </c>
      <c r="D178" s="10">
        <v>2</v>
      </c>
      <c r="E178" s="10">
        <v>20</v>
      </c>
      <c r="F178" s="11" t="s">
        <v>15</v>
      </c>
      <c r="G178" s="12">
        <v>52111500010002</v>
      </c>
      <c r="H178" s="12" t="s">
        <v>16</v>
      </c>
      <c r="I178" s="12" t="s">
        <v>35</v>
      </c>
      <c r="J178" s="11" t="s">
        <v>115</v>
      </c>
      <c r="K178" s="11">
        <v>170</v>
      </c>
      <c r="L178" s="10" t="s">
        <v>195</v>
      </c>
      <c r="M178" s="13">
        <v>2000000</v>
      </c>
      <c r="N178" s="14" t="s">
        <v>34</v>
      </c>
    </row>
    <row r="179" spans="1:14" s="22" customFormat="1" ht="25.5" hidden="1" x14ac:dyDescent="0.25">
      <c r="A179" s="10">
        <v>178</v>
      </c>
      <c r="B179" s="10" t="s">
        <v>14</v>
      </c>
      <c r="C179" s="10">
        <v>4</v>
      </c>
      <c r="D179" s="10">
        <v>1</v>
      </c>
      <c r="E179" s="10">
        <v>20</v>
      </c>
      <c r="F179" s="11" t="s">
        <v>15</v>
      </c>
      <c r="G179" s="12">
        <v>52111300010001</v>
      </c>
      <c r="H179" s="12" t="s">
        <v>37</v>
      </c>
      <c r="I179" s="12" t="s">
        <v>49</v>
      </c>
      <c r="J179" s="11" t="s">
        <v>115</v>
      </c>
      <c r="K179" s="11">
        <v>170</v>
      </c>
      <c r="L179" s="10" t="s">
        <v>195</v>
      </c>
      <c r="M179" s="13">
        <v>2500000</v>
      </c>
      <c r="N179" s="14" t="s">
        <v>34</v>
      </c>
    </row>
    <row r="180" spans="1:14" s="22" customFormat="1" ht="25.5" hidden="1" x14ac:dyDescent="0.25">
      <c r="A180" s="10">
        <v>179</v>
      </c>
      <c r="B180" s="10" t="s">
        <v>14</v>
      </c>
      <c r="C180" s="10">
        <v>4</v>
      </c>
      <c r="D180" s="10">
        <v>2</v>
      </c>
      <c r="E180" s="10">
        <v>20</v>
      </c>
      <c r="F180" s="11" t="s">
        <v>15</v>
      </c>
      <c r="G180" s="12">
        <v>52111300010001</v>
      </c>
      <c r="H180" s="12" t="s">
        <v>37</v>
      </c>
      <c r="I180" s="12" t="s">
        <v>49</v>
      </c>
      <c r="J180" s="11" t="s">
        <v>115</v>
      </c>
      <c r="K180" s="11">
        <v>170</v>
      </c>
      <c r="L180" s="10" t="s">
        <v>195</v>
      </c>
      <c r="M180" s="13">
        <v>6000000</v>
      </c>
      <c r="N180" s="14" t="s">
        <v>34</v>
      </c>
    </row>
    <row r="181" spans="1:14" s="22" customFormat="1" ht="51" hidden="1" x14ac:dyDescent="0.25">
      <c r="A181" s="10">
        <v>180</v>
      </c>
      <c r="B181" s="10" t="s">
        <v>14</v>
      </c>
      <c r="C181" s="10">
        <v>4</v>
      </c>
      <c r="D181" s="10">
        <v>1</v>
      </c>
      <c r="E181" s="10">
        <v>20</v>
      </c>
      <c r="F181" s="11" t="s">
        <v>15</v>
      </c>
      <c r="G181" s="12">
        <v>52111300030001</v>
      </c>
      <c r="H181" s="12" t="s">
        <v>37</v>
      </c>
      <c r="I181" s="12" t="s">
        <v>38</v>
      </c>
      <c r="J181" s="11" t="s">
        <v>115</v>
      </c>
      <c r="K181" s="11">
        <v>170</v>
      </c>
      <c r="L181" s="10" t="s">
        <v>195</v>
      </c>
      <c r="M181" s="13">
        <v>2500000</v>
      </c>
      <c r="N181" s="14" t="s">
        <v>34</v>
      </c>
    </row>
    <row r="182" spans="1:14" s="22" customFormat="1" ht="51" hidden="1" x14ac:dyDescent="0.25">
      <c r="A182" s="10">
        <v>181</v>
      </c>
      <c r="B182" s="10" t="s">
        <v>14</v>
      </c>
      <c r="C182" s="10">
        <v>4</v>
      </c>
      <c r="D182" s="10">
        <v>2</v>
      </c>
      <c r="E182" s="10">
        <v>20</v>
      </c>
      <c r="F182" s="11" t="s">
        <v>15</v>
      </c>
      <c r="G182" s="12">
        <v>52111300030001</v>
      </c>
      <c r="H182" s="12" t="s">
        <v>37</v>
      </c>
      <c r="I182" s="12" t="s">
        <v>38</v>
      </c>
      <c r="J182" s="11" t="s">
        <v>115</v>
      </c>
      <c r="K182" s="11">
        <v>170</v>
      </c>
      <c r="L182" s="10" t="s">
        <v>195</v>
      </c>
      <c r="M182" s="13">
        <v>2000000</v>
      </c>
      <c r="N182" s="14" t="s">
        <v>34</v>
      </c>
    </row>
    <row r="183" spans="1:14" s="22" customFormat="1" ht="51" hidden="1" x14ac:dyDescent="0.25">
      <c r="A183" s="10">
        <v>182</v>
      </c>
      <c r="B183" s="10" t="s">
        <v>14</v>
      </c>
      <c r="C183" s="10">
        <v>4</v>
      </c>
      <c r="D183" s="10">
        <v>2</v>
      </c>
      <c r="E183" s="10">
        <v>20</v>
      </c>
      <c r="F183" s="11" t="s">
        <v>15</v>
      </c>
      <c r="G183" s="12">
        <v>52111300020001</v>
      </c>
      <c r="H183" s="12" t="s">
        <v>37</v>
      </c>
      <c r="I183" s="12" t="s">
        <v>51</v>
      </c>
      <c r="J183" s="11" t="s">
        <v>115</v>
      </c>
      <c r="K183" s="11">
        <v>170</v>
      </c>
      <c r="L183" s="10" t="s">
        <v>195</v>
      </c>
      <c r="M183" s="13">
        <v>2000000</v>
      </c>
      <c r="N183" s="14" t="s">
        <v>34</v>
      </c>
    </row>
    <row r="184" spans="1:14" s="22" customFormat="1" ht="38.25" hidden="1" x14ac:dyDescent="0.25">
      <c r="A184" s="10">
        <v>183</v>
      </c>
      <c r="B184" s="10" t="s">
        <v>14</v>
      </c>
      <c r="C184" s="10">
        <v>4</v>
      </c>
      <c r="D184" s="10">
        <v>1</v>
      </c>
      <c r="E184" s="10">
        <v>20</v>
      </c>
      <c r="F184" s="11" t="s">
        <v>15</v>
      </c>
      <c r="G184" s="12">
        <v>52111300030003</v>
      </c>
      <c r="H184" s="12" t="s">
        <v>37</v>
      </c>
      <c r="I184" s="12" t="s">
        <v>55</v>
      </c>
      <c r="J184" s="11" t="s">
        <v>115</v>
      </c>
      <c r="K184" s="11">
        <v>170</v>
      </c>
      <c r="L184" s="10" t="s">
        <v>195</v>
      </c>
      <c r="M184" s="13">
        <v>2000000</v>
      </c>
      <c r="N184" s="14" t="s">
        <v>34</v>
      </c>
    </row>
    <row r="185" spans="1:14" s="22" customFormat="1" ht="51" hidden="1" x14ac:dyDescent="0.25">
      <c r="A185" s="10">
        <v>184</v>
      </c>
      <c r="B185" s="10" t="s">
        <v>14</v>
      </c>
      <c r="C185" s="10">
        <v>4</v>
      </c>
      <c r="D185" s="10">
        <v>1</v>
      </c>
      <c r="E185" s="10">
        <v>20</v>
      </c>
      <c r="F185" s="11" t="s">
        <v>15</v>
      </c>
      <c r="G185" s="12">
        <v>52111300030001</v>
      </c>
      <c r="H185" s="12" t="s">
        <v>37</v>
      </c>
      <c r="I185" s="12" t="s">
        <v>38</v>
      </c>
      <c r="J185" s="11" t="s">
        <v>115</v>
      </c>
      <c r="K185" s="11">
        <v>170</v>
      </c>
      <c r="L185" s="10" t="s">
        <v>195</v>
      </c>
      <c r="M185" s="13">
        <v>1500000</v>
      </c>
      <c r="N185" s="14" t="s">
        <v>34</v>
      </c>
    </row>
    <row r="186" spans="1:14" s="22" customFormat="1" ht="38.25" hidden="1" x14ac:dyDescent="0.25">
      <c r="A186" s="10">
        <v>185</v>
      </c>
      <c r="B186" s="10" t="s">
        <v>14</v>
      </c>
      <c r="C186" s="10">
        <v>4</v>
      </c>
      <c r="D186" s="10">
        <v>1</v>
      </c>
      <c r="E186" s="10">
        <v>20</v>
      </c>
      <c r="F186" s="11" t="s">
        <v>15</v>
      </c>
      <c r="G186" s="12">
        <v>52111900010001</v>
      </c>
      <c r="H186" s="12" t="s">
        <v>66</v>
      </c>
      <c r="I186" s="11" t="s">
        <v>67</v>
      </c>
      <c r="J186" s="11" t="s">
        <v>115</v>
      </c>
      <c r="K186" s="11">
        <v>170</v>
      </c>
      <c r="L186" s="10" t="s">
        <v>195</v>
      </c>
      <c r="M186" s="13">
        <v>5000000</v>
      </c>
      <c r="N186" s="14" t="s">
        <v>34</v>
      </c>
    </row>
    <row r="187" spans="1:14" s="22" customFormat="1" ht="38.25" hidden="1" x14ac:dyDescent="0.25">
      <c r="A187" s="10">
        <v>186</v>
      </c>
      <c r="B187" s="10" t="s">
        <v>14</v>
      </c>
      <c r="C187" s="10">
        <v>4</v>
      </c>
      <c r="D187" s="10">
        <v>2</v>
      </c>
      <c r="E187" s="10">
        <v>20</v>
      </c>
      <c r="F187" s="11" t="s">
        <v>15</v>
      </c>
      <c r="G187" s="12">
        <v>52111900010001</v>
      </c>
      <c r="H187" s="12" t="s">
        <v>66</v>
      </c>
      <c r="I187" s="11" t="s">
        <v>67</v>
      </c>
      <c r="J187" s="11" t="s">
        <v>115</v>
      </c>
      <c r="K187" s="11">
        <v>170</v>
      </c>
      <c r="L187" s="10" t="s">
        <v>195</v>
      </c>
      <c r="M187" s="13">
        <v>5000000</v>
      </c>
      <c r="N187" s="14" t="s">
        <v>34</v>
      </c>
    </row>
    <row r="188" spans="1:14" s="22" customFormat="1" ht="25.5" hidden="1" x14ac:dyDescent="0.25">
      <c r="A188" s="10">
        <v>187</v>
      </c>
      <c r="B188" s="10" t="s">
        <v>14</v>
      </c>
      <c r="C188" s="10">
        <v>4</v>
      </c>
      <c r="D188" s="10">
        <v>1</v>
      </c>
      <c r="E188" s="10">
        <v>20</v>
      </c>
      <c r="F188" s="11" t="s">
        <v>15</v>
      </c>
      <c r="G188" s="12">
        <v>52111200010005</v>
      </c>
      <c r="H188" s="12" t="s">
        <v>27</v>
      </c>
      <c r="I188" s="11" t="s">
        <v>70</v>
      </c>
      <c r="J188" s="11" t="s">
        <v>115</v>
      </c>
      <c r="K188" s="11">
        <v>170</v>
      </c>
      <c r="L188" s="10" t="s">
        <v>195</v>
      </c>
      <c r="M188" s="13">
        <v>2500000</v>
      </c>
      <c r="N188" s="14" t="s">
        <v>34</v>
      </c>
    </row>
    <row r="189" spans="1:14" s="22" customFormat="1" ht="38.25" hidden="1" x14ac:dyDescent="0.25">
      <c r="A189" s="10">
        <v>188</v>
      </c>
      <c r="B189" s="10" t="s">
        <v>14</v>
      </c>
      <c r="C189" s="10">
        <v>4</v>
      </c>
      <c r="D189" s="10">
        <v>1</v>
      </c>
      <c r="E189" s="10">
        <v>20</v>
      </c>
      <c r="F189" s="11" t="s">
        <v>15</v>
      </c>
      <c r="G189" s="12">
        <v>52111200010001</v>
      </c>
      <c r="H189" s="12" t="s">
        <v>27</v>
      </c>
      <c r="I189" s="11" t="s">
        <v>64</v>
      </c>
      <c r="J189" s="11" t="s">
        <v>115</v>
      </c>
      <c r="K189" s="11">
        <v>170</v>
      </c>
      <c r="L189" s="10" t="s">
        <v>195</v>
      </c>
      <c r="M189" s="13">
        <v>3000000</v>
      </c>
      <c r="N189" s="14" t="s">
        <v>34</v>
      </c>
    </row>
    <row r="190" spans="1:14" s="22" customFormat="1" ht="25.5" hidden="1" x14ac:dyDescent="0.25">
      <c r="A190" s="10">
        <v>189</v>
      </c>
      <c r="B190" s="10" t="s">
        <v>14</v>
      </c>
      <c r="C190" s="10">
        <v>4</v>
      </c>
      <c r="D190" s="10">
        <v>1</v>
      </c>
      <c r="E190" s="10">
        <v>20</v>
      </c>
      <c r="F190" s="11" t="s">
        <v>15</v>
      </c>
      <c r="G190" s="12">
        <v>52115300010001</v>
      </c>
      <c r="H190" s="12" t="s">
        <v>37</v>
      </c>
      <c r="I190" s="11" t="s">
        <v>87</v>
      </c>
      <c r="J190" s="11" t="s">
        <v>115</v>
      </c>
      <c r="K190" s="11">
        <v>170</v>
      </c>
      <c r="L190" s="10" t="s">
        <v>195</v>
      </c>
      <c r="M190" s="13">
        <v>5000000</v>
      </c>
      <c r="N190" s="14" t="s">
        <v>34</v>
      </c>
    </row>
    <row r="191" spans="1:14" s="22" customFormat="1" ht="25.5" hidden="1" x14ac:dyDescent="0.25">
      <c r="A191" s="10">
        <v>190</v>
      </c>
      <c r="B191" s="10" t="s">
        <v>14</v>
      </c>
      <c r="C191" s="10">
        <v>4</v>
      </c>
      <c r="D191" s="10">
        <v>1</v>
      </c>
      <c r="E191" s="10">
        <v>20</v>
      </c>
      <c r="F191" s="11" t="s">
        <v>15</v>
      </c>
      <c r="G191" s="12">
        <v>52111500020001</v>
      </c>
      <c r="H191" s="12" t="s">
        <v>16</v>
      </c>
      <c r="I191" s="11" t="s">
        <v>98</v>
      </c>
      <c r="J191" s="11" t="s">
        <v>115</v>
      </c>
      <c r="K191" s="11">
        <v>170</v>
      </c>
      <c r="L191" s="10" t="s">
        <v>195</v>
      </c>
      <c r="M191" s="13">
        <v>8000000</v>
      </c>
      <c r="N191" s="14" t="s">
        <v>34</v>
      </c>
    </row>
    <row r="192" spans="1:14" s="22" customFormat="1" ht="25.5" hidden="1" x14ac:dyDescent="0.25">
      <c r="A192" s="10">
        <v>191</v>
      </c>
      <c r="B192" s="10" t="s">
        <v>14</v>
      </c>
      <c r="C192" s="10">
        <v>4</v>
      </c>
      <c r="D192" s="10">
        <v>1</v>
      </c>
      <c r="E192" s="10">
        <v>20</v>
      </c>
      <c r="F192" s="11" t="s">
        <v>15</v>
      </c>
      <c r="G192" s="12">
        <v>52112100020001</v>
      </c>
      <c r="H192" s="12" t="s">
        <v>30</v>
      </c>
      <c r="I192" s="11" t="s">
        <v>94</v>
      </c>
      <c r="J192" s="11" t="s">
        <v>115</v>
      </c>
      <c r="K192" s="11">
        <v>170</v>
      </c>
      <c r="L192" s="10" t="s">
        <v>195</v>
      </c>
      <c r="M192" s="13">
        <v>10000000</v>
      </c>
      <c r="N192" s="14" t="s">
        <v>34</v>
      </c>
    </row>
    <row r="193" spans="1:15" s="22" customFormat="1" ht="25.5" hidden="1" x14ac:dyDescent="0.25">
      <c r="A193" s="10">
        <v>192</v>
      </c>
      <c r="B193" s="10" t="s">
        <v>14</v>
      </c>
      <c r="C193" s="10">
        <v>4</v>
      </c>
      <c r="D193" s="10">
        <v>2</v>
      </c>
      <c r="E193" s="10">
        <v>20</v>
      </c>
      <c r="F193" s="11" t="s">
        <v>15</v>
      </c>
      <c r="G193" s="12">
        <v>52112100020001</v>
      </c>
      <c r="H193" s="12" t="s">
        <v>30</v>
      </c>
      <c r="I193" s="11" t="s">
        <v>94</v>
      </c>
      <c r="J193" s="11" t="s">
        <v>115</v>
      </c>
      <c r="K193" s="11">
        <v>170</v>
      </c>
      <c r="L193" s="10" t="s">
        <v>195</v>
      </c>
      <c r="M193" s="13">
        <v>64000000</v>
      </c>
      <c r="N193" s="14" t="s">
        <v>34</v>
      </c>
    </row>
    <row r="194" spans="1:15" s="22" customFormat="1" ht="51" x14ac:dyDescent="0.25">
      <c r="A194" s="23">
        <v>260</v>
      </c>
      <c r="B194" s="10">
        <v>32</v>
      </c>
      <c r="C194" s="10">
        <v>1</v>
      </c>
      <c r="D194" s="10">
        <v>1</v>
      </c>
      <c r="E194" s="10">
        <v>20</v>
      </c>
      <c r="F194" s="11" t="s">
        <v>15</v>
      </c>
      <c r="G194" s="12">
        <v>52111600010002</v>
      </c>
      <c r="H194" s="12" t="s">
        <v>21</v>
      </c>
      <c r="I194" s="11" t="s">
        <v>22</v>
      </c>
      <c r="J194" s="11" t="s">
        <v>115</v>
      </c>
      <c r="K194" s="11">
        <v>120</v>
      </c>
      <c r="L194" s="11" t="s">
        <v>196</v>
      </c>
      <c r="M194" s="33">
        <v>22000000</v>
      </c>
      <c r="N194" s="14" t="s">
        <v>197</v>
      </c>
      <c r="O194" s="30"/>
    </row>
    <row r="195" spans="1:15" s="22" customFormat="1" ht="127.5" hidden="1" x14ac:dyDescent="0.25">
      <c r="A195" s="10">
        <v>194</v>
      </c>
      <c r="B195" s="10" t="s">
        <v>14</v>
      </c>
      <c r="C195" s="10">
        <v>5</v>
      </c>
      <c r="D195" s="10">
        <v>2</v>
      </c>
      <c r="E195" s="10">
        <v>20</v>
      </c>
      <c r="F195" s="11" t="s">
        <v>15</v>
      </c>
      <c r="G195" s="12">
        <v>52116300010001</v>
      </c>
      <c r="H195" s="12" t="s">
        <v>148</v>
      </c>
      <c r="I195" s="11" t="s">
        <v>198</v>
      </c>
      <c r="J195" s="11" t="s">
        <v>110</v>
      </c>
      <c r="K195" s="11">
        <v>510</v>
      </c>
      <c r="L195" s="10" t="s">
        <v>111</v>
      </c>
      <c r="M195" s="13">
        <v>75000000</v>
      </c>
      <c r="N195" s="9" t="s">
        <v>199</v>
      </c>
    </row>
    <row r="196" spans="1:15" s="22" customFormat="1" ht="127.5" hidden="1" x14ac:dyDescent="0.25">
      <c r="A196" s="10">
        <v>195</v>
      </c>
      <c r="B196" s="10" t="s">
        <v>14</v>
      </c>
      <c r="C196" s="10">
        <v>5</v>
      </c>
      <c r="D196" s="10">
        <v>2</v>
      </c>
      <c r="E196" s="10">
        <v>30</v>
      </c>
      <c r="F196" s="11" t="s">
        <v>108</v>
      </c>
      <c r="G196" s="12">
        <v>83909000030001</v>
      </c>
      <c r="H196" s="12" t="s">
        <v>148</v>
      </c>
      <c r="I196" s="11" t="s">
        <v>198</v>
      </c>
      <c r="J196" s="11" t="s">
        <v>110</v>
      </c>
      <c r="K196" s="11">
        <v>510</v>
      </c>
      <c r="L196" s="10" t="s">
        <v>111</v>
      </c>
      <c r="M196" s="13">
        <v>75000000</v>
      </c>
      <c r="N196" s="14" t="s">
        <v>199</v>
      </c>
    </row>
    <row r="197" spans="1:15" s="22" customFormat="1" ht="38.25" x14ac:dyDescent="0.25">
      <c r="A197" s="23">
        <v>264</v>
      </c>
      <c r="B197" s="10">
        <v>33</v>
      </c>
      <c r="C197" s="10">
        <v>1</v>
      </c>
      <c r="D197" s="10">
        <v>1</v>
      </c>
      <c r="E197" s="10">
        <v>20</v>
      </c>
      <c r="F197" s="11" t="s">
        <v>15</v>
      </c>
      <c r="G197" s="12">
        <v>58081300010001</v>
      </c>
      <c r="H197" s="12" t="s">
        <v>61</v>
      </c>
      <c r="I197" s="11" t="s">
        <v>200</v>
      </c>
      <c r="J197" s="11" t="s">
        <v>115</v>
      </c>
      <c r="K197" s="11">
        <v>120</v>
      </c>
      <c r="L197" s="11" t="s">
        <v>196</v>
      </c>
      <c r="M197" s="33">
        <f>10000000-4090264</f>
        <v>5909736</v>
      </c>
      <c r="N197" s="14" t="s">
        <v>201</v>
      </c>
      <c r="O197" s="31"/>
    </row>
    <row r="198" spans="1:15" s="22" customFormat="1" ht="63.75" x14ac:dyDescent="0.25">
      <c r="A198" s="23">
        <v>265</v>
      </c>
      <c r="B198" s="10">
        <v>34</v>
      </c>
      <c r="C198" s="10">
        <v>1</v>
      </c>
      <c r="D198" s="10">
        <v>1</v>
      </c>
      <c r="E198" s="10">
        <v>20</v>
      </c>
      <c r="F198" s="11" t="s">
        <v>15</v>
      </c>
      <c r="G198" s="12">
        <v>52111300030004</v>
      </c>
      <c r="H198" s="12" t="s">
        <v>37</v>
      </c>
      <c r="I198" s="11" t="s">
        <v>202</v>
      </c>
      <c r="J198" s="11" t="s">
        <v>115</v>
      </c>
      <c r="K198" s="11">
        <v>120</v>
      </c>
      <c r="L198" s="11" t="s">
        <v>196</v>
      </c>
      <c r="M198" s="33">
        <f>10000000-2825980</f>
        <v>7174020</v>
      </c>
      <c r="N198" s="14" t="s">
        <v>203</v>
      </c>
      <c r="O198" s="31"/>
    </row>
    <row r="199" spans="1:15" s="22" customFormat="1" ht="38.25" x14ac:dyDescent="0.25">
      <c r="A199" s="23">
        <v>266</v>
      </c>
      <c r="B199" s="10">
        <v>35</v>
      </c>
      <c r="C199" s="10">
        <v>1</v>
      </c>
      <c r="D199" s="10">
        <v>1</v>
      </c>
      <c r="E199" s="10">
        <v>20</v>
      </c>
      <c r="F199" s="11" t="s">
        <v>15</v>
      </c>
      <c r="G199" s="12">
        <v>52111300030002</v>
      </c>
      <c r="H199" s="12" t="s">
        <v>37</v>
      </c>
      <c r="I199" s="11" t="s">
        <v>204</v>
      </c>
      <c r="J199" s="11" t="s">
        <v>115</v>
      </c>
      <c r="K199" s="11">
        <v>120</v>
      </c>
      <c r="L199" s="11" t="s">
        <v>196</v>
      </c>
      <c r="M199" s="33">
        <f>16000000-16000000</f>
        <v>0</v>
      </c>
      <c r="N199" s="14" t="s">
        <v>205</v>
      </c>
      <c r="O199" s="31"/>
    </row>
    <row r="200" spans="1:15" s="22" customFormat="1" ht="51" x14ac:dyDescent="0.25">
      <c r="A200" s="23">
        <v>267</v>
      </c>
      <c r="B200" s="10">
        <v>36</v>
      </c>
      <c r="C200" s="10">
        <v>1</v>
      </c>
      <c r="D200" s="10">
        <v>1</v>
      </c>
      <c r="E200" s="10">
        <v>20</v>
      </c>
      <c r="F200" s="11" t="s">
        <v>15</v>
      </c>
      <c r="G200" s="12">
        <v>52111300030002</v>
      </c>
      <c r="H200" s="12" t="s">
        <v>37</v>
      </c>
      <c r="I200" s="11" t="s">
        <v>204</v>
      </c>
      <c r="J200" s="11" t="s">
        <v>115</v>
      </c>
      <c r="K200" s="11">
        <v>120</v>
      </c>
      <c r="L200" s="11" t="s">
        <v>196</v>
      </c>
      <c r="M200" s="33">
        <f>30000000-10000000</f>
        <v>20000000</v>
      </c>
      <c r="N200" s="14" t="s">
        <v>206</v>
      </c>
      <c r="O200" s="31"/>
    </row>
    <row r="201" spans="1:15" s="22" customFormat="1" ht="102" x14ac:dyDescent="0.25">
      <c r="A201" s="23">
        <v>268</v>
      </c>
      <c r="B201" s="10">
        <v>37</v>
      </c>
      <c r="C201" s="10">
        <v>1</v>
      </c>
      <c r="D201" s="10">
        <v>1</v>
      </c>
      <c r="E201" s="10">
        <v>20</v>
      </c>
      <c r="F201" s="11" t="s">
        <v>15</v>
      </c>
      <c r="G201" s="12">
        <v>52111300030002</v>
      </c>
      <c r="H201" s="12" t="s">
        <v>37</v>
      </c>
      <c r="I201" s="11" t="s">
        <v>204</v>
      </c>
      <c r="J201" s="11" t="s">
        <v>115</v>
      </c>
      <c r="K201" s="11">
        <v>120</v>
      </c>
      <c r="L201" s="11" t="s">
        <v>196</v>
      </c>
      <c r="M201" s="33">
        <f>200000000-200000000</f>
        <v>0</v>
      </c>
      <c r="N201" s="14" t="s">
        <v>207</v>
      </c>
      <c r="O201" s="30"/>
    </row>
    <row r="202" spans="1:15" s="22" customFormat="1" ht="38.25" x14ac:dyDescent="0.25">
      <c r="A202" s="23">
        <v>269</v>
      </c>
      <c r="B202" s="10">
        <v>38</v>
      </c>
      <c r="C202" s="10">
        <v>1</v>
      </c>
      <c r="D202" s="10">
        <v>1</v>
      </c>
      <c r="E202" s="10">
        <v>20</v>
      </c>
      <c r="F202" s="11" t="s">
        <v>15</v>
      </c>
      <c r="G202" s="12">
        <v>52111300030002</v>
      </c>
      <c r="H202" s="12" t="s">
        <v>37</v>
      </c>
      <c r="I202" s="11" t="s">
        <v>204</v>
      </c>
      <c r="J202" s="11" t="s">
        <v>115</v>
      </c>
      <c r="K202" s="11">
        <v>120</v>
      </c>
      <c r="L202" s="11" t="s">
        <v>196</v>
      </c>
      <c r="M202" s="33">
        <f>50000000+25000000-75000000</f>
        <v>0</v>
      </c>
      <c r="N202" s="14" t="s">
        <v>208</v>
      </c>
      <c r="O202" s="30"/>
    </row>
    <row r="203" spans="1:15" s="22" customFormat="1" ht="63.75" hidden="1" x14ac:dyDescent="0.25">
      <c r="A203" s="10">
        <v>202</v>
      </c>
      <c r="B203" s="10" t="s">
        <v>14</v>
      </c>
      <c r="C203" s="10">
        <v>5</v>
      </c>
      <c r="D203" s="10">
        <v>1</v>
      </c>
      <c r="E203" s="10">
        <v>10</v>
      </c>
      <c r="F203" s="11" t="s">
        <v>40</v>
      </c>
      <c r="G203" s="12">
        <v>51030205</v>
      </c>
      <c r="H203" s="12" t="s">
        <v>209</v>
      </c>
      <c r="I203" s="11" t="s">
        <v>210</v>
      </c>
      <c r="J203" s="11" t="s">
        <v>18</v>
      </c>
      <c r="K203" s="11">
        <v>230</v>
      </c>
      <c r="L203" s="10" t="s">
        <v>122</v>
      </c>
      <c r="M203" s="13">
        <v>168008867</v>
      </c>
      <c r="N203" s="9" t="s">
        <v>211</v>
      </c>
    </row>
    <row r="204" spans="1:15" s="22" customFormat="1" ht="63.75" hidden="1" x14ac:dyDescent="0.25">
      <c r="A204" s="10">
        <v>203</v>
      </c>
      <c r="B204" s="10" t="s">
        <v>14</v>
      </c>
      <c r="C204" s="10">
        <v>5</v>
      </c>
      <c r="D204" s="10">
        <v>1</v>
      </c>
      <c r="E204" s="10">
        <v>10</v>
      </c>
      <c r="F204" s="11" t="s">
        <v>40</v>
      </c>
      <c r="G204" s="12">
        <v>51040205</v>
      </c>
      <c r="H204" s="12" t="s">
        <v>209</v>
      </c>
      <c r="I204" s="11" t="s">
        <v>212</v>
      </c>
      <c r="J204" s="11" t="s">
        <v>18</v>
      </c>
      <c r="K204" s="11">
        <v>230</v>
      </c>
      <c r="L204" s="10" t="s">
        <v>122</v>
      </c>
      <c r="M204" s="13">
        <v>77053720</v>
      </c>
      <c r="N204" s="14" t="s">
        <v>211</v>
      </c>
    </row>
    <row r="205" spans="1:15" s="22" customFormat="1" ht="63.75" hidden="1" x14ac:dyDescent="0.25">
      <c r="A205" s="10">
        <v>204</v>
      </c>
      <c r="B205" s="10" t="s">
        <v>14</v>
      </c>
      <c r="C205" s="10">
        <v>5</v>
      </c>
      <c r="D205" s="10">
        <v>1</v>
      </c>
      <c r="E205" s="10">
        <v>10</v>
      </c>
      <c r="F205" s="11" t="s">
        <v>40</v>
      </c>
      <c r="G205" s="12">
        <v>51040105</v>
      </c>
      <c r="H205" s="12" t="s">
        <v>209</v>
      </c>
      <c r="I205" s="11" t="s">
        <v>213</v>
      </c>
      <c r="J205" s="11" t="s">
        <v>18</v>
      </c>
      <c r="K205" s="11">
        <v>230</v>
      </c>
      <c r="L205" s="10" t="s">
        <v>122</v>
      </c>
      <c r="M205" s="13">
        <v>115580580</v>
      </c>
      <c r="N205" s="14" t="s">
        <v>211</v>
      </c>
    </row>
    <row r="206" spans="1:15" s="22" customFormat="1" ht="63.75" hidden="1" x14ac:dyDescent="0.25">
      <c r="A206" s="10">
        <v>205</v>
      </c>
      <c r="B206" s="10" t="s">
        <v>14</v>
      </c>
      <c r="C206" s="10">
        <v>5</v>
      </c>
      <c r="D206" s="10">
        <v>1</v>
      </c>
      <c r="E206" s="10">
        <v>10</v>
      </c>
      <c r="F206" s="11" t="s">
        <v>40</v>
      </c>
      <c r="G206" s="12">
        <v>51012305</v>
      </c>
      <c r="H206" s="12" t="s">
        <v>209</v>
      </c>
      <c r="I206" s="11" t="s">
        <v>214</v>
      </c>
      <c r="J206" s="11" t="s">
        <v>18</v>
      </c>
      <c r="K206" s="11">
        <v>230</v>
      </c>
      <c r="L206" s="10" t="s">
        <v>122</v>
      </c>
      <c r="M206" s="13">
        <v>40400745</v>
      </c>
      <c r="N206" s="14" t="s">
        <v>211</v>
      </c>
    </row>
    <row r="207" spans="1:15" s="22" customFormat="1" ht="63.75" hidden="1" x14ac:dyDescent="0.25">
      <c r="A207" s="10">
        <v>206</v>
      </c>
      <c r="B207" s="10" t="s">
        <v>14</v>
      </c>
      <c r="C207" s="10">
        <v>5</v>
      </c>
      <c r="D207" s="10">
        <v>1</v>
      </c>
      <c r="E207" s="10">
        <v>10</v>
      </c>
      <c r="F207" s="11" t="s">
        <v>40</v>
      </c>
      <c r="G207" s="12">
        <v>51011805</v>
      </c>
      <c r="H207" s="12" t="s">
        <v>209</v>
      </c>
      <c r="I207" s="11" t="s">
        <v>215</v>
      </c>
      <c r="J207" s="11" t="s">
        <v>18</v>
      </c>
      <c r="K207" s="11">
        <v>230</v>
      </c>
      <c r="L207" s="10" t="s">
        <v>122</v>
      </c>
      <c r="M207" s="13">
        <v>1591294</v>
      </c>
      <c r="N207" s="14" t="s">
        <v>211</v>
      </c>
    </row>
    <row r="208" spans="1:15" s="22" customFormat="1" ht="63.75" hidden="1" x14ac:dyDescent="0.25">
      <c r="A208" s="10">
        <v>207</v>
      </c>
      <c r="B208" s="10" t="s">
        <v>14</v>
      </c>
      <c r="C208" s="10">
        <v>5</v>
      </c>
      <c r="D208" s="10">
        <v>1</v>
      </c>
      <c r="E208" s="10">
        <v>10</v>
      </c>
      <c r="F208" s="11" t="s">
        <v>40</v>
      </c>
      <c r="G208" s="12">
        <v>51015005</v>
      </c>
      <c r="H208" s="12" t="s">
        <v>209</v>
      </c>
      <c r="I208" s="11" t="s">
        <v>216</v>
      </c>
      <c r="J208" s="11" t="s">
        <v>18</v>
      </c>
      <c r="K208" s="11">
        <v>230</v>
      </c>
      <c r="L208" s="10" t="s">
        <v>122</v>
      </c>
      <c r="M208" s="13">
        <v>12352845</v>
      </c>
      <c r="N208" s="14" t="s">
        <v>211</v>
      </c>
    </row>
    <row r="209" spans="1:15" s="22" customFormat="1" ht="63.75" hidden="1" x14ac:dyDescent="0.25">
      <c r="A209" s="10">
        <v>208</v>
      </c>
      <c r="B209" s="10" t="s">
        <v>14</v>
      </c>
      <c r="C209" s="10">
        <v>5</v>
      </c>
      <c r="D209" s="10">
        <v>1</v>
      </c>
      <c r="E209" s="10">
        <v>10</v>
      </c>
      <c r="F209" s="11" t="s">
        <v>40</v>
      </c>
      <c r="G209" s="12">
        <v>51012405</v>
      </c>
      <c r="H209" s="12" t="s">
        <v>209</v>
      </c>
      <c r="I209" s="11" t="s">
        <v>217</v>
      </c>
      <c r="J209" s="11" t="s">
        <v>18</v>
      </c>
      <c r="K209" s="11">
        <v>230</v>
      </c>
      <c r="L209" s="10" t="s">
        <v>122</v>
      </c>
      <c r="M209" s="13">
        <v>353378001</v>
      </c>
      <c r="N209" s="14" t="s">
        <v>211</v>
      </c>
    </row>
    <row r="210" spans="1:15" s="22" customFormat="1" ht="63.75" hidden="1" x14ac:dyDescent="0.25">
      <c r="A210" s="10">
        <v>209</v>
      </c>
      <c r="B210" s="10" t="s">
        <v>14</v>
      </c>
      <c r="C210" s="10">
        <v>5</v>
      </c>
      <c r="D210" s="10">
        <v>1</v>
      </c>
      <c r="E210" s="10">
        <v>10</v>
      </c>
      <c r="F210" s="11" t="s">
        <v>40</v>
      </c>
      <c r="G210" s="12">
        <v>51030305</v>
      </c>
      <c r="H210" s="12" t="s">
        <v>209</v>
      </c>
      <c r="I210" s="11" t="s">
        <v>218</v>
      </c>
      <c r="J210" s="11" t="s">
        <v>18</v>
      </c>
      <c r="K210" s="11">
        <v>230</v>
      </c>
      <c r="L210" s="10" t="s">
        <v>122</v>
      </c>
      <c r="M210" s="13">
        <v>325529524</v>
      </c>
      <c r="N210" s="14" t="s">
        <v>211</v>
      </c>
    </row>
    <row r="211" spans="1:15" s="22" customFormat="1" ht="63.75" hidden="1" x14ac:dyDescent="0.25">
      <c r="A211" s="10">
        <v>210</v>
      </c>
      <c r="B211" s="10" t="s">
        <v>14</v>
      </c>
      <c r="C211" s="10">
        <v>5</v>
      </c>
      <c r="D211" s="10">
        <v>1</v>
      </c>
      <c r="E211" s="10">
        <v>10</v>
      </c>
      <c r="F211" s="11" t="s">
        <v>40</v>
      </c>
      <c r="G211" s="12">
        <v>51030705</v>
      </c>
      <c r="H211" s="12" t="s">
        <v>209</v>
      </c>
      <c r="I211" s="11" t="s">
        <v>219</v>
      </c>
      <c r="J211" s="11" t="s">
        <v>18</v>
      </c>
      <c r="K211" s="11">
        <v>230</v>
      </c>
      <c r="L211" s="10" t="s">
        <v>122</v>
      </c>
      <c r="M211" s="13">
        <v>431966515</v>
      </c>
      <c r="N211" s="14" t="s">
        <v>211</v>
      </c>
    </row>
    <row r="212" spans="1:15" s="22" customFormat="1" ht="63.75" hidden="1" x14ac:dyDescent="0.25">
      <c r="A212" s="10">
        <v>211</v>
      </c>
      <c r="B212" s="10" t="s">
        <v>14</v>
      </c>
      <c r="C212" s="10">
        <v>5</v>
      </c>
      <c r="D212" s="10">
        <v>1</v>
      </c>
      <c r="E212" s="10">
        <v>10</v>
      </c>
      <c r="F212" s="11" t="s">
        <v>40</v>
      </c>
      <c r="G212" s="12">
        <v>51030505</v>
      </c>
      <c r="H212" s="12" t="s">
        <v>209</v>
      </c>
      <c r="I212" s="11" t="s">
        <v>220</v>
      </c>
      <c r="J212" s="11" t="s">
        <v>18</v>
      </c>
      <c r="K212" s="11">
        <v>230</v>
      </c>
      <c r="L212" s="10" t="s">
        <v>122</v>
      </c>
      <c r="M212" s="13">
        <v>23633393</v>
      </c>
      <c r="N212" s="14" t="s">
        <v>211</v>
      </c>
    </row>
    <row r="213" spans="1:15" s="22" customFormat="1" ht="38.25" x14ac:dyDescent="0.25">
      <c r="A213" s="23">
        <v>270</v>
      </c>
      <c r="B213" s="10">
        <v>39</v>
      </c>
      <c r="C213" s="10">
        <v>1</v>
      </c>
      <c r="D213" s="10">
        <v>1</v>
      </c>
      <c r="E213" s="10">
        <v>20</v>
      </c>
      <c r="F213" s="11" t="s">
        <v>15</v>
      </c>
      <c r="G213" s="12">
        <v>16700200020001</v>
      </c>
      <c r="H213" s="12" t="s">
        <v>61</v>
      </c>
      <c r="I213" s="11" t="s">
        <v>62</v>
      </c>
      <c r="J213" s="11" t="s">
        <v>115</v>
      </c>
      <c r="K213" s="11">
        <v>120</v>
      </c>
      <c r="L213" s="11" t="s">
        <v>196</v>
      </c>
      <c r="M213" s="33">
        <f>20000000-20000000</f>
        <v>0</v>
      </c>
      <c r="N213" s="14" t="s">
        <v>221</v>
      </c>
      <c r="O213" s="30"/>
    </row>
    <row r="214" spans="1:15" s="22" customFormat="1" ht="38.25" x14ac:dyDescent="0.25">
      <c r="A214" s="23">
        <v>271</v>
      </c>
      <c r="B214" s="10">
        <v>40</v>
      </c>
      <c r="C214" s="10">
        <v>1</v>
      </c>
      <c r="D214" s="10">
        <v>1</v>
      </c>
      <c r="E214" s="10">
        <v>20</v>
      </c>
      <c r="F214" s="11" t="s">
        <v>15</v>
      </c>
      <c r="G214" s="12">
        <v>16700200020001</v>
      </c>
      <c r="H214" s="12" t="s">
        <v>61</v>
      </c>
      <c r="I214" s="11" t="s">
        <v>62</v>
      </c>
      <c r="J214" s="11" t="s">
        <v>115</v>
      </c>
      <c r="K214" s="11">
        <v>120</v>
      </c>
      <c r="L214" s="11" t="s">
        <v>196</v>
      </c>
      <c r="M214" s="33">
        <f>15000000-5000000</f>
        <v>10000000</v>
      </c>
      <c r="N214" s="14" t="s">
        <v>222</v>
      </c>
      <c r="O214" s="31"/>
    </row>
    <row r="215" spans="1:15" s="22" customFormat="1" ht="102" x14ac:dyDescent="0.25">
      <c r="A215" s="23">
        <v>272</v>
      </c>
      <c r="B215" s="10">
        <v>41</v>
      </c>
      <c r="C215" s="10">
        <v>1</v>
      </c>
      <c r="D215" s="10">
        <v>1</v>
      </c>
      <c r="E215" s="10">
        <v>20</v>
      </c>
      <c r="F215" s="11" t="s">
        <v>15</v>
      </c>
      <c r="G215" s="12">
        <v>16700100010001</v>
      </c>
      <c r="H215" s="12" t="s">
        <v>30</v>
      </c>
      <c r="I215" s="11" t="s">
        <v>223</v>
      </c>
      <c r="J215" s="11" t="s">
        <v>115</v>
      </c>
      <c r="K215" s="11">
        <v>120</v>
      </c>
      <c r="L215" s="11" t="s">
        <v>196</v>
      </c>
      <c r="M215" s="33">
        <f>500000000-50000000-435000000</f>
        <v>15000000</v>
      </c>
      <c r="N215" s="14" t="s">
        <v>224</v>
      </c>
      <c r="O215" s="30"/>
    </row>
    <row r="216" spans="1:15" s="22" customFormat="1" ht="76.5" hidden="1" x14ac:dyDescent="0.25">
      <c r="A216" s="10">
        <v>215</v>
      </c>
      <c r="B216" s="10" t="s">
        <v>14</v>
      </c>
      <c r="C216" s="10">
        <v>3</v>
      </c>
      <c r="D216" s="10">
        <v>1</v>
      </c>
      <c r="E216" s="10">
        <v>10</v>
      </c>
      <c r="F216" s="11" t="s">
        <v>40</v>
      </c>
      <c r="G216" s="12">
        <v>91900100010001</v>
      </c>
      <c r="H216" s="12" t="s">
        <v>41</v>
      </c>
      <c r="I216" s="11" t="s">
        <v>42</v>
      </c>
      <c r="J216" s="11" t="s">
        <v>18</v>
      </c>
      <c r="K216" s="11">
        <v>230</v>
      </c>
      <c r="L216" s="10" t="s">
        <v>122</v>
      </c>
      <c r="M216" s="13">
        <v>286700</v>
      </c>
      <c r="N216" s="9" t="s">
        <v>225</v>
      </c>
    </row>
    <row r="217" spans="1:15" s="22" customFormat="1" ht="89.25" hidden="1" x14ac:dyDescent="0.25">
      <c r="A217" s="10">
        <v>216</v>
      </c>
      <c r="B217" s="10" t="s">
        <v>14</v>
      </c>
      <c r="C217" s="10">
        <v>3</v>
      </c>
      <c r="D217" s="10">
        <v>1</v>
      </c>
      <c r="E217" s="10">
        <v>10</v>
      </c>
      <c r="F217" s="11" t="s">
        <v>40</v>
      </c>
      <c r="G217" s="12">
        <v>91900100010001</v>
      </c>
      <c r="H217" s="12" t="s">
        <v>41</v>
      </c>
      <c r="I217" s="11" t="s">
        <v>42</v>
      </c>
      <c r="J217" s="11" t="s">
        <v>18</v>
      </c>
      <c r="K217" s="11">
        <v>230</v>
      </c>
      <c r="L217" s="10" t="s">
        <v>122</v>
      </c>
      <c r="M217" s="13">
        <v>15668472</v>
      </c>
      <c r="N217" s="14" t="s">
        <v>226</v>
      </c>
    </row>
    <row r="218" spans="1:15" s="22" customFormat="1" ht="102" hidden="1" x14ac:dyDescent="0.25">
      <c r="A218" s="10">
        <v>217</v>
      </c>
      <c r="B218" s="10" t="s">
        <v>14</v>
      </c>
      <c r="C218" s="10">
        <v>3</v>
      </c>
      <c r="D218" s="10">
        <v>2</v>
      </c>
      <c r="E218" s="10">
        <v>10</v>
      </c>
      <c r="F218" s="11" t="s">
        <v>40</v>
      </c>
      <c r="G218" s="12">
        <v>91900100010001</v>
      </c>
      <c r="H218" s="12" t="s">
        <v>41</v>
      </c>
      <c r="I218" s="11" t="s">
        <v>42</v>
      </c>
      <c r="J218" s="11" t="s">
        <v>18</v>
      </c>
      <c r="K218" s="11">
        <v>230</v>
      </c>
      <c r="L218" s="10" t="s">
        <v>122</v>
      </c>
      <c r="M218" s="13">
        <f>4701368-2826260</f>
        <v>1875108</v>
      </c>
      <c r="N218" s="14" t="s">
        <v>227</v>
      </c>
    </row>
    <row r="219" spans="1:15" s="22" customFormat="1" ht="63.75" hidden="1" x14ac:dyDescent="0.25">
      <c r="A219" s="10">
        <v>218</v>
      </c>
      <c r="B219" s="10" t="s">
        <v>14</v>
      </c>
      <c r="C219" s="10">
        <v>5</v>
      </c>
      <c r="D219" s="10">
        <v>1</v>
      </c>
      <c r="E219" s="10">
        <v>10</v>
      </c>
      <c r="F219" s="11" t="s">
        <v>40</v>
      </c>
      <c r="G219" s="12">
        <v>51010305</v>
      </c>
      <c r="H219" s="12" t="s">
        <v>209</v>
      </c>
      <c r="I219" s="11" t="s">
        <v>228</v>
      </c>
      <c r="J219" s="11" t="s">
        <v>18</v>
      </c>
      <c r="K219" s="11">
        <v>230</v>
      </c>
      <c r="L219" s="10" t="s">
        <v>122</v>
      </c>
      <c r="M219" s="13">
        <v>10209650</v>
      </c>
      <c r="N219" s="14" t="s">
        <v>211</v>
      </c>
    </row>
    <row r="220" spans="1:15" s="22" customFormat="1" ht="63.75" hidden="1" x14ac:dyDescent="0.25">
      <c r="A220" s="10">
        <v>219</v>
      </c>
      <c r="B220" s="10" t="s">
        <v>14</v>
      </c>
      <c r="C220" s="10">
        <v>5</v>
      </c>
      <c r="D220" s="10">
        <v>1</v>
      </c>
      <c r="E220" s="10">
        <v>10</v>
      </c>
      <c r="F220" s="11" t="s">
        <v>40</v>
      </c>
      <c r="G220" s="12">
        <v>51012505</v>
      </c>
      <c r="H220" s="12" t="s">
        <v>209</v>
      </c>
      <c r="I220" s="11" t="s">
        <v>229</v>
      </c>
      <c r="J220" s="11" t="s">
        <v>18</v>
      </c>
      <c r="K220" s="11">
        <v>230</v>
      </c>
      <c r="L220" s="10" t="s">
        <v>122</v>
      </c>
      <c r="M220" s="13">
        <v>37216367</v>
      </c>
      <c r="N220" s="14" t="s">
        <v>211</v>
      </c>
    </row>
    <row r="221" spans="1:15" s="22" customFormat="1" ht="102" hidden="1" x14ac:dyDescent="0.25">
      <c r="A221" s="10">
        <v>220</v>
      </c>
      <c r="B221" s="10" t="s">
        <v>14</v>
      </c>
      <c r="C221" s="10">
        <v>3</v>
      </c>
      <c r="D221" s="10">
        <v>1</v>
      </c>
      <c r="E221" s="10">
        <v>20</v>
      </c>
      <c r="F221" s="11" t="s">
        <v>15</v>
      </c>
      <c r="G221" s="12">
        <v>91900100010001</v>
      </c>
      <c r="H221" s="12" t="s">
        <v>37</v>
      </c>
      <c r="I221" s="11" t="s">
        <v>38</v>
      </c>
      <c r="J221" s="11" t="s">
        <v>18</v>
      </c>
      <c r="K221" s="11">
        <v>230</v>
      </c>
      <c r="L221" s="10" t="s">
        <v>122</v>
      </c>
      <c r="M221" s="13">
        <f>461680-461680</f>
        <v>0</v>
      </c>
      <c r="N221" s="14" t="s">
        <v>230</v>
      </c>
    </row>
    <row r="222" spans="1:15" s="22" customFormat="1" ht="63.75" hidden="1" x14ac:dyDescent="0.25">
      <c r="A222" s="10">
        <v>221</v>
      </c>
      <c r="B222" s="10" t="s">
        <v>14</v>
      </c>
      <c r="C222" s="10">
        <v>3</v>
      </c>
      <c r="D222" s="10">
        <v>1</v>
      </c>
      <c r="E222" s="10">
        <v>20</v>
      </c>
      <c r="F222" s="11" t="s">
        <v>15</v>
      </c>
      <c r="G222" s="12">
        <v>91900100010001</v>
      </c>
      <c r="H222" s="12" t="s">
        <v>30</v>
      </c>
      <c r="I222" s="11" t="s">
        <v>231</v>
      </c>
      <c r="J222" s="11" t="s">
        <v>18</v>
      </c>
      <c r="K222" s="11">
        <v>230</v>
      </c>
      <c r="L222" s="10" t="s">
        <v>122</v>
      </c>
      <c r="M222" s="13">
        <f>1832800-1832800</f>
        <v>0</v>
      </c>
      <c r="N222" s="14" t="s">
        <v>232</v>
      </c>
    </row>
    <row r="223" spans="1:15" s="22" customFormat="1" ht="51" x14ac:dyDescent="0.25">
      <c r="A223" s="23">
        <v>273</v>
      </c>
      <c r="B223" s="10">
        <v>42</v>
      </c>
      <c r="C223" s="10">
        <v>1</v>
      </c>
      <c r="D223" s="10">
        <v>1</v>
      </c>
      <c r="E223" s="10">
        <v>20</v>
      </c>
      <c r="F223" s="11" t="s">
        <v>15</v>
      </c>
      <c r="G223" s="12">
        <v>52111600010003</v>
      </c>
      <c r="H223" s="12" t="s">
        <v>21</v>
      </c>
      <c r="I223" s="11" t="s">
        <v>106</v>
      </c>
      <c r="J223" s="11" t="s">
        <v>115</v>
      </c>
      <c r="K223" s="11">
        <v>120</v>
      </c>
      <c r="L223" s="11" t="s">
        <v>196</v>
      </c>
      <c r="M223" s="33">
        <v>100000000</v>
      </c>
      <c r="N223" s="14" t="s">
        <v>233</v>
      </c>
      <c r="O223" s="30"/>
    </row>
    <row r="224" spans="1:15" s="22" customFormat="1" ht="38.25" x14ac:dyDescent="0.25">
      <c r="A224" s="23">
        <v>274</v>
      </c>
      <c r="B224" s="10">
        <v>43</v>
      </c>
      <c r="C224" s="10">
        <v>1</v>
      </c>
      <c r="D224" s="10">
        <v>1</v>
      </c>
      <c r="E224" s="10">
        <v>20</v>
      </c>
      <c r="F224" s="11" t="s">
        <v>15</v>
      </c>
      <c r="G224" s="12">
        <v>19700800010001</v>
      </c>
      <c r="H224" s="12" t="s">
        <v>56</v>
      </c>
      <c r="I224" s="11" t="s">
        <v>106</v>
      </c>
      <c r="J224" s="11" t="s">
        <v>115</v>
      </c>
      <c r="K224" s="11">
        <v>120</v>
      </c>
      <c r="L224" s="11" t="s">
        <v>196</v>
      </c>
      <c r="M224" s="33">
        <v>20000000</v>
      </c>
      <c r="N224" s="14" t="s">
        <v>234</v>
      </c>
      <c r="O224" s="30"/>
    </row>
    <row r="225" spans="1:15" s="22" customFormat="1" ht="76.5" x14ac:dyDescent="0.25">
      <c r="A225" s="23">
        <v>275</v>
      </c>
      <c r="B225" s="10">
        <v>44</v>
      </c>
      <c r="C225" s="10">
        <v>1</v>
      </c>
      <c r="D225" s="10">
        <v>1</v>
      </c>
      <c r="E225" s="10">
        <v>20</v>
      </c>
      <c r="F225" s="11" t="s">
        <v>15</v>
      </c>
      <c r="G225" s="12">
        <v>19700800010001</v>
      </c>
      <c r="H225" s="12" t="s">
        <v>56</v>
      </c>
      <c r="I225" s="11" t="s">
        <v>106</v>
      </c>
      <c r="J225" s="11" t="s">
        <v>115</v>
      </c>
      <c r="K225" s="11">
        <v>120</v>
      </c>
      <c r="L225" s="11" t="s">
        <v>196</v>
      </c>
      <c r="M225" s="33">
        <f>50000000-25000000-9000000-11000000-5000000</f>
        <v>0</v>
      </c>
      <c r="N225" s="14" t="s">
        <v>235</v>
      </c>
      <c r="O225" s="31"/>
    </row>
    <row r="226" spans="1:15" s="22" customFormat="1" ht="63.75" hidden="1" x14ac:dyDescent="0.25">
      <c r="A226" s="10">
        <v>225</v>
      </c>
      <c r="B226" s="10" t="s">
        <v>14</v>
      </c>
      <c r="C226" s="10">
        <v>3</v>
      </c>
      <c r="D226" s="10">
        <v>1</v>
      </c>
      <c r="E226" s="10">
        <v>20</v>
      </c>
      <c r="F226" s="11" t="s">
        <v>15</v>
      </c>
      <c r="G226" s="12">
        <v>91900100010001</v>
      </c>
      <c r="H226" s="12" t="s">
        <v>129</v>
      </c>
      <c r="I226" s="11" t="s">
        <v>130</v>
      </c>
      <c r="J226" s="11" t="s">
        <v>18</v>
      </c>
      <c r="K226" s="11">
        <v>230</v>
      </c>
      <c r="L226" s="10" t="s">
        <v>122</v>
      </c>
      <c r="M226" s="13">
        <f>2144200-180000</f>
        <v>1964200</v>
      </c>
      <c r="N226" s="9" t="s">
        <v>236</v>
      </c>
    </row>
    <row r="227" spans="1:15" s="22" customFormat="1" ht="165.75" hidden="1" x14ac:dyDescent="0.25">
      <c r="A227" s="10">
        <v>226</v>
      </c>
      <c r="B227" s="10" t="s">
        <v>14</v>
      </c>
      <c r="C227" s="10">
        <v>3</v>
      </c>
      <c r="D227" s="10">
        <v>1</v>
      </c>
      <c r="E227" s="10">
        <v>10</v>
      </c>
      <c r="F227" s="11" t="s">
        <v>40</v>
      </c>
      <c r="G227" s="12">
        <v>91900100010001</v>
      </c>
      <c r="H227" s="12" t="s">
        <v>41</v>
      </c>
      <c r="I227" s="11" t="s">
        <v>237</v>
      </c>
      <c r="J227" s="11" t="s">
        <v>18</v>
      </c>
      <c r="K227" s="11">
        <v>230</v>
      </c>
      <c r="L227" s="10" t="s">
        <v>122</v>
      </c>
      <c r="M227" s="13">
        <f>1717204873-1406186433</f>
        <v>311018440</v>
      </c>
      <c r="N227" s="14" t="s">
        <v>238</v>
      </c>
    </row>
    <row r="228" spans="1:15" s="22" customFormat="1" ht="25.5" x14ac:dyDescent="0.25">
      <c r="A228" s="23">
        <v>276</v>
      </c>
      <c r="B228" s="10">
        <v>45</v>
      </c>
      <c r="C228" s="10">
        <v>1</v>
      </c>
      <c r="D228" s="10">
        <v>1</v>
      </c>
      <c r="E228" s="10">
        <v>20</v>
      </c>
      <c r="F228" s="11" t="s">
        <v>15</v>
      </c>
      <c r="G228" s="12">
        <v>19700800010001</v>
      </c>
      <c r="H228" s="12" t="s">
        <v>56</v>
      </c>
      <c r="I228" s="11" t="s">
        <v>106</v>
      </c>
      <c r="J228" s="11" t="s">
        <v>115</v>
      </c>
      <c r="K228" s="11">
        <v>120</v>
      </c>
      <c r="L228" s="11" t="s">
        <v>196</v>
      </c>
      <c r="M228" s="33">
        <f>7500000-4526130</f>
        <v>2973870</v>
      </c>
      <c r="N228" s="14" t="s">
        <v>239</v>
      </c>
      <c r="O228" s="31"/>
    </row>
    <row r="229" spans="1:15" s="22" customFormat="1" ht="63.75" hidden="1" x14ac:dyDescent="0.25">
      <c r="A229" s="10">
        <v>228</v>
      </c>
      <c r="B229" s="10" t="s">
        <v>14</v>
      </c>
      <c r="C229" s="10">
        <v>5</v>
      </c>
      <c r="D229" s="10">
        <v>1</v>
      </c>
      <c r="E229" s="10">
        <v>10</v>
      </c>
      <c r="F229" s="11" t="s">
        <v>40</v>
      </c>
      <c r="G229" s="12">
        <v>51030605</v>
      </c>
      <c r="H229" s="12" t="s">
        <v>209</v>
      </c>
      <c r="I229" s="11" t="s">
        <v>240</v>
      </c>
      <c r="J229" s="11" t="s">
        <v>18</v>
      </c>
      <c r="K229" s="11">
        <v>230</v>
      </c>
      <c r="L229" s="10" t="s">
        <v>122</v>
      </c>
      <c r="M229" s="13">
        <v>68339238</v>
      </c>
      <c r="N229" s="9" t="s">
        <v>211</v>
      </c>
    </row>
    <row r="230" spans="1:15" s="22" customFormat="1" ht="63.75" hidden="1" x14ac:dyDescent="0.25">
      <c r="A230" s="10">
        <v>229</v>
      </c>
      <c r="B230" s="10" t="s">
        <v>14</v>
      </c>
      <c r="C230" s="10">
        <v>5</v>
      </c>
      <c r="D230" s="10">
        <v>1</v>
      </c>
      <c r="E230" s="10">
        <v>10</v>
      </c>
      <c r="F230" s="11" t="s">
        <v>40</v>
      </c>
      <c r="G230" s="12">
        <v>51011405</v>
      </c>
      <c r="H230" s="12" t="s">
        <v>209</v>
      </c>
      <c r="I230" s="11" t="s">
        <v>241</v>
      </c>
      <c r="J230" s="11" t="s">
        <v>18</v>
      </c>
      <c r="K230" s="11">
        <v>230</v>
      </c>
      <c r="L230" s="10" t="s">
        <v>122</v>
      </c>
      <c r="M230" s="13">
        <v>39915328</v>
      </c>
      <c r="N230" s="14" t="s">
        <v>211</v>
      </c>
    </row>
    <row r="231" spans="1:15" s="22" customFormat="1" ht="63.75" hidden="1" x14ac:dyDescent="0.25">
      <c r="A231" s="10">
        <v>230</v>
      </c>
      <c r="B231" s="10" t="s">
        <v>14</v>
      </c>
      <c r="C231" s="10">
        <v>5</v>
      </c>
      <c r="D231" s="10">
        <v>1</v>
      </c>
      <c r="E231" s="10">
        <v>10</v>
      </c>
      <c r="F231" s="11" t="s">
        <v>40</v>
      </c>
      <c r="G231" s="12">
        <v>51015205</v>
      </c>
      <c r="H231" s="12" t="s">
        <v>209</v>
      </c>
      <c r="I231" s="11" t="s">
        <v>242</v>
      </c>
      <c r="J231" s="11" t="s">
        <v>18</v>
      </c>
      <c r="K231" s="11">
        <v>230</v>
      </c>
      <c r="L231" s="10" t="s">
        <v>122</v>
      </c>
      <c r="M231" s="13">
        <v>334082011</v>
      </c>
      <c r="N231" s="14" t="s">
        <v>211</v>
      </c>
    </row>
    <row r="232" spans="1:15" s="22" customFormat="1" ht="63.75" hidden="1" x14ac:dyDescent="0.25">
      <c r="A232" s="10">
        <v>231</v>
      </c>
      <c r="B232" s="10" t="s">
        <v>14</v>
      </c>
      <c r="C232" s="10">
        <v>5</v>
      </c>
      <c r="D232" s="10">
        <v>1</v>
      </c>
      <c r="E232" s="10">
        <v>10</v>
      </c>
      <c r="F232" s="11" t="s">
        <v>40</v>
      </c>
      <c r="G232" s="12">
        <v>51011305</v>
      </c>
      <c r="H232" s="12" t="s">
        <v>209</v>
      </c>
      <c r="I232" s="11" t="s">
        <v>243</v>
      </c>
      <c r="J232" s="11" t="s">
        <v>18</v>
      </c>
      <c r="K232" s="11">
        <v>230</v>
      </c>
      <c r="L232" s="10" t="s">
        <v>122</v>
      </c>
      <c r="M232" s="13">
        <v>19159357</v>
      </c>
      <c r="N232" s="14" t="s">
        <v>211</v>
      </c>
    </row>
    <row r="233" spans="1:15" s="22" customFormat="1" ht="63.75" hidden="1" x14ac:dyDescent="0.25">
      <c r="A233" s="10">
        <v>232</v>
      </c>
      <c r="B233" s="10" t="s">
        <v>14</v>
      </c>
      <c r="C233" s="10">
        <v>5</v>
      </c>
      <c r="D233" s="10">
        <v>1</v>
      </c>
      <c r="E233" s="10">
        <v>10</v>
      </c>
      <c r="F233" s="11" t="s">
        <v>40</v>
      </c>
      <c r="G233" s="12">
        <v>51016405</v>
      </c>
      <c r="H233" s="12" t="s">
        <v>209</v>
      </c>
      <c r="I233" s="11" t="s">
        <v>244</v>
      </c>
      <c r="J233" s="11" t="s">
        <v>18</v>
      </c>
      <c r="K233" s="11">
        <v>230</v>
      </c>
      <c r="L233" s="10" t="s">
        <v>122</v>
      </c>
      <c r="M233" s="13">
        <v>137093152</v>
      </c>
      <c r="N233" s="14" t="s">
        <v>211</v>
      </c>
    </row>
    <row r="234" spans="1:15" s="22" customFormat="1" ht="63.75" hidden="1" x14ac:dyDescent="0.25">
      <c r="A234" s="10">
        <v>233</v>
      </c>
      <c r="B234" s="10" t="s">
        <v>14</v>
      </c>
      <c r="C234" s="10">
        <v>5</v>
      </c>
      <c r="D234" s="10">
        <v>1</v>
      </c>
      <c r="E234" s="10">
        <v>10</v>
      </c>
      <c r="F234" s="11" t="s">
        <v>40</v>
      </c>
      <c r="G234" s="12">
        <v>51010105</v>
      </c>
      <c r="H234" s="12" t="s">
        <v>209</v>
      </c>
      <c r="I234" s="11" t="s">
        <v>245</v>
      </c>
      <c r="J234" s="11" t="s">
        <v>18</v>
      </c>
      <c r="K234" s="11">
        <v>230</v>
      </c>
      <c r="L234" s="10" t="s">
        <v>122</v>
      </c>
      <c r="M234" s="13">
        <f>4017639111-1000000000</f>
        <v>3017639111</v>
      </c>
      <c r="N234" s="14" t="s">
        <v>211</v>
      </c>
    </row>
    <row r="235" spans="1:15" s="22" customFormat="1" ht="63.75" x14ac:dyDescent="0.25">
      <c r="A235" s="23">
        <v>278</v>
      </c>
      <c r="B235" s="10">
        <v>46</v>
      </c>
      <c r="C235" s="10">
        <v>1</v>
      </c>
      <c r="D235" s="10">
        <v>2</v>
      </c>
      <c r="E235" s="10">
        <v>30</v>
      </c>
      <c r="F235" s="11" t="s">
        <v>108</v>
      </c>
      <c r="G235" s="12">
        <v>83909000020002</v>
      </c>
      <c r="H235" s="12" t="s">
        <v>41</v>
      </c>
      <c r="I235" s="11" t="s">
        <v>42</v>
      </c>
      <c r="J235" s="11" t="s">
        <v>110</v>
      </c>
      <c r="K235" s="11">
        <v>520</v>
      </c>
      <c r="L235" s="11" t="s">
        <v>111</v>
      </c>
      <c r="M235" s="33">
        <v>25000000</v>
      </c>
      <c r="N235" s="14" t="s">
        <v>246</v>
      </c>
      <c r="O235" s="30"/>
    </row>
    <row r="236" spans="1:15" s="22" customFormat="1" ht="76.5" x14ac:dyDescent="0.25">
      <c r="A236" s="23">
        <v>280</v>
      </c>
      <c r="B236" s="10">
        <v>47</v>
      </c>
      <c r="C236" s="10">
        <v>1</v>
      </c>
      <c r="D236" s="10">
        <v>2</v>
      </c>
      <c r="E236" s="10">
        <v>30</v>
      </c>
      <c r="F236" s="11" t="s">
        <v>108</v>
      </c>
      <c r="G236" s="12">
        <v>83909000020002</v>
      </c>
      <c r="H236" s="12" t="s">
        <v>41</v>
      </c>
      <c r="I236" s="11" t="s">
        <v>133</v>
      </c>
      <c r="J236" s="11" t="s">
        <v>110</v>
      </c>
      <c r="K236" s="11">
        <v>520</v>
      </c>
      <c r="L236" s="11" t="s">
        <v>111</v>
      </c>
      <c r="M236" s="33">
        <v>50000000</v>
      </c>
      <c r="N236" s="14" t="s">
        <v>247</v>
      </c>
      <c r="O236" s="30"/>
    </row>
    <row r="237" spans="1:15" s="22" customFormat="1" ht="178.5" x14ac:dyDescent="0.25">
      <c r="A237" s="23">
        <v>10</v>
      </c>
      <c r="B237" s="10">
        <v>48</v>
      </c>
      <c r="C237" s="10">
        <v>5</v>
      </c>
      <c r="D237" s="10">
        <v>1</v>
      </c>
      <c r="E237" s="10">
        <v>10</v>
      </c>
      <c r="F237" s="11" t="s">
        <v>40</v>
      </c>
      <c r="G237" s="12">
        <v>52110900010004</v>
      </c>
      <c r="H237" s="12" t="s">
        <v>41</v>
      </c>
      <c r="I237" s="11" t="s">
        <v>42</v>
      </c>
      <c r="J237" s="11" t="s">
        <v>18</v>
      </c>
      <c r="K237" s="11">
        <v>210</v>
      </c>
      <c r="L237" s="11" t="s">
        <v>19</v>
      </c>
      <c r="M237" s="33">
        <f>92800000-92800000</f>
        <v>0</v>
      </c>
      <c r="N237" s="14" t="s">
        <v>248</v>
      </c>
      <c r="O237" s="30"/>
    </row>
    <row r="238" spans="1:15" s="22" customFormat="1" ht="178.5" x14ac:dyDescent="0.25">
      <c r="A238" s="23">
        <v>377</v>
      </c>
      <c r="B238" s="10">
        <v>48</v>
      </c>
      <c r="C238" s="10">
        <v>5</v>
      </c>
      <c r="D238" s="10">
        <v>2</v>
      </c>
      <c r="E238" s="10">
        <v>10</v>
      </c>
      <c r="F238" s="11" t="s">
        <v>40</v>
      </c>
      <c r="G238" s="12">
        <v>52110900010004</v>
      </c>
      <c r="H238" s="12" t="s">
        <v>41</v>
      </c>
      <c r="I238" s="11" t="s">
        <v>42</v>
      </c>
      <c r="J238" s="11" t="s">
        <v>18</v>
      </c>
      <c r="K238" s="11">
        <v>210</v>
      </c>
      <c r="L238" s="11" t="s">
        <v>19</v>
      </c>
      <c r="M238" s="33">
        <v>92800000</v>
      </c>
      <c r="N238" s="14" t="s">
        <v>248</v>
      </c>
      <c r="O238" s="30"/>
    </row>
    <row r="239" spans="1:15" s="22" customFormat="1" ht="204" hidden="1" x14ac:dyDescent="0.25">
      <c r="A239" s="10">
        <v>238</v>
      </c>
      <c r="B239" s="10" t="s">
        <v>14</v>
      </c>
      <c r="C239" s="10">
        <v>3</v>
      </c>
      <c r="D239" s="10">
        <v>2</v>
      </c>
      <c r="E239" s="10">
        <v>20</v>
      </c>
      <c r="F239" s="11" t="s">
        <v>15</v>
      </c>
      <c r="G239" s="12">
        <v>91900100010001</v>
      </c>
      <c r="H239" s="12" t="s">
        <v>249</v>
      </c>
      <c r="I239" s="11" t="s">
        <v>250</v>
      </c>
      <c r="J239" s="11" t="s">
        <v>18</v>
      </c>
      <c r="K239" s="11">
        <v>230</v>
      </c>
      <c r="L239" s="10" t="s">
        <v>122</v>
      </c>
      <c r="M239" s="13">
        <f>148200000-923028-36828942-6000000-2308948</f>
        <v>102139082</v>
      </c>
      <c r="N239" s="9" t="s">
        <v>251</v>
      </c>
    </row>
    <row r="240" spans="1:15" s="22" customFormat="1" ht="140.25" x14ac:dyDescent="0.25">
      <c r="A240" s="23">
        <v>53</v>
      </c>
      <c r="B240" s="10">
        <v>49</v>
      </c>
      <c r="C240" s="10">
        <v>5</v>
      </c>
      <c r="D240" s="10">
        <v>2</v>
      </c>
      <c r="E240" s="10">
        <v>10</v>
      </c>
      <c r="F240" s="11" t="s">
        <v>40</v>
      </c>
      <c r="G240" s="12">
        <v>52110900010004</v>
      </c>
      <c r="H240" s="12" t="s">
        <v>41</v>
      </c>
      <c r="I240" s="12" t="s">
        <v>42</v>
      </c>
      <c r="J240" s="11" t="s">
        <v>115</v>
      </c>
      <c r="K240" s="11">
        <v>150</v>
      </c>
      <c r="L240" s="11" t="s">
        <v>116</v>
      </c>
      <c r="M240" s="33">
        <f>3934720000-1000000000-200000000-300000000</f>
        <v>2434720000</v>
      </c>
      <c r="N240" s="14" t="s">
        <v>252</v>
      </c>
      <c r="O240" s="30"/>
    </row>
    <row r="241" spans="1:15" s="22" customFormat="1" ht="63.75" hidden="1" x14ac:dyDescent="0.25">
      <c r="A241" s="10">
        <v>240</v>
      </c>
      <c r="B241" s="10" t="s">
        <v>14</v>
      </c>
      <c r="C241" s="10">
        <v>5</v>
      </c>
      <c r="D241" s="10">
        <v>2</v>
      </c>
      <c r="E241" s="10">
        <v>30</v>
      </c>
      <c r="F241" s="11" t="s">
        <v>108</v>
      </c>
      <c r="G241" s="12">
        <v>83909000020018</v>
      </c>
      <c r="H241" s="12" t="s">
        <v>253</v>
      </c>
      <c r="I241" s="11" t="s">
        <v>94</v>
      </c>
      <c r="J241" s="11" t="s">
        <v>18</v>
      </c>
      <c r="K241" s="11">
        <v>230</v>
      </c>
      <c r="L241" s="10" t="s">
        <v>122</v>
      </c>
      <c r="M241" s="13">
        <v>35000000</v>
      </c>
      <c r="N241" s="9" t="s">
        <v>254</v>
      </c>
    </row>
    <row r="242" spans="1:15" s="22" customFormat="1" ht="63.75" hidden="1" x14ac:dyDescent="0.25">
      <c r="A242" s="10">
        <v>241</v>
      </c>
      <c r="B242" s="10" t="s">
        <v>14</v>
      </c>
      <c r="C242" s="10">
        <v>5</v>
      </c>
      <c r="D242" s="10">
        <v>2</v>
      </c>
      <c r="E242" s="10">
        <v>20</v>
      </c>
      <c r="F242" s="11" t="s">
        <v>15</v>
      </c>
      <c r="G242" s="12">
        <v>52112100020001</v>
      </c>
      <c r="H242" s="12" t="s">
        <v>253</v>
      </c>
      <c r="I242" s="11" t="s">
        <v>94</v>
      </c>
      <c r="J242" s="11" t="s">
        <v>18</v>
      </c>
      <c r="K242" s="11">
        <v>230</v>
      </c>
      <c r="L242" s="10" t="s">
        <v>122</v>
      </c>
      <c r="M242" s="13">
        <v>28000000</v>
      </c>
      <c r="N242" s="14" t="s">
        <v>254</v>
      </c>
    </row>
    <row r="243" spans="1:15" s="22" customFormat="1" ht="63.75" hidden="1" x14ac:dyDescent="0.25">
      <c r="A243" s="10">
        <v>242</v>
      </c>
      <c r="B243" s="10" t="s">
        <v>14</v>
      </c>
      <c r="C243" s="10">
        <v>5</v>
      </c>
      <c r="D243" s="10">
        <v>1</v>
      </c>
      <c r="E243" s="10">
        <v>10</v>
      </c>
      <c r="F243" s="11" t="s">
        <v>40</v>
      </c>
      <c r="G243" s="12">
        <v>51011705</v>
      </c>
      <c r="H243" s="12" t="s">
        <v>209</v>
      </c>
      <c r="I243" s="11" t="s">
        <v>255</v>
      </c>
      <c r="J243" s="11" t="s">
        <v>18</v>
      </c>
      <c r="K243" s="11">
        <v>230</v>
      </c>
      <c r="L243" s="10" t="s">
        <v>122</v>
      </c>
      <c r="M243" s="13">
        <v>167535551</v>
      </c>
      <c r="N243" s="14" t="s">
        <v>211</v>
      </c>
    </row>
    <row r="244" spans="1:15" s="22" customFormat="1" ht="127.5" x14ac:dyDescent="0.25">
      <c r="A244" s="23">
        <v>54</v>
      </c>
      <c r="B244" s="10">
        <v>50</v>
      </c>
      <c r="C244" s="10">
        <v>5</v>
      </c>
      <c r="D244" s="10">
        <v>2</v>
      </c>
      <c r="E244" s="10">
        <v>10</v>
      </c>
      <c r="F244" s="11" t="s">
        <v>40</v>
      </c>
      <c r="G244" s="12">
        <v>52110900010004</v>
      </c>
      <c r="H244" s="12" t="s">
        <v>41</v>
      </c>
      <c r="I244" s="12" t="s">
        <v>42</v>
      </c>
      <c r="J244" s="11" t="s">
        <v>115</v>
      </c>
      <c r="K244" s="11">
        <v>150</v>
      </c>
      <c r="L244" s="11" t="s">
        <v>116</v>
      </c>
      <c r="M244" s="33">
        <f>321552000-100000000</f>
        <v>221552000</v>
      </c>
      <c r="N244" s="14" t="s">
        <v>256</v>
      </c>
      <c r="O244" s="30"/>
    </row>
    <row r="245" spans="1:15" s="22" customFormat="1" ht="127.5" x14ac:dyDescent="0.25">
      <c r="A245" s="23">
        <v>55</v>
      </c>
      <c r="B245" s="10">
        <v>51</v>
      </c>
      <c r="C245" s="10">
        <v>5</v>
      </c>
      <c r="D245" s="10">
        <v>2</v>
      </c>
      <c r="E245" s="10">
        <v>10</v>
      </c>
      <c r="F245" s="11" t="s">
        <v>40</v>
      </c>
      <c r="G245" s="12">
        <v>52110900010004</v>
      </c>
      <c r="H245" s="12" t="s">
        <v>41</v>
      </c>
      <c r="I245" s="12" t="s">
        <v>42</v>
      </c>
      <c r="J245" s="11" t="s">
        <v>115</v>
      </c>
      <c r="K245" s="11">
        <v>150</v>
      </c>
      <c r="L245" s="11" t="s">
        <v>116</v>
      </c>
      <c r="M245" s="33">
        <f>348000000-100000000+300000000</f>
        <v>548000000</v>
      </c>
      <c r="N245" s="14" t="s">
        <v>257</v>
      </c>
      <c r="O245" s="30"/>
    </row>
    <row r="246" spans="1:15" s="22" customFormat="1" ht="38.25" hidden="1" x14ac:dyDescent="0.25">
      <c r="A246" s="10">
        <v>245</v>
      </c>
      <c r="B246" s="10" t="s">
        <v>14</v>
      </c>
      <c r="C246" s="10">
        <v>3</v>
      </c>
      <c r="D246" s="10">
        <v>2</v>
      </c>
      <c r="E246" s="10">
        <v>10</v>
      </c>
      <c r="F246" s="11" t="s">
        <v>40</v>
      </c>
      <c r="G246" s="12">
        <v>91900100010001</v>
      </c>
      <c r="H246" s="12" t="s">
        <v>41</v>
      </c>
      <c r="I246" s="11" t="s">
        <v>109</v>
      </c>
      <c r="J246" s="11" t="s">
        <v>139</v>
      </c>
      <c r="K246" s="11">
        <v>440</v>
      </c>
      <c r="L246" s="10" t="s">
        <v>140</v>
      </c>
      <c r="M246" s="13">
        <f>500000000-250000000+170056</f>
        <v>250170056</v>
      </c>
      <c r="N246" s="9" t="s">
        <v>258</v>
      </c>
    </row>
    <row r="247" spans="1:15" s="22" customFormat="1" ht="38.25" x14ac:dyDescent="0.25">
      <c r="A247" s="23">
        <v>62</v>
      </c>
      <c r="B247" s="10">
        <v>52</v>
      </c>
      <c r="C247" s="10">
        <v>5</v>
      </c>
      <c r="D247" s="10">
        <v>2</v>
      </c>
      <c r="E247" s="10">
        <v>10</v>
      </c>
      <c r="F247" s="11" t="s">
        <v>40</v>
      </c>
      <c r="G247" s="12">
        <v>52110900010003</v>
      </c>
      <c r="H247" s="12" t="s">
        <v>41</v>
      </c>
      <c r="I247" s="12" t="s">
        <v>133</v>
      </c>
      <c r="J247" s="11" t="s">
        <v>126</v>
      </c>
      <c r="K247" s="11">
        <v>310</v>
      </c>
      <c r="L247" s="11" t="s">
        <v>127</v>
      </c>
      <c r="M247" s="33">
        <f>798112042-200000000-100000000-368700840+86322000</f>
        <v>215733202</v>
      </c>
      <c r="N247" s="14" t="s">
        <v>259</v>
      </c>
      <c r="O247" s="32"/>
    </row>
    <row r="248" spans="1:15" s="22" customFormat="1" ht="38.25" x14ac:dyDescent="0.25">
      <c r="A248" s="23">
        <v>334</v>
      </c>
      <c r="B248" s="10">
        <v>52</v>
      </c>
      <c r="C248" s="10">
        <v>5</v>
      </c>
      <c r="D248" s="10">
        <v>1</v>
      </c>
      <c r="E248" s="10">
        <v>10</v>
      </c>
      <c r="F248" s="11" t="s">
        <v>40</v>
      </c>
      <c r="G248" s="12">
        <v>52110900010003</v>
      </c>
      <c r="H248" s="12" t="s">
        <v>41</v>
      </c>
      <c r="I248" s="11" t="s">
        <v>133</v>
      </c>
      <c r="J248" s="11" t="s">
        <v>126</v>
      </c>
      <c r="K248" s="11">
        <v>310</v>
      </c>
      <c r="L248" s="11" t="s">
        <v>127</v>
      </c>
      <c r="M248" s="33">
        <f>368700840</f>
        <v>368700840</v>
      </c>
      <c r="N248" s="14" t="s">
        <v>260</v>
      </c>
      <c r="O248" s="30"/>
    </row>
    <row r="249" spans="1:15" s="22" customFormat="1" ht="25.5" hidden="1" x14ac:dyDescent="0.25">
      <c r="A249" s="10">
        <v>248</v>
      </c>
      <c r="B249" s="10" t="s">
        <v>14</v>
      </c>
      <c r="C249" s="10">
        <v>4</v>
      </c>
      <c r="D249" s="10">
        <v>1</v>
      </c>
      <c r="E249" s="10">
        <v>20</v>
      </c>
      <c r="F249" s="11" t="s">
        <v>15</v>
      </c>
      <c r="G249" s="12">
        <v>52111200010005</v>
      </c>
      <c r="H249" s="12" t="s">
        <v>27</v>
      </c>
      <c r="I249" s="11" t="s">
        <v>70</v>
      </c>
      <c r="J249" s="11" t="s">
        <v>139</v>
      </c>
      <c r="K249" s="11">
        <v>440</v>
      </c>
      <c r="L249" s="10" t="s">
        <v>140</v>
      </c>
      <c r="M249" s="13">
        <v>2000000</v>
      </c>
      <c r="N249" s="9" t="s">
        <v>34</v>
      </c>
    </row>
    <row r="250" spans="1:15" s="22" customFormat="1" ht="38.25" hidden="1" x14ac:dyDescent="0.25">
      <c r="A250" s="10">
        <v>249</v>
      </c>
      <c r="B250" s="10" t="s">
        <v>14</v>
      </c>
      <c r="C250" s="10">
        <v>4</v>
      </c>
      <c r="D250" s="10">
        <v>1</v>
      </c>
      <c r="E250" s="10">
        <v>20</v>
      </c>
      <c r="F250" s="11" t="s">
        <v>15</v>
      </c>
      <c r="G250" s="12">
        <v>52111200010001</v>
      </c>
      <c r="H250" s="12" t="s">
        <v>27</v>
      </c>
      <c r="I250" s="11" t="s">
        <v>64</v>
      </c>
      <c r="J250" s="11" t="s">
        <v>139</v>
      </c>
      <c r="K250" s="11">
        <v>440</v>
      </c>
      <c r="L250" s="10" t="s">
        <v>140</v>
      </c>
      <c r="M250" s="13">
        <v>2000000</v>
      </c>
      <c r="N250" s="14" t="s">
        <v>34</v>
      </c>
    </row>
    <row r="251" spans="1:15" s="22" customFormat="1" ht="25.5" hidden="1" x14ac:dyDescent="0.25">
      <c r="A251" s="10">
        <v>250</v>
      </c>
      <c r="B251" s="10" t="s">
        <v>14</v>
      </c>
      <c r="C251" s="10">
        <v>4</v>
      </c>
      <c r="D251" s="10">
        <v>1</v>
      </c>
      <c r="E251" s="10">
        <v>20</v>
      </c>
      <c r="F251" s="11" t="s">
        <v>15</v>
      </c>
      <c r="G251" s="12">
        <v>52115300010001</v>
      </c>
      <c r="H251" s="12" t="s">
        <v>37</v>
      </c>
      <c r="I251" s="11" t="s">
        <v>87</v>
      </c>
      <c r="J251" s="11" t="s">
        <v>139</v>
      </c>
      <c r="K251" s="11">
        <v>440</v>
      </c>
      <c r="L251" s="10" t="s">
        <v>140</v>
      </c>
      <c r="M251" s="13">
        <v>6000000</v>
      </c>
      <c r="N251" s="14" t="s">
        <v>34</v>
      </c>
    </row>
    <row r="252" spans="1:15" s="22" customFormat="1" ht="25.5" hidden="1" x14ac:dyDescent="0.25">
      <c r="A252" s="10">
        <v>251</v>
      </c>
      <c r="B252" s="10" t="s">
        <v>14</v>
      </c>
      <c r="C252" s="10">
        <v>4</v>
      </c>
      <c r="D252" s="10">
        <v>2</v>
      </c>
      <c r="E252" s="10">
        <v>20</v>
      </c>
      <c r="F252" s="11" t="s">
        <v>15</v>
      </c>
      <c r="G252" s="12">
        <v>52112100020001</v>
      </c>
      <c r="H252" s="12" t="s">
        <v>30</v>
      </c>
      <c r="I252" s="11" t="s">
        <v>94</v>
      </c>
      <c r="J252" s="11" t="s">
        <v>139</v>
      </c>
      <c r="K252" s="11">
        <v>440</v>
      </c>
      <c r="L252" s="10" t="s">
        <v>140</v>
      </c>
      <c r="M252" s="13">
        <v>70000000</v>
      </c>
      <c r="N252" s="14" t="s">
        <v>34</v>
      </c>
    </row>
    <row r="253" spans="1:15" s="22" customFormat="1" ht="38.25" x14ac:dyDescent="0.25">
      <c r="A253" s="23">
        <v>63</v>
      </c>
      <c r="B253" s="10">
        <v>53</v>
      </c>
      <c r="C253" s="10">
        <v>5</v>
      </c>
      <c r="D253" s="10">
        <v>2</v>
      </c>
      <c r="E253" s="10">
        <v>10</v>
      </c>
      <c r="F253" s="11" t="s">
        <v>40</v>
      </c>
      <c r="G253" s="12">
        <v>52110900010003</v>
      </c>
      <c r="H253" s="12" t="s">
        <v>41</v>
      </c>
      <c r="I253" s="12" t="s">
        <v>133</v>
      </c>
      <c r="J253" s="11" t="s">
        <v>126</v>
      </c>
      <c r="K253" s="11">
        <v>310</v>
      </c>
      <c r="L253" s="11" t="s">
        <v>127</v>
      </c>
      <c r="M253" s="33">
        <f>773220000-200000000-100000000-86322000</f>
        <v>386898000</v>
      </c>
      <c r="N253" s="14" t="s">
        <v>261</v>
      </c>
      <c r="O253" s="44"/>
    </row>
    <row r="254" spans="1:15" s="22" customFormat="1" ht="38.25" x14ac:dyDescent="0.25">
      <c r="A254" s="23">
        <v>65</v>
      </c>
      <c r="B254" s="10">
        <v>54</v>
      </c>
      <c r="C254" s="10">
        <v>5</v>
      </c>
      <c r="D254" s="10">
        <v>2</v>
      </c>
      <c r="E254" s="10">
        <v>10</v>
      </c>
      <c r="F254" s="11" t="s">
        <v>40</v>
      </c>
      <c r="G254" s="12">
        <v>52110900010003</v>
      </c>
      <c r="H254" s="12" t="s">
        <v>41</v>
      </c>
      <c r="I254" s="12" t="s">
        <v>133</v>
      </c>
      <c r="J254" s="11" t="s">
        <v>126</v>
      </c>
      <c r="K254" s="11">
        <v>310</v>
      </c>
      <c r="L254" s="11" t="s">
        <v>127</v>
      </c>
      <c r="M254" s="33">
        <v>120000000</v>
      </c>
      <c r="N254" s="14" t="s">
        <v>262</v>
      </c>
      <c r="O254" s="30"/>
    </row>
    <row r="255" spans="1:15" s="22" customFormat="1" ht="38.25" x14ac:dyDescent="0.25">
      <c r="A255" s="23">
        <v>67</v>
      </c>
      <c r="B255" s="10">
        <v>55</v>
      </c>
      <c r="C255" s="10">
        <v>5</v>
      </c>
      <c r="D255" s="10">
        <v>2</v>
      </c>
      <c r="E255" s="10">
        <v>10</v>
      </c>
      <c r="F255" s="11" t="s">
        <v>40</v>
      </c>
      <c r="G255" s="12">
        <v>52110900010003</v>
      </c>
      <c r="H255" s="12" t="s">
        <v>41</v>
      </c>
      <c r="I255" s="12" t="s">
        <v>133</v>
      </c>
      <c r="J255" s="11" t="s">
        <v>126</v>
      </c>
      <c r="K255" s="11">
        <v>310</v>
      </c>
      <c r="L255" s="11" t="s">
        <v>127</v>
      </c>
      <c r="M255" s="33">
        <v>161602980</v>
      </c>
      <c r="N255" s="14" t="s">
        <v>263</v>
      </c>
      <c r="O255" s="30"/>
    </row>
    <row r="256" spans="1:15" s="22" customFormat="1" ht="38.25" x14ac:dyDescent="0.25">
      <c r="A256" s="23">
        <v>68</v>
      </c>
      <c r="B256" s="10">
        <v>56</v>
      </c>
      <c r="C256" s="10">
        <v>5</v>
      </c>
      <c r="D256" s="10">
        <v>2</v>
      </c>
      <c r="E256" s="10">
        <v>10</v>
      </c>
      <c r="F256" s="11" t="s">
        <v>40</v>
      </c>
      <c r="G256" s="12">
        <v>52110900010003</v>
      </c>
      <c r="H256" s="12" t="s">
        <v>41</v>
      </c>
      <c r="I256" s="12" t="s">
        <v>133</v>
      </c>
      <c r="J256" s="11" t="s">
        <v>126</v>
      </c>
      <c r="K256" s="11">
        <v>310</v>
      </c>
      <c r="L256" s="11" t="s">
        <v>127</v>
      </c>
      <c r="M256" s="33">
        <v>64000000</v>
      </c>
      <c r="N256" s="14" t="s">
        <v>264</v>
      </c>
      <c r="O256" s="30"/>
    </row>
    <row r="257" spans="1:15" s="22" customFormat="1" ht="331.5" hidden="1" x14ac:dyDescent="0.25">
      <c r="A257" s="10">
        <v>256</v>
      </c>
      <c r="B257" s="10" t="s">
        <v>14</v>
      </c>
      <c r="C257" s="10">
        <v>3</v>
      </c>
      <c r="D257" s="10">
        <v>1</v>
      </c>
      <c r="E257" s="10">
        <v>20</v>
      </c>
      <c r="F257" s="11" t="s">
        <v>15</v>
      </c>
      <c r="G257" s="12">
        <v>91900100010001</v>
      </c>
      <c r="H257" s="12" t="s">
        <v>66</v>
      </c>
      <c r="I257" s="11" t="s">
        <v>67</v>
      </c>
      <c r="J257" s="11" t="s">
        <v>115</v>
      </c>
      <c r="K257" s="11">
        <v>130</v>
      </c>
      <c r="L257" s="10" t="s">
        <v>168</v>
      </c>
      <c r="M257" s="13">
        <f>4334000-4334000</f>
        <v>0</v>
      </c>
      <c r="N257" s="9" t="s">
        <v>265</v>
      </c>
    </row>
    <row r="258" spans="1:15" s="22" customFormat="1" ht="165.75" hidden="1" x14ac:dyDescent="0.25">
      <c r="A258" s="10">
        <v>257</v>
      </c>
      <c r="B258" s="10" t="s">
        <v>14</v>
      </c>
      <c r="C258" s="10">
        <v>3</v>
      </c>
      <c r="D258" s="10">
        <v>2</v>
      </c>
      <c r="E258" s="10">
        <v>20</v>
      </c>
      <c r="F258" s="11" t="s">
        <v>15</v>
      </c>
      <c r="G258" s="12">
        <v>91900100010001</v>
      </c>
      <c r="H258" s="12" t="s">
        <v>66</v>
      </c>
      <c r="I258" s="11" t="s">
        <v>67</v>
      </c>
      <c r="J258" s="11" t="s">
        <v>115</v>
      </c>
      <c r="K258" s="11">
        <v>130</v>
      </c>
      <c r="L258" s="10" t="s">
        <v>168</v>
      </c>
      <c r="M258" s="13">
        <f>10000000-3829944-6000000-170056</f>
        <v>0</v>
      </c>
      <c r="N258" s="14" t="s">
        <v>266</v>
      </c>
    </row>
    <row r="259" spans="1:15" s="22" customFormat="1" ht="216.75" x14ac:dyDescent="0.25">
      <c r="A259" s="23">
        <v>94</v>
      </c>
      <c r="B259" s="10">
        <v>57</v>
      </c>
      <c r="C259" s="10">
        <v>5</v>
      </c>
      <c r="D259" s="10">
        <v>2</v>
      </c>
      <c r="E259" s="10">
        <v>10</v>
      </c>
      <c r="F259" s="11" t="s">
        <v>40</v>
      </c>
      <c r="G259" s="12">
        <v>52110900010002</v>
      </c>
      <c r="H259" s="12" t="s">
        <v>41</v>
      </c>
      <c r="I259" s="12" t="s">
        <v>109</v>
      </c>
      <c r="J259" s="11" t="s">
        <v>139</v>
      </c>
      <c r="K259" s="11">
        <v>430</v>
      </c>
      <c r="L259" s="11" t="s">
        <v>161</v>
      </c>
      <c r="M259" s="33">
        <f>350000000-100000000-30000000-200000000</f>
        <v>20000000</v>
      </c>
      <c r="N259" s="14" t="s">
        <v>267</v>
      </c>
      <c r="O259" s="31"/>
    </row>
    <row r="260" spans="1:15" s="22" customFormat="1" ht="63.75" x14ac:dyDescent="0.25">
      <c r="A260" s="23">
        <v>106</v>
      </c>
      <c r="B260" s="10">
        <v>58</v>
      </c>
      <c r="C260" s="10">
        <v>5</v>
      </c>
      <c r="D260" s="10">
        <v>1</v>
      </c>
      <c r="E260" s="10">
        <v>10</v>
      </c>
      <c r="F260" s="11" t="s">
        <v>40</v>
      </c>
      <c r="G260" s="12">
        <v>52110900010004</v>
      </c>
      <c r="H260" s="12" t="s">
        <v>41</v>
      </c>
      <c r="I260" s="12" t="s">
        <v>42</v>
      </c>
      <c r="J260" s="11" t="s">
        <v>18</v>
      </c>
      <c r="K260" s="11">
        <v>220</v>
      </c>
      <c r="L260" s="11" t="s">
        <v>104</v>
      </c>
      <c r="M260" s="33">
        <v>130000000</v>
      </c>
      <c r="N260" s="14" t="s">
        <v>268</v>
      </c>
      <c r="O260" s="30"/>
    </row>
    <row r="261" spans="1:15" s="22" customFormat="1" ht="63.75" x14ac:dyDescent="0.25">
      <c r="A261" s="23">
        <v>107</v>
      </c>
      <c r="B261" s="10">
        <v>59</v>
      </c>
      <c r="C261" s="10">
        <v>5</v>
      </c>
      <c r="D261" s="10">
        <v>1</v>
      </c>
      <c r="E261" s="10">
        <v>10</v>
      </c>
      <c r="F261" s="11" t="s">
        <v>40</v>
      </c>
      <c r="G261" s="12">
        <v>52110900010004</v>
      </c>
      <c r="H261" s="12" t="s">
        <v>41</v>
      </c>
      <c r="I261" s="12" t="s">
        <v>42</v>
      </c>
      <c r="J261" s="11" t="s">
        <v>18</v>
      </c>
      <c r="K261" s="11">
        <v>220</v>
      </c>
      <c r="L261" s="11" t="s">
        <v>104</v>
      </c>
      <c r="M261" s="33">
        <v>375000000</v>
      </c>
      <c r="N261" s="14" t="s">
        <v>269</v>
      </c>
      <c r="O261" s="30"/>
    </row>
    <row r="262" spans="1:15" s="22" customFormat="1" ht="51" hidden="1" x14ac:dyDescent="0.25">
      <c r="A262" s="10">
        <v>261</v>
      </c>
      <c r="B262" s="10" t="s">
        <v>14</v>
      </c>
      <c r="C262" s="10">
        <v>6</v>
      </c>
      <c r="D262" s="10">
        <v>1</v>
      </c>
      <c r="E262" s="10">
        <v>20</v>
      </c>
      <c r="F262" s="11" t="s">
        <v>15</v>
      </c>
      <c r="G262" s="12">
        <v>52111600010001</v>
      </c>
      <c r="H262" s="12" t="s">
        <v>21</v>
      </c>
      <c r="I262" s="11" t="s">
        <v>270</v>
      </c>
      <c r="J262" s="11" t="s">
        <v>115</v>
      </c>
      <c r="K262" s="11">
        <v>120</v>
      </c>
      <c r="L262" s="10" t="s">
        <v>196</v>
      </c>
      <c r="M262" s="13">
        <v>537532320</v>
      </c>
      <c r="N262" s="9" t="s">
        <v>271</v>
      </c>
    </row>
    <row r="263" spans="1:15" s="22" customFormat="1" ht="127.5" hidden="1" x14ac:dyDescent="0.25">
      <c r="A263" s="10">
        <v>262</v>
      </c>
      <c r="B263" s="10" t="s">
        <v>14</v>
      </c>
      <c r="C263" s="10">
        <v>6</v>
      </c>
      <c r="D263" s="10">
        <v>1</v>
      </c>
      <c r="E263" s="10">
        <v>20</v>
      </c>
      <c r="F263" s="11" t="s">
        <v>15</v>
      </c>
      <c r="G263" s="12">
        <v>52111600010001</v>
      </c>
      <c r="H263" s="12" t="s">
        <v>21</v>
      </c>
      <c r="I263" s="11" t="s">
        <v>270</v>
      </c>
      <c r="J263" s="11" t="s">
        <v>115</v>
      </c>
      <c r="K263" s="11">
        <v>120</v>
      </c>
      <c r="L263" s="10" t="s">
        <v>196</v>
      </c>
      <c r="M263" s="13">
        <v>107476320</v>
      </c>
      <c r="N263" s="14" t="s">
        <v>272</v>
      </c>
    </row>
    <row r="264" spans="1:15" s="22" customFormat="1" ht="63.75" hidden="1" x14ac:dyDescent="0.25">
      <c r="A264" s="10">
        <v>263</v>
      </c>
      <c r="B264" s="10" t="s">
        <v>14</v>
      </c>
      <c r="C264" s="10">
        <v>6</v>
      </c>
      <c r="D264" s="10">
        <v>1</v>
      </c>
      <c r="E264" s="10">
        <v>20</v>
      </c>
      <c r="F264" s="11" t="s">
        <v>15</v>
      </c>
      <c r="G264" s="12">
        <v>52111600010002</v>
      </c>
      <c r="H264" s="12" t="s">
        <v>21</v>
      </c>
      <c r="I264" s="11" t="s">
        <v>24</v>
      </c>
      <c r="J264" s="11" t="s">
        <v>18</v>
      </c>
      <c r="K264" s="11">
        <v>210</v>
      </c>
      <c r="L264" s="10" t="s">
        <v>19</v>
      </c>
      <c r="M264" s="13">
        <v>18240000</v>
      </c>
      <c r="N264" s="14" t="s">
        <v>273</v>
      </c>
    </row>
    <row r="265" spans="1:15" s="22" customFormat="1" ht="216.75" x14ac:dyDescent="0.25">
      <c r="A265" s="23">
        <v>213</v>
      </c>
      <c r="B265" s="10">
        <v>60</v>
      </c>
      <c r="C265" s="10">
        <v>5</v>
      </c>
      <c r="D265" s="10">
        <v>1</v>
      </c>
      <c r="E265" s="10">
        <v>10</v>
      </c>
      <c r="F265" s="11" t="s">
        <v>40</v>
      </c>
      <c r="G265" s="12">
        <v>52110900010004</v>
      </c>
      <c r="H265" s="12" t="s">
        <v>41</v>
      </c>
      <c r="I265" s="11" t="s">
        <v>42</v>
      </c>
      <c r="J265" s="11" t="s">
        <v>18</v>
      </c>
      <c r="K265" s="11">
        <v>230</v>
      </c>
      <c r="L265" s="11" t="s">
        <v>122</v>
      </c>
      <c r="M265" s="33">
        <v>250000000</v>
      </c>
      <c r="N265" s="14" t="s">
        <v>274</v>
      </c>
      <c r="O265" s="30"/>
    </row>
    <row r="266" spans="1:15" s="22" customFormat="1" ht="89.25" x14ac:dyDescent="0.25">
      <c r="A266" s="23">
        <v>214</v>
      </c>
      <c r="B266" s="10">
        <v>61</v>
      </c>
      <c r="C266" s="10">
        <v>5</v>
      </c>
      <c r="D266" s="10">
        <v>2</v>
      </c>
      <c r="E266" s="10">
        <v>10</v>
      </c>
      <c r="F266" s="11" t="s">
        <v>40</v>
      </c>
      <c r="G266" s="12">
        <v>52110900010004</v>
      </c>
      <c r="H266" s="12" t="s">
        <v>41</v>
      </c>
      <c r="I266" s="11" t="s">
        <v>42</v>
      </c>
      <c r="J266" s="11" t="s">
        <v>18</v>
      </c>
      <c r="K266" s="11">
        <v>230</v>
      </c>
      <c r="L266" s="11" t="s">
        <v>122</v>
      </c>
      <c r="M266" s="33">
        <v>50000000</v>
      </c>
      <c r="N266" s="14" t="s">
        <v>275</v>
      </c>
      <c r="O266" s="30"/>
    </row>
    <row r="267" spans="1:15" s="22" customFormat="1" ht="63.75" x14ac:dyDescent="0.25">
      <c r="A267" s="23">
        <v>227</v>
      </c>
      <c r="B267" s="10">
        <v>62</v>
      </c>
      <c r="C267" s="10">
        <v>5</v>
      </c>
      <c r="D267" s="10">
        <v>1</v>
      </c>
      <c r="E267" s="10">
        <v>10</v>
      </c>
      <c r="F267" s="11" t="s">
        <v>40</v>
      </c>
      <c r="G267" s="12">
        <v>52110900030001</v>
      </c>
      <c r="H267" s="12" t="s">
        <v>209</v>
      </c>
      <c r="I267" s="11" t="s">
        <v>276</v>
      </c>
      <c r="J267" s="11" t="s">
        <v>18</v>
      </c>
      <c r="K267" s="11">
        <v>230</v>
      </c>
      <c r="L267" s="11" t="s">
        <v>122</v>
      </c>
      <c r="M267" s="33">
        <f>16560965030.4245-1000000000-0.42</f>
        <v>15560965030.004499</v>
      </c>
      <c r="N267" s="14" t="s">
        <v>277</v>
      </c>
      <c r="O267" s="30"/>
    </row>
    <row r="268" spans="1:15" s="22" customFormat="1" ht="267.75" x14ac:dyDescent="0.25">
      <c r="A268" s="23">
        <v>243</v>
      </c>
      <c r="B268" s="10">
        <v>63</v>
      </c>
      <c r="C268" s="10">
        <v>5</v>
      </c>
      <c r="D268" s="10">
        <v>2</v>
      </c>
      <c r="E268" s="10">
        <v>10</v>
      </c>
      <c r="F268" s="11" t="s">
        <v>40</v>
      </c>
      <c r="G268" s="12">
        <v>52110900010004</v>
      </c>
      <c r="H268" s="12" t="s">
        <v>41</v>
      </c>
      <c r="I268" s="11" t="s">
        <v>42</v>
      </c>
      <c r="J268" s="11" t="s">
        <v>139</v>
      </c>
      <c r="K268" s="11">
        <v>440</v>
      </c>
      <c r="L268" s="11" t="s">
        <v>140</v>
      </c>
      <c r="M268" s="33">
        <v>50000000</v>
      </c>
      <c r="N268" s="14" t="s">
        <v>141</v>
      </c>
      <c r="O268" s="30"/>
    </row>
    <row r="269" spans="1:15" s="22" customFormat="1" ht="165.75" x14ac:dyDescent="0.25">
      <c r="A269" s="23">
        <v>252</v>
      </c>
      <c r="B269" s="10">
        <v>64</v>
      </c>
      <c r="C269" s="10">
        <v>5</v>
      </c>
      <c r="D269" s="10">
        <v>1</v>
      </c>
      <c r="E269" s="10">
        <v>10</v>
      </c>
      <c r="F269" s="11" t="s">
        <v>40</v>
      </c>
      <c r="G269" s="12">
        <v>52110900010004</v>
      </c>
      <c r="H269" s="12" t="s">
        <v>41</v>
      </c>
      <c r="I269" s="11" t="s">
        <v>42</v>
      </c>
      <c r="J269" s="11" t="s">
        <v>115</v>
      </c>
      <c r="K269" s="11">
        <v>130</v>
      </c>
      <c r="L269" s="11" t="s">
        <v>168</v>
      </c>
      <c r="M269" s="33">
        <f>447500000-154644000-275900840</f>
        <v>16955160</v>
      </c>
      <c r="N269" s="14" t="s">
        <v>278</v>
      </c>
      <c r="O269" s="30"/>
    </row>
    <row r="270" spans="1:15" s="22" customFormat="1" ht="165.75" x14ac:dyDescent="0.25">
      <c r="A270" s="23">
        <v>324</v>
      </c>
      <c r="B270" s="10">
        <v>64</v>
      </c>
      <c r="C270" s="10">
        <v>5</v>
      </c>
      <c r="D270" s="10">
        <v>2</v>
      </c>
      <c r="E270" s="10">
        <v>10</v>
      </c>
      <c r="F270" s="11" t="s">
        <v>40</v>
      </c>
      <c r="G270" s="12">
        <v>52110900010004</v>
      </c>
      <c r="H270" s="12" t="s">
        <v>41</v>
      </c>
      <c r="I270" s="11" t="s">
        <v>42</v>
      </c>
      <c r="J270" s="11" t="s">
        <v>115</v>
      </c>
      <c r="K270" s="11">
        <v>130</v>
      </c>
      <c r="L270" s="11" t="s">
        <v>168</v>
      </c>
      <c r="M270" s="33">
        <f>154644000+275900840</f>
        <v>430544840</v>
      </c>
      <c r="N270" s="14" t="s">
        <v>278</v>
      </c>
      <c r="O270" s="30"/>
    </row>
    <row r="271" spans="1:15" s="22" customFormat="1" ht="102" x14ac:dyDescent="0.25">
      <c r="A271" s="37">
        <v>259</v>
      </c>
      <c r="B271" s="5">
        <v>65</v>
      </c>
      <c r="C271" s="5">
        <v>5</v>
      </c>
      <c r="D271" s="5">
        <v>1</v>
      </c>
      <c r="E271" s="5">
        <v>10</v>
      </c>
      <c r="F271" s="6" t="s">
        <v>40</v>
      </c>
      <c r="G271" s="7">
        <v>52110900010004</v>
      </c>
      <c r="H271" s="7" t="s">
        <v>41</v>
      </c>
      <c r="I271" s="6" t="s">
        <v>42</v>
      </c>
      <c r="J271" s="6" t="s">
        <v>115</v>
      </c>
      <c r="K271" s="6">
        <v>110</v>
      </c>
      <c r="L271" s="6" t="s">
        <v>279</v>
      </c>
      <c r="M271" s="34">
        <v>9000000</v>
      </c>
      <c r="N271" s="14" t="s">
        <v>280</v>
      </c>
      <c r="O271" s="30"/>
    </row>
    <row r="272" spans="1:15" s="22" customFormat="1" ht="63.75" x14ac:dyDescent="0.25">
      <c r="A272" s="23">
        <v>277</v>
      </c>
      <c r="B272" s="10">
        <v>66</v>
      </c>
      <c r="C272" s="10">
        <v>5</v>
      </c>
      <c r="D272" s="10">
        <v>2</v>
      </c>
      <c r="E272" s="10">
        <v>10</v>
      </c>
      <c r="F272" s="11" t="s">
        <v>40</v>
      </c>
      <c r="G272" s="12">
        <v>52110900010004</v>
      </c>
      <c r="H272" s="12" t="s">
        <v>41</v>
      </c>
      <c r="I272" s="11" t="s">
        <v>42</v>
      </c>
      <c r="J272" s="11" t="s">
        <v>110</v>
      </c>
      <c r="K272" s="11">
        <v>520</v>
      </c>
      <c r="L272" s="11" t="s">
        <v>111</v>
      </c>
      <c r="M272" s="33">
        <v>25000000</v>
      </c>
      <c r="N272" s="14" t="s">
        <v>246</v>
      </c>
      <c r="O272" s="30"/>
    </row>
    <row r="273" spans="1:15" s="22" customFormat="1" ht="76.5" x14ac:dyDescent="0.25">
      <c r="A273" s="23">
        <v>279</v>
      </c>
      <c r="B273" s="10">
        <v>67</v>
      </c>
      <c r="C273" s="10">
        <v>5</v>
      </c>
      <c r="D273" s="10">
        <v>2</v>
      </c>
      <c r="E273" s="10">
        <v>10</v>
      </c>
      <c r="F273" s="11" t="s">
        <v>40</v>
      </c>
      <c r="G273" s="12">
        <v>52110900010003</v>
      </c>
      <c r="H273" s="12" t="s">
        <v>41</v>
      </c>
      <c r="I273" s="11" t="s">
        <v>133</v>
      </c>
      <c r="J273" s="11" t="s">
        <v>110</v>
      </c>
      <c r="K273" s="11">
        <v>520</v>
      </c>
      <c r="L273" s="11" t="s">
        <v>111</v>
      </c>
      <c r="M273" s="33">
        <v>50000000</v>
      </c>
      <c r="N273" s="14" t="s">
        <v>247</v>
      </c>
      <c r="O273" s="30"/>
    </row>
    <row r="274" spans="1:15" s="22" customFormat="1" ht="89.25" x14ac:dyDescent="0.25">
      <c r="A274" s="23">
        <v>281</v>
      </c>
      <c r="B274" s="10">
        <v>68</v>
      </c>
      <c r="C274" s="10">
        <v>5</v>
      </c>
      <c r="D274" s="10">
        <v>2</v>
      </c>
      <c r="E274" s="10">
        <v>10</v>
      </c>
      <c r="F274" s="11" t="s">
        <v>40</v>
      </c>
      <c r="G274" s="12">
        <v>52110900010002</v>
      </c>
      <c r="H274" s="12" t="s">
        <v>41</v>
      </c>
      <c r="I274" s="11" t="s">
        <v>109</v>
      </c>
      <c r="J274" s="11" t="s">
        <v>110</v>
      </c>
      <c r="K274" s="11">
        <v>520</v>
      </c>
      <c r="L274" s="11" t="s">
        <v>111</v>
      </c>
      <c r="M274" s="33">
        <f>37500000+50000000</f>
        <v>87500000</v>
      </c>
      <c r="N274" s="14" t="s">
        <v>112</v>
      </c>
      <c r="O274" s="30"/>
    </row>
    <row r="275" spans="1:15" s="22" customFormat="1" ht="63.75" x14ac:dyDescent="0.25">
      <c r="A275" s="23">
        <v>41</v>
      </c>
      <c r="B275" s="10">
        <v>69</v>
      </c>
      <c r="C275" s="10">
        <v>5</v>
      </c>
      <c r="D275" s="10">
        <v>1</v>
      </c>
      <c r="E275" s="10">
        <v>20</v>
      </c>
      <c r="F275" s="11" t="s">
        <v>15</v>
      </c>
      <c r="G275" s="12">
        <v>190501000200015</v>
      </c>
      <c r="H275" s="12" t="s">
        <v>71</v>
      </c>
      <c r="I275" s="12" t="s">
        <v>85</v>
      </c>
      <c r="J275" s="11" t="s">
        <v>18</v>
      </c>
      <c r="K275" s="11">
        <v>210</v>
      </c>
      <c r="L275" s="11" t="s">
        <v>19</v>
      </c>
      <c r="M275" s="33">
        <f>4510000+4939400</f>
        <v>9449400</v>
      </c>
      <c r="N275" s="14" t="s">
        <v>281</v>
      </c>
      <c r="O275" s="27"/>
    </row>
    <row r="276" spans="1:15" s="22" customFormat="1" ht="63.75" x14ac:dyDescent="0.25">
      <c r="A276" s="23">
        <v>196</v>
      </c>
      <c r="B276" s="10">
        <v>70</v>
      </c>
      <c r="C276" s="10">
        <v>5</v>
      </c>
      <c r="D276" s="10">
        <v>2</v>
      </c>
      <c r="E276" s="10">
        <v>20</v>
      </c>
      <c r="F276" s="11" t="s">
        <v>15</v>
      </c>
      <c r="G276" s="12">
        <v>52111700010004</v>
      </c>
      <c r="H276" s="12" t="s">
        <v>253</v>
      </c>
      <c r="I276" s="11" t="s">
        <v>282</v>
      </c>
      <c r="J276" s="11" t="s">
        <v>18</v>
      </c>
      <c r="K276" s="11">
        <v>230</v>
      </c>
      <c r="L276" s="11" t="s">
        <v>122</v>
      </c>
      <c r="M276" s="33">
        <f>28000000+14000000</f>
        <v>42000000</v>
      </c>
      <c r="N276" s="14" t="s">
        <v>254</v>
      </c>
      <c r="O276" s="30"/>
    </row>
    <row r="277" spans="1:15" s="22" customFormat="1" ht="63.75" x14ac:dyDescent="0.25">
      <c r="A277" s="37">
        <v>197</v>
      </c>
      <c r="B277" s="5">
        <v>71</v>
      </c>
      <c r="C277" s="5">
        <v>5</v>
      </c>
      <c r="D277" s="5">
        <v>2</v>
      </c>
      <c r="E277" s="5">
        <v>30</v>
      </c>
      <c r="F277" s="6" t="s">
        <v>108</v>
      </c>
      <c r="G277" s="7">
        <v>83909000020012</v>
      </c>
      <c r="H277" s="7" t="s">
        <v>253</v>
      </c>
      <c r="I277" s="6" t="s">
        <v>282</v>
      </c>
      <c r="J277" s="6" t="s">
        <v>18</v>
      </c>
      <c r="K277" s="6">
        <v>230</v>
      </c>
      <c r="L277" s="6" t="s">
        <v>122</v>
      </c>
      <c r="M277" s="34">
        <f>35000000+28000000</f>
        <v>63000000</v>
      </c>
      <c r="N277" s="14" t="s">
        <v>254</v>
      </c>
      <c r="O277" s="32"/>
    </row>
    <row r="278" spans="1:15" s="22" customFormat="1" ht="63.75" x14ac:dyDescent="0.25">
      <c r="A278" s="23">
        <v>198</v>
      </c>
      <c r="B278" s="10">
        <v>72</v>
      </c>
      <c r="C278" s="10">
        <v>5</v>
      </c>
      <c r="D278" s="10">
        <v>1</v>
      </c>
      <c r="E278" s="10">
        <v>20</v>
      </c>
      <c r="F278" s="11" t="s">
        <v>15</v>
      </c>
      <c r="G278" s="12">
        <v>52111700010004</v>
      </c>
      <c r="H278" s="12" t="s">
        <v>253</v>
      </c>
      <c r="I278" s="11" t="s">
        <v>282</v>
      </c>
      <c r="J278" s="11" t="s">
        <v>18</v>
      </c>
      <c r="K278" s="11">
        <v>230</v>
      </c>
      <c r="L278" s="11" t="s">
        <v>122</v>
      </c>
      <c r="M278" s="33">
        <f>7000000-2000000+28000000</f>
        <v>33000000</v>
      </c>
      <c r="N278" s="14" t="s">
        <v>254</v>
      </c>
      <c r="O278" s="30"/>
    </row>
    <row r="279" spans="1:15" s="22" customFormat="1" ht="63.75" x14ac:dyDescent="0.25">
      <c r="A279" s="23">
        <v>199</v>
      </c>
      <c r="B279" s="10">
        <v>72</v>
      </c>
      <c r="C279" s="10">
        <v>5</v>
      </c>
      <c r="D279" s="10">
        <v>1</v>
      </c>
      <c r="E279" s="10">
        <v>20</v>
      </c>
      <c r="F279" s="11" t="s">
        <v>15</v>
      </c>
      <c r="G279" s="12">
        <v>52111700010003</v>
      </c>
      <c r="H279" s="12" t="s">
        <v>253</v>
      </c>
      <c r="I279" s="11" t="s">
        <v>283</v>
      </c>
      <c r="J279" s="11" t="s">
        <v>18</v>
      </c>
      <c r="K279" s="11">
        <v>230</v>
      </c>
      <c r="L279" s="11" t="s">
        <v>122</v>
      </c>
      <c r="M279" s="33">
        <f>7000000-2000000+10000000</f>
        <v>15000000</v>
      </c>
      <c r="N279" s="14" t="s">
        <v>254</v>
      </c>
      <c r="O279" s="30"/>
    </row>
    <row r="280" spans="1:15" s="22" customFormat="1" ht="63.75" x14ac:dyDescent="0.25">
      <c r="A280" s="23">
        <v>200</v>
      </c>
      <c r="B280" s="10">
        <v>73</v>
      </c>
      <c r="C280" s="10">
        <v>5</v>
      </c>
      <c r="D280" s="10">
        <v>2</v>
      </c>
      <c r="E280" s="10">
        <v>30</v>
      </c>
      <c r="F280" s="11" t="s">
        <v>108</v>
      </c>
      <c r="G280" s="12">
        <v>83909000020011</v>
      </c>
      <c r="H280" s="12" t="s">
        <v>253</v>
      </c>
      <c r="I280" s="11" t="s">
        <v>283</v>
      </c>
      <c r="J280" s="11" t="s">
        <v>18</v>
      </c>
      <c r="K280" s="11">
        <v>230</v>
      </c>
      <c r="L280" s="11" t="s">
        <v>122</v>
      </c>
      <c r="M280" s="33">
        <f>35000000+40000000</f>
        <v>75000000</v>
      </c>
      <c r="N280" s="14" t="s">
        <v>254</v>
      </c>
      <c r="O280" s="32"/>
    </row>
    <row r="281" spans="1:15" s="22" customFormat="1" ht="63.75" x14ac:dyDescent="0.25">
      <c r="A281" s="23">
        <v>201</v>
      </c>
      <c r="B281" s="10">
        <v>73</v>
      </c>
      <c r="C281" s="10">
        <v>5</v>
      </c>
      <c r="D281" s="10">
        <v>2</v>
      </c>
      <c r="E281" s="10">
        <v>20</v>
      </c>
      <c r="F281" s="11" t="s">
        <v>15</v>
      </c>
      <c r="G281" s="12">
        <v>52111700010003</v>
      </c>
      <c r="H281" s="12" t="s">
        <v>253</v>
      </c>
      <c r="I281" s="11" t="s">
        <v>283</v>
      </c>
      <c r="J281" s="11" t="s">
        <v>18</v>
      </c>
      <c r="K281" s="11">
        <v>230</v>
      </c>
      <c r="L281" s="11" t="s">
        <v>122</v>
      </c>
      <c r="M281" s="33">
        <f>28000000+40000000+40000000</f>
        <v>108000000</v>
      </c>
      <c r="N281" s="14" t="s">
        <v>254</v>
      </c>
      <c r="O281" s="30"/>
    </row>
    <row r="282" spans="1:15" s="22" customFormat="1" ht="63.75" x14ac:dyDescent="0.25">
      <c r="A282" s="23">
        <v>235</v>
      </c>
      <c r="B282" s="10">
        <v>74</v>
      </c>
      <c r="C282" s="10">
        <v>5</v>
      </c>
      <c r="D282" s="10">
        <v>1</v>
      </c>
      <c r="E282" s="10">
        <v>20</v>
      </c>
      <c r="F282" s="11" t="s">
        <v>15</v>
      </c>
      <c r="G282" s="12">
        <v>52111700010001</v>
      </c>
      <c r="H282" s="12" t="s">
        <v>253</v>
      </c>
      <c r="I282" s="11" t="s">
        <v>250</v>
      </c>
      <c r="J282" s="11" t="s">
        <v>18</v>
      </c>
      <c r="K282" s="11">
        <v>230</v>
      </c>
      <c r="L282" s="11" t="s">
        <v>122</v>
      </c>
      <c r="M282" s="33">
        <f>19000000+30000000</f>
        <v>49000000</v>
      </c>
      <c r="N282" s="14" t="s">
        <v>254</v>
      </c>
      <c r="O282" s="30"/>
    </row>
    <row r="283" spans="1:15" s="22" customFormat="1" ht="63.75" hidden="1" x14ac:dyDescent="0.25">
      <c r="A283" s="10">
        <v>282</v>
      </c>
      <c r="B283" s="10" t="s">
        <v>14</v>
      </c>
      <c r="C283" s="10">
        <v>2</v>
      </c>
      <c r="D283" s="10">
        <v>2</v>
      </c>
      <c r="E283" s="10">
        <v>40</v>
      </c>
      <c r="F283" s="11" t="s">
        <v>170</v>
      </c>
      <c r="G283" s="12">
        <v>52110900030005</v>
      </c>
      <c r="H283" s="12" t="s">
        <v>284</v>
      </c>
      <c r="I283" s="11" t="s">
        <v>285</v>
      </c>
      <c r="J283" s="11" t="s">
        <v>18</v>
      </c>
      <c r="K283" s="11">
        <v>220</v>
      </c>
      <c r="L283" s="10" t="s">
        <v>104</v>
      </c>
      <c r="M283" s="13">
        <v>33107421644</v>
      </c>
      <c r="N283" s="9" t="s">
        <v>286</v>
      </c>
    </row>
    <row r="284" spans="1:15" s="22" customFormat="1" ht="357" hidden="1" x14ac:dyDescent="0.25">
      <c r="A284" s="10">
        <v>283</v>
      </c>
      <c r="B284" s="10" t="s">
        <v>14</v>
      </c>
      <c r="C284" s="10">
        <v>3</v>
      </c>
      <c r="D284" s="10">
        <v>1</v>
      </c>
      <c r="E284" s="10">
        <v>11</v>
      </c>
      <c r="F284" s="11" t="s">
        <v>15</v>
      </c>
      <c r="G284" s="12">
        <v>91900100010001</v>
      </c>
      <c r="H284" s="12" t="s">
        <v>37</v>
      </c>
      <c r="I284" s="11" t="s">
        <v>49</v>
      </c>
      <c r="J284" s="11" t="s">
        <v>18</v>
      </c>
      <c r="K284" s="11">
        <v>210</v>
      </c>
      <c r="L284" s="10" t="s">
        <v>19</v>
      </c>
      <c r="M284" s="13">
        <v>580000</v>
      </c>
      <c r="N284" s="14" t="s">
        <v>287</v>
      </c>
    </row>
    <row r="285" spans="1:15" s="22" customFormat="1" ht="63.75" hidden="1" x14ac:dyDescent="0.25">
      <c r="A285" s="10">
        <v>284</v>
      </c>
      <c r="B285" s="10" t="s">
        <v>14</v>
      </c>
      <c r="C285" s="10">
        <v>3</v>
      </c>
      <c r="D285" s="10">
        <v>1</v>
      </c>
      <c r="E285" s="10">
        <v>11</v>
      </c>
      <c r="F285" s="11" t="s">
        <v>15</v>
      </c>
      <c r="G285" s="12">
        <v>91900100010001</v>
      </c>
      <c r="H285" s="16" t="s">
        <v>37</v>
      </c>
      <c r="I285" s="11" t="s">
        <v>49</v>
      </c>
      <c r="J285" s="11" t="s">
        <v>18</v>
      </c>
      <c r="K285" s="11">
        <v>210</v>
      </c>
      <c r="L285" s="10" t="s">
        <v>19</v>
      </c>
      <c r="M285" s="13">
        <v>150165945</v>
      </c>
      <c r="N285" s="14" t="s">
        <v>288</v>
      </c>
    </row>
    <row r="286" spans="1:15" s="22" customFormat="1" ht="89.25" hidden="1" x14ac:dyDescent="0.25">
      <c r="A286" s="10">
        <v>285</v>
      </c>
      <c r="B286" s="10" t="s">
        <v>14</v>
      </c>
      <c r="C286" s="10">
        <v>3</v>
      </c>
      <c r="D286" s="10">
        <v>1</v>
      </c>
      <c r="E286" s="17">
        <v>10</v>
      </c>
      <c r="F286" s="16" t="s">
        <v>40</v>
      </c>
      <c r="G286" s="12">
        <v>91900100010001</v>
      </c>
      <c r="H286" s="16" t="s">
        <v>41</v>
      </c>
      <c r="I286" s="11" t="s">
        <v>289</v>
      </c>
      <c r="J286" s="11" t="s">
        <v>18</v>
      </c>
      <c r="K286" s="11">
        <v>210</v>
      </c>
      <c r="L286" s="10" t="s">
        <v>19</v>
      </c>
      <c r="M286" s="13">
        <v>12917470</v>
      </c>
      <c r="N286" s="14" t="s">
        <v>290</v>
      </c>
    </row>
    <row r="287" spans="1:15" s="22" customFormat="1" ht="63.75" hidden="1" x14ac:dyDescent="0.25">
      <c r="A287" s="10">
        <v>286</v>
      </c>
      <c r="B287" s="10" t="s">
        <v>14</v>
      </c>
      <c r="C287" s="10">
        <v>3</v>
      </c>
      <c r="D287" s="10">
        <v>1</v>
      </c>
      <c r="E287" s="17">
        <v>11</v>
      </c>
      <c r="F287" s="16" t="s">
        <v>15</v>
      </c>
      <c r="G287" s="12">
        <v>91900100010001</v>
      </c>
      <c r="H287" s="16" t="s">
        <v>16</v>
      </c>
      <c r="I287" s="11" t="s">
        <v>35</v>
      </c>
      <c r="J287" s="11" t="s">
        <v>18</v>
      </c>
      <c r="K287" s="11">
        <v>210</v>
      </c>
      <c r="L287" s="10" t="s">
        <v>19</v>
      </c>
      <c r="M287" s="13">
        <v>5423442</v>
      </c>
      <c r="N287" s="14" t="s">
        <v>291</v>
      </c>
    </row>
    <row r="288" spans="1:15" s="22" customFormat="1" ht="178.5" hidden="1" x14ac:dyDescent="0.25">
      <c r="A288" s="10">
        <v>287</v>
      </c>
      <c r="B288" s="10" t="s">
        <v>14</v>
      </c>
      <c r="C288" s="10">
        <v>3</v>
      </c>
      <c r="D288" s="10">
        <v>1</v>
      </c>
      <c r="E288" s="17">
        <v>11</v>
      </c>
      <c r="F288" s="16" t="s">
        <v>15</v>
      </c>
      <c r="G288" s="12">
        <v>91900100010001</v>
      </c>
      <c r="H288" s="16" t="s">
        <v>21</v>
      </c>
      <c r="I288" s="11" t="s">
        <v>292</v>
      </c>
      <c r="J288" s="11" t="s">
        <v>18</v>
      </c>
      <c r="K288" s="11">
        <v>210</v>
      </c>
      <c r="L288" s="10" t="s">
        <v>19</v>
      </c>
      <c r="M288" s="13">
        <v>4391151</v>
      </c>
      <c r="N288" s="14" t="s">
        <v>293</v>
      </c>
    </row>
    <row r="289" spans="1:14" s="22" customFormat="1" ht="165.75" hidden="1" x14ac:dyDescent="0.25">
      <c r="A289" s="10">
        <v>288</v>
      </c>
      <c r="B289" s="10" t="s">
        <v>14</v>
      </c>
      <c r="C289" s="10">
        <v>3</v>
      </c>
      <c r="D289" s="10">
        <v>1</v>
      </c>
      <c r="E289" s="17">
        <v>11</v>
      </c>
      <c r="F289" s="16" t="s">
        <v>15</v>
      </c>
      <c r="G289" s="12">
        <v>91900100010001</v>
      </c>
      <c r="H289" s="16" t="s">
        <v>37</v>
      </c>
      <c r="I289" s="11" t="s">
        <v>51</v>
      </c>
      <c r="J289" s="11" t="s">
        <v>18</v>
      </c>
      <c r="K289" s="11">
        <v>210</v>
      </c>
      <c r="L289" s="10" t="s">
        <v>19</v>
      </c>
      <c r="M289" s="13">
        <v>5098951</v>
      </c>
      <c r="N289" s="14" t="s">
        <v>294</v>
      </c>
    </row>
    <row r="290" spans="1:14" s="22" customFormat="1" ht="165.75" hidden="1" x14ac:dyDescent="0.25">
      <c r="A290" s="10">
        <v>289</v>
      </c>
      <c r="B290" s="10" t="s">
        <v>14</v>
      </c>
      <c r="C290" s="10">
        <v>3</v>
      </c>
      <c r="D290" s="10">
        <v>1</v>
      </c>
      <c r="E290" s="17">
        <v>11</v>
      </c>
      <c r="F290" s="16" t="s">
        <v>15</v>
      </c>
      <c r="G290" s="12">
        <v>91900100010001</v>
      </c>
      <c r="H290" s="16" t="s">
        <v>27</v>
      </c>
      <c r="I290" s="11" t="s">
        <v>28</v>
      </c>
      <c r="J290" s="11" t="s">
        <v>18</v>
      </c>
      <c r="K290" s="11">
        <v>210</v>
      </c>
      <c r="L290" s="10" t="s">
        <v>19</v>
      </c>
      <c r="M290" s="13">
        <v>93808</v>
      </c>
      <c r="N290" s="14" t="s">
        <v>295</v>
      </c>
    </row>
    <row r="291" spans="1:14" s="22" customFormat="1" ht="191.25" hidden="1" x14ac:dyDescent="0.25">
      <c r="A291" s="10">
        <v>290</v>
      </c>
      <c r="B291" s="10" t="s">
        <v>14</v>
      </c>
      <c r="C291" s="10">
        <v>3</v>
      </c>
      <c r="D291" s="10">
        <v>1</v>
      </c>
      <c r="E291" s="17">
        <v>10</v>
      </c>
      <c r="F291" s="16" t="s">
        <v>40</v>
      </c>
      <c r="G291" s="12">
        <v>91900100010001</v>
      </c>
      <c r="H291" s="16" t="s">
        <v>41</v>
      </c>
      <c r="I291" s="11" t="s">
        <v>289</v>
      </c>
      <c r="J291" s="11" t="s">
        <v>126</v>
      </c>
      <c r="K291" s="11">
        <v>310</v>
      </c>
      <c r="L291" s="10" t="s">
        <v>127</v>
      </c>
      <c r="M291" s="13">
        <v>10317586</v>
      </c>
      <c r="N291" s="14" t="s">
        <v>296</v>
      </c>
    </row>
    <row r="292" spans="1:14" s="22" customFormat="1" ht="114.75" hidden="1" x14ac:dyDescent="0.25">
      <c r="A292" s="10">
        <v>291</v>
      </c>
      <c r="B292" s="10" t="s">
        <v>14</v>
      </c>
      <c r="C292" s="10">
        <v>3</v>
      </c>
      <c r="D292" s="10">
        <v>1</v>
      </c>
      <c r="E292" s="17">
        <v>10</v>
      </c>
      <c r="F292" s="16" t="s">
        <v>40</v>
      </c>
      <c r="G292" s="12">
        <v>91900100010001</v>
      </c>
      <c r="H292" s="16" t="s">
        <v>41</v>
      </c>
      <c r="I292" s="11" t="s">
        <v>289</v>
      </c>
      <c r="J292" s="11" t="s">
        <v>126</v>
      </c>
      <c r="K292" s="11">
        <v>310</v>
      </c>
      <c r="L292" s="10" t="s">
        <v>127</v>
      </c>
      <c r="M292" s="13">
        <v>8514800</v>
      </c>
      <c r="N292" s="14" t="s">
        <v>297</v>
      </c>
    </row>
    <row r="293" spans="1:14" s="22" customFormat="1" ht="114.75" hidden="1" x14ac:dyDescent="0.25">
      <c r="A293" s="10">
        <v>292</v>
      </c>
      <c r="B293" s="10" t="s">
        <v>14</v>
      </c>
      <c r="C293" s="10">
        <v>3</v>
      </c>
      <c r="D293" s="10">
        <v>1</v>
      </c>
      <c r="E293" s="17">
        <v>10</v>
      </c>
      <c r="F293" s="16" t="s">
        <v>40</v>
      </c>
      <c r="G293" s="12">
        <v>91900100010001</v>
      </c>
      <c r="H293" s="16" t="s">
        <v>41</v>
      </c>
      <c r="I293" s="11" t="s">
        <v>289</v>
      </c>
      <c r="J293" s="11" t="s">
        <v>126</v>
      </c>
      <c r="K293" s="11">
        <v>310</v>
      </c>
      <c r="L293" s="10" t="s">
        <v>127</v>
      </c>
      <c r="M293" s="13">
        <v>9594800</v>
      </c>
      <c r="N293" s="14" t="s">
        <v>297</v>
      </c>
    </row>
    <row r="294" spans="1:14" s="22" customFormat="1" ht="344.25" hidden="1" x14ac:dyDescent="0.25">
      <c r="A294" s="10">
        <v>293</v>
      </c>
      <c r="B294" s="10" t="s">
        <v>14</v>
      </c>
      <c r="C294" s="10">
        <v>3</v>
      </c>
      <c r="D294" s="10">
        <v>1</v>
      </c>
      <c r="E294" s="17">
        <v>10</v>
      </c>
      <c r="F294" s="16" t="s">
        <v>40</v>
      </c>
      <c r="G294" s="12">
        <v>91900100010001</v>
      </c>
      <c r="H294" s="16" t="s">
        <v>41</v>
      </c>
      <c r="I294" s="11" t="s">
        <v>289</v>
      </c>
      <c r="J294" s="11" t="s">
        <v>126</v>
      </c>
      <c r="K294" s="11">
        <v>310</v>
      </c>
      <c r="L294" s="10" t="s">
        <v>127</v>
      </c>
      <c r="M294" s="13">
        <v>50000000</v>
      </c>
      <c r="N294" s="14" t="s">
        <v>298</v>
      </c>
    </row>
    <row r="295" spans="1:14" s="22" customFormat="1" ht="114.75" hidden="1" x14ac:dyDescent="0.25">
      <c r="A295" s="10">
        <v>294</v>
      </c>
      <c r="B295" s="10" t="s">
        <v>14</v>
      </c>
      <c r="C295" s="10">
        <v>3</v>
      </c>
      <c r="D295" s="10">
        <v>1</v>
      </c>
      <c r="E295" s="17">
        <v>10</v>
      </c>
      <c r="F295" s="16" t="s">
        <v>40</v>
      </c>
      <c r="G295" s="12">
        <v>91900100010001</v>
      </c>
      <c r="H295" s="16" t="s">
        <v>41</v>
      </c>
      <c r="I295" s="11" t="s">
        <v>289</v>
      </c>
      <c r="J295" s="11" t="s">
        <v>126</v>
      </c>
      <c r="K295" s="11">
        <v>310</v>
      </c>
      <c r="L295" s="10" t="s">
        <v>127</v>
      </c>
      <c r="M295" s="13">
        <v>9665040</v>
      </c>
      <c r="N295" s="14" t="s">
        <v>297</v>
      </c>
    </row>
    <row r="296" spans="1:14" s="22" customFormat="1" ht="114.75" hidden="1" x14ac:dyDescent="0.25">
      <c r="A296" s="10">
        <v>295</v>
      </c>
      <c r="B296" s="10" t="s">
        <v>14</v>
      </c>
      <c r="C296" s="10">
        <v>3</v>
      </c>
      <c r="D296" s="10">
        <v>1</v>
      </c>
      <c r="E296" s="17">
        <v>10</v>
      </c>
      <c r="F296" s="16" t="s">
        <v>40</v>
      </c>
      <c r="G296" s="12">
        <v>91900100010001</v>
      </c>
      <c r="H296" s="16" t="s">
        <v>41</v>
      </c>
      <c r="I296" s="11" t="s">
        <v>289</v>
      </c>
      <c r="J296" s="11" t="s">
        <v>126</v>
      </c>
      <c r="K296" s="11">
        <v>310</v>
      </c>
      <c r="L296" s="10" t="s">
        <v>127</v>
      </c>
      <c r="M296" s="13">
        <v>9474801</v>
      </c>
      <c r="N296" s="14" t="s">
        <v>297</v>
      </c>
    </row>
    <row r="297" spans="1:14" s="22" customFormat="1" ht="114.75" hidden="1" x14ac:dyDescent="0.25">
      <c r="A297" s="10">
        <v>296</v>
      </c>
      <c r="B297" s="10" t="s">
        <v>14</v>
      </c>
      <c r="C297" s="10">
        <v>3</v>
      </c>
      <c r="D297" s="10">
        <v>1</v>
      </c>
      <c r="E297" s="17">
        <v>10</v>
      </c>
      <c r="F297" s="16" t="s">
        <v>40</v>
      </c>
      <c r="G297" s="12">
        <v>91900100010001</v>
      </c>
      <c r="H297" s="16" t="s">
        <v>41</v>
      </c>
      <c r="I297" s="11" t="s">
        <v>289</v>
      </c>
      <c r="J297" s="11" t="s">
        <v>126</v>
      </c>
      <c r="K297" s="11">
        <v>310</v>
      </c>
      <c r="L297" s="10" t="s">
        <v>127</v>
      </c>
      <c r="M297" s="13">
        <v>8394800</v>
      </c>
      <c r="N297" s="14" t="s">
        <v>297</v>
      </c>
    </row>
    <row r="298" spans="1:14" s="22" customFormat="1" ht="344.25" hidden="1" x14ac:dyDescent="0.25">
      <c r="A298" s="10">
        <v>297</v>
      </c>
      <c r="B298" s="10" t="s">
        <v>14</v>
      </c>
      <c r="C298" s="10">
        <v>3</v>
      </c>
      <c r="D298" s="10">
        <v>1</v>
      </c>
      <c r="E298" s="17">
        <v>11</v>
      </c>
      <c r="F298" s="16" t="s">
        <v>15</v>
      </c>
      <c r="G298" s="12">
        <v>91900100010001</v>
      </c>
      <c r="H298" s="16" t="s">
        <v>66</v>
      </c>
      <c r="I298" s="11" t="s">
        <v>299</v>
      </c>
      <c r="J298" s="11" t="s">
        <v>115</v>
      </c>
      <c r="K298" s="11">
        <v>130</v>
      </c>
      <c r="L298" s="10" t="s">
        <v>168</v>
      </c>
      <c r="M298" s="13">
        <v>933800</v>
      </c>
      <c r="N298" s="14" t="s">
        <v>300</v>
      </c>
    </row>
    <row r="299" spans="1:14" s="22" customFormat="1" ht="216.75" hidden="1" x14ac:dyDescent="0.25">
      <c r="A299" s="10">
        <v>298</v>
      </c>
      <c r="B299" s="10" t="s">
        <v>14</v>
      </c>
      <c r="C299" s="10">
        <v>3</v>
      </c>
      <c r="D299" s="10">
        <v>1</v>
      </c>
      <c r="E299" s="17">
        <v>11</v>
      </c>
      <c r="F299" s="16" t="s">
        <v>15</v>
      </c>
      <c r="G299" s="12">
        <v>91900100010001</v>
      </c>
      <c r="H299" s="16" t="s">
        <v>66</v>
      </c>
      <c r="I299" s="11" t="s">
        <v>299</v>
      </c>
      <c r="J299" s="11" t="s">
        <v>115</v>
      </c>
      <c r="K299" s="11">
        <v>130</v>
      </c>
      <c r="L299" s="10" t="s">
        <v>168</v>
      </c>
      <c r="M299" s="13">
        <v>3807990</v>
      </c>
      <c r="N299" s="14" t="s">
        <v>301</v>
      </c>
    </row>
    <row r="300" spans="1:14" s="22" customFormat="1" ht="344.25" hidden="1" x14ac:dyDescent="0.25">
      <c r="A300" s="10">
        <v>299</v>
      </c>
      <c r="B300" s="10" t="s">
        <v>14</v>
      </c>
      <c r="C300" s="10">
        <v>3</v>
      </c>
      <c r="D300" s="10">
        <v>1</v>
      </c>
      <c r="E300" s="17">
        <v>11</v>
      </c>
      <c r="F300" s="16" t="s">
        <v>15</v>
      </c>
      <c r="G300" s="12">
        <v>91900100010001</v>
      </c>
      <c r="H300" s="16" t="s">
        <v>66</v>
      </c>
      <c r="I300" s="11" t="s">
        <v>299</v>
      </c>
      <c r="J300" s="11" t="s">
        <v>115</v>
      </c>
      <c r="K300" s="11">
        <v>130</v>
      </c>
      <c r="L300" s="10" t="s">
        <v>168</v>
      </c>
      <c r="M300" s="13">
        <v>11004000</v>
      </c>
      <c r="N300" s="14" t="s">
        <v>300</v>
      </c>
    </row>
    <row r="301" spans="1:14" s="22" customFormat="1" ht="204" hidden="1" x14ac:dyDescent="0.25">
      <c r="A301" s="10">
        <v>300</v>
      </c>
      <c r="B301" s="10" t="s">
        <v>14</v>
      </c>
      <c r="C301" s="10">
        <v>3</v>
      </c>
      <c r="D301" s="10">
        <v>1</v>
      </c>
      <c r="E301" s="17">
        <v>11</v>
      </c>
      <c r="F301" s="16" t="s">
        <v>15</v>
      </c>
      <c r="G301" s="12">
        <v>91900100010001</v>
      </c>
      <c r="H301" s="16" t="s">
        <v>66</v>
      </c>
      <c r="I301" s="11" t="s">
        <v>299</v>
      </c>
      <c r="J301" s="11" t="s">
        <v>115</v>
      </c>
      <c r="K301" s="11">
        <v>130</v>
      </c>
      <c r="L301" s="10" t="s">
        <v>168</v>
      </c>
      <c r="M301" s="13">
        <v>14280180</v>
      </c>
      <c r="N301" s="14" t="s">
        <v>302</v>
      </c>
    </row>
    <row r="302" spans="1:14" s="22" customFormat="1" ht="140.25" hidden="1" x14ac:dyDescent="0.25">
      <c r="A302" s="10">
        <v>301</v>
      </c>
      <c r="B302" s="10" t="s">
        <v>14</v>
      </c>
      <c r="C302" s="10">
        <v>3</v>
      </c>
      <c r="D302" s="10">
        <v>1</v>
      </c>
      <c r="E302" s="17">
        <v>11</v>
      </c>
      <c r="F302" s="16" t="s">
        <v>15</v>
      </c>
      <c r="G302" s="12">
        <v>91900100010001</v>
      </c>
      <c r="H302" s="16" t="s">
        <v>66</v>
      </c>
      <c r="I302" s="11" t="s">
        <v>299</v>
      </c>
      <c r="J302" s="11" t="s">
        <v>115</v>
      </c>
      <c r="K302" s="11">
        <v>130</v>
      </c>
      <c r="L302" s="10" t="s">
        <v>168</v>
      </c>
      <c r="M302" s="13">
        <v>10000000</v>
      </c>
      <c r="N302" s="14" t="s">
        <v>303</v>
      </c>
    </row>
    <row r="303" spans="1:14" s="22" customFormat="1" ht="204" hidden="1" x14ac:dyDescent="0.25">
      <c r="A303" s="10">
        <v>302</v>
      </c>
      <c r="B303" s="10" t="s">
        <v>14</v>
      </c>
      <c r="C303" s="10">
        <v>3</v>
      </c>
      <c r="D303" s="10">
        <v>1</v>
      </c>
      <c r="E303" s="17">
        <v>10</v>
      </c>
      <c r="F303" s="16" t="s">
        <v>40</v>
      </c>
      <c r="G303" s="12">
        <v>91900100010001</v>
      </c>
      <c r="H303" s="16" t="s">
        <v>41</v>
      </c>
      <c r="I303" s="11" t="s">
        <v>289</v>
      </c>
      <c r="J303" s="11" t="s">
        <v>18</v>
      </c>
      <c r="K303" s="11">
        <v>220</v>
      </c>
      <c r="L303" s="10" t="s">
        <v>104</v>
      </c>
      <c r="M303" s="13">
        <v>71250000</v>
      </c>
      <c r="N303" s="14" t="s">
        <v>304</v>
      </c>
    </row>
    <row r="304" spans="1:14" s="22" customFormat="1" ht="165.75" hidden="1" x14ac:dyDescent="0.25">
      <c r="A304" s="10">
        <v>303</v>
      </c>
      <c r="B304" s="10" t="s">
        <v>14</v>
      </c>
      <c r="C304" s="10">
        <v>3</v>
      </c>
      <c r="D304" s="10">
        <v>1</v>
      </c>
      <c r="E304" s="10">
        <v>11</v>
      </c>
      <c r="F304" s="11" t="s">
        <v>15</v>
      </c>
      <c r="G304" s="12">
        <v>91900100010001</v>
      </c>
      <c r="H304" s="12" t="s">
        <v>21</v>
      </c>
      <c r="I304" s="11" t="s">
        <v>270</v>
      </c>
      <c r="J304" s="11" t="s">
        <v>115</v>
      </c>
      <c r="K304" s="11">
        <v>120</v>
      </c>
      <c r="L304" s="10" t="s">
        <v>196</v>
      </c>
      <c r="M304" s="13">
        <v>62985538</v>
      </c>
      <c r="N304" s="14" t="s">
        <v>305</v>
      </c>
    </row>
    <row r="305" spans="1:14" s="22" customFormat="1" ht="165.75" hidden="1" x14ac:dyDescent="0.25">
      <c r="A305" s="10">
        <v>304</v>
      </c>
      <c r="B305" s="10" t="s">
        <v>14</v>
      </c>
      <c r="C305" s="10">
        <v>3</v>
      </c>
      <c r="D305" s="10">
        <v>1</v>
      </c>
      <c r="E305" s="10">
        <v>11</v>
      </c>
      <c r="F305" s="11" t="s">
        <v>15</v>
      </c>
      <c r="G305" s="12">
        <v>91900100010001</v>
      </c>
      <c r="H305" s="12" t="s">
        <v>21</v>
      </c>
      <c r="I305" s="11" t="s">
        <v>270</v>
      </c>
      <c r="J305" s="11" t="s">
        <v>115</v>
      </c>
      <c r="K305" s="11">
        <v>120</v>
      </c>
      <c r="L305" s="10" t="s">
        <v>196</v>
      </c>
      <c r="M305" s="13">
        <v>10324000</v>
      </c>
      <c r="N305" s="14" t="s">
        <v>306</v>
      </c>
    </row>
    <row r="306" spans="1:14" s="22" customFormat="1" ht="127.5" hidden="1" x14ac:dyDescent="0.25">
      <c r="A306" s="10">
        <v>305</v>
      </c>
      <c r="B306" s="10" t="s">
        <v>14</v>
      </c>
      <c r="C306" s="10">
        <v>3</v>
      </c>
      <c r="D306" s="10">
        <v>1</v>
      </c>
      <c r="E306" s="10">
        <v>11</v>
      </c>
      <c r="F306" s="11" t="s">
        <v>15</v>
      </c>
      <c r="G306" s="12">
        <v>91900100010001</v>
      </c>
      <c r="H306" s="12" t="s">
        <v>56</v>
      </c>
      <c r="I306" s="11" t="s">
        <v>106</v>
      </c>
      <c r="J306" s="11" t="s">
        <v>115</v>
      </c>
      <c r="K306" s="11">
        <v>120</v>
      </c>
      <c r="L306" s="10" t="s">
        <v>196</v>
      </c>
      <c r="M306" s="13">
        <v>4402609</v>
      </c>
      <c r="N306" s="14" t="s">
        <v>307</v>
      </c>
    </row>
    <row r="307" spans="1:14" s="22" customFormat="1" ht="165.75" hidden="1" x14ac:dyDescent="0.25">
      <c r="A307" s="10">
        <v>306</v>
      </c>
      <c r="B307" s="10" t="s">
        <v>14</v>
      </c>
      <c r="C307" s="10">
        <v>3</v>
      </c>
      <c r="D307" s="10">
        <v>1</v>
      </c>
      <c r="E307" s="10">
        <v>11</v>
      </c>
      <c r="F307" s="11" t="s">
        <v>15</v>
      </c>
      <c r="G307" s="12">
        <v>91900100010001</v>
      </c>
      <c r="H307" s="12" t="s">
        <v>56</v>
      </c>
      <c r="I307" s="11" t="s">
        <v>106</v>
      </c>
      <c r="J307" s="11" t="s">
        <v>115</v>
      </c>
      <c r="K307" s="11">
        <v>120</v>
      </c>
      <c r="L307" s="10" t="s">
        <v>196</v>
      </c>
      <c r="M307" s="13">
        <v>19622552</v>
      </c>
      <c r="N307" s="14" t="s">
        <v>308</v>
      </c>
    </row>
    <row r="308" spans="1:14" s="22" customFormat="1" ht="51" hidden="1" x14ac:dyDescent="0.25">
      <c r="A308" s="10">
        <v>307</v>
      </c>
      <c r="B308" s="10" t="s">
        <v>14</v>
      </c>
      <c r="C308" s="10">
        <v>3</v>
      </c>
      <c r="D308" s="10">
        <v>1</v>
      </c>
      <c r="E308" s="17">
        <v>11</v>
      </c>
      <c r="F308" s="16" t="s">
        <v>15</v>
      </c>
      <c r="G308" s="12">
        <v>91900100010001</v>
      </c>
      <c r="H308" s="16" t="s">
        <v>61</v>
      </c>
      <c r="I308" s="11" t="s">
        <v>200</v>
      </c>
      <c r="J308" s="11" t="s">
        <v>115</v>
      </c>
      <c r="K308" s="11">
        <v>120</v>
      </c>
      <c r="L308" s="10" t="s">
        <v>196</v>
      </c>
      <c r="M308" s="13">
        <v>222105735</v>
      </c>
      <c r="N308" s="14" t="s">
        <v>309</v>
      </c>
    </row>
    <row r="309" spans="1:14" s="22" customFormat="1" ht="344.25" hidden="1" x14ac:dyDescent="0.25">
      <c r="A309" s="10">
        <v>308</v>
      </c>
      <c r="B309" s="10" t="s">
        <v>14</v>
      </c>
      <c r="C309" s="10">
        <v>3</v>
      </c>
      <c r="D309" s="10">
        <v>1</v>
      </c>
      <c r="E309" s="17">
        <v>11</v>
      </c>
      <c r="F309" s="16" t="s">
        <v>15</v>
      </c>
      <c r="G309" s="12">
        <v>91900100010001</v>
      </c>
      <c r="H309" s="16" t="s">
        <v>61</v>
      </c>
      <c r="I309" s="11" t="s">
        <v>200</v>
      </c>
      <c r="J309" s="11" t="s">
        <v>115</v>
      </c>
      <c r="K309" s="11">
        <v>120</v>
      </c>
      <c r="L309" s="10" t="s">
        <v>196</v>
      </c>
      <c r="M309" s="13">
        <v>6097731</v>
      </c>
      <c r="N309" s="14" t="s">
        <v>310</v>
      </c>
    </row>
    <row r="310" spans="1:14" s="22" customFormat="1" ht="153" hidden="1" x14ac:dyDescent="0.25">
      <c r="A310" s="10">
        <v>309</v>
      </c>
      <c r="B310" s="10" t="s">
        <v>14</v>
      </c>
      <c r="C310" s="10">
        <v>3</v>
      </c>
      <c r="D310" s="10">
        <v>1</v>
      </c>
      <c r="E310" s="17">
        <v>11</v>
      </c>
      <c r="F310" s="16" t="s">
        <v>15</v>
      </c>
      <c r="G310" s="12">
        <v>91900100010001</v>
      </c>
      <c r="H310" s="16" t="s">
        <v>61</v>
      </c>
      <c r="I310" s="11" t="s">
        <v>200</v>
      </c>
      <c r="J310" s="11" t="s">
        <v>115</v>
      </c>
      <c r="K310" s="11">
        <v>120</v>
      </c>
      <c r="L310" s="10" t="s">
        <v>196</v>
      </c>
      <c r="M310" s="13">
        <v>1937128</v>
      </c>
      <c r="N310" s="14" t="s">
        <v>311</v>
      </c>
    </row>
    <row r="311" spans="1:14" s="22" customFormat="1" ht="102" hidden="1" x14ac:dyDescent="0.25">
      <c r="A311" s="10">
        <v>310</v>
      </c>
      <c r="B311" s="10" t="s">
        <v>14</v>
      </c>
      <c r="C311" s="10">
        <v>3</v>
      </c>
      <c r="D311" s="10">
        <v>1</v>
      </c>
      <c r="E311" s="17">
        <v>11</v>
      </c>
      <c r="F311" s="16" t="s">
        <v>15</v>
      </c>
      <c r="G311" s="12">
        <v>91900100010001</v>
      </c>
      <c r="H311" s="16" t="s">
        <v>61</v>
      </c>
      <c r="I311" s="11" t="s">
        <v>106</v>
      </c>
      <c r="J311" s="11" t="s">
        <v>115</v>
      </c>
      <c r="K311" s="11">
        <v>120</v>
      </c>
      <c r="L311" s="10" t="s">
        <v>196</v>
      </c>
      <c r="M311" s="13">
        <v>2696319.379999999</v>
      </c>
      <c r="N311" s="14" t="s">
        <v>312</v>
      </c>
    </row>
    <row r="312" spans="1:14" s="22" customFormat="1" ht="165.75" hidden="1" x14ac:dyDescent="0.25">
      <c r="A312" s="10">
        <v>311</v>
      </c>
      <c r="B312" s="10" t="s">
        <v>14</v>
      </c>
      <c r="C312" s="10">
        <v>3</v>
      </c>
      <c r="D312" s="10">
        <v>1</v>
      </c>
      <c r="E312" s="17">
        <v>10</v>
      </c>
      <c r="F312" s="16" t="s">
        <v>40</v>
      </c>
      <c r="G312" s="12">
        <v>91900100010001</v>
      </c>
      <c r="H312" s="16" t="s">
        <v>41</v>
      </c>
      <c r="I312" s="11" t="s">
        <v>289</v>
      </c>
      <c r="J312" s="11" t="s">
        <v>115</v>
      </c>
      <c r="K312" s="11">
        <v>120</v>
      </c>
      <c r="L312" s="10" t="s">
        <v>196</v>
      </c>
      <c r="M312" s="13">
        <v>19320000</v>
      </c>
      <c r="N312" s="14" t="s">
        <v>313</v>
      </c>
    </row>
    <row r="313" spans="1:14" s="22" customFormat="1" ht="267.75" hidden="1" x14ac:dyDescent="0.25">
      <c r="A313" s="10">
        <v>312</v>
      </c>
      <c r="B313" s="10" t="s">
        <v>14</v>
      </c>
      <c r="C313" s="10">
        <v>3</v>
      </c>
      <c r="D313" s="10">
        <v>1</v>
      </c>
      <c r="E313" s="17">
        <v>11</v>
      </c>
      <c r="F313" s="16" t="s">
        <v>15</v>
      </c>
      <c r="G313" s="12">
        <v>91900100010001</v>
      </c>
      <c r="H313" s="16" t="s">
        <v>61</v>
      </c>
      <c r="I313" s="11" t="s">
        <v>314</v>
      </c>
      <c r="J313" s="11" t="s">
        <v>115</v>
      </c>
      <c r="K313" s="11">
        <v>120</v>
      </c>
      <c r="L313" s="10" t="s">
        <v>196</v>
      </c>
      <c r="M313" s="13">
        <v>24780000</v>
      </c>
      <c r="N313" s="14" t="s">
        <v>315</v>
      </c>
    </row>
    <row r="314" spans="1:14" s="22" customFormat="1" ht="89.25" hidden="1" x14ac:dyDescent="0.25">
      <c r="A314" s="10">
        <v>313</v>
      </c>
      <c r="B314" s="10" t="s">
        <v>14</v>
      </c>
      <c r="C314" s="10">
        <v>3</v>
      </c>
      <c r="D314" s="10">
        <v>1</v>
      </c>
      <c r="E314" s="17">
        <v>11</v>
      </c>
      <c r="F314" s="16" t="s">
        <v>15</v>
      </c>
      <c r="G314" s="12">
        <v>91900100010001</v>
      </c>
      <c r="H314" s="16" t="s">
        <v>61</v>
      </c>
      <c r="I314" s="11" t="s">
        <v>316</v>
      </c>
      <c r="J314" s="11" t="s">
        <v>115</v>
      </c>
      <c r="K314" s="11">
        <v>120</v>
      </c>
      <c r="L314" s="10" t="s">
        <v>196</v>
      </c>
      <c r="M314" s="13">
        <v>3046289</v>
      </c>
      <c r="N314" s="14" t="s">
        <v>317</v>
      </c>
    </row>
    <row r="315" spans="1:14" s="22" customFormat="1" ht="153" hidden="1" x14ac:dyDescent="0.25">
      <c r="A315" s="10">
        <v>314</v>
      </c>
      <c r="B315" s="10" t="s">
        <v>14</v>
      </c>
      <c r="C315" s="10">
        <v>3</v>
      </c>
      <c r="D315" s="10">
        <v>1</v>
      </c>
      <c r="E315" s="17">
        <v>11</v>
      </c>
      <c r="F315" s="16" t="s">
        <v>15</v>
      </c>
      <c r="G315" s="12">
        <v>91900100010001</v>
      </c>
      <c r="H315" s="16" t="s">
        <v>61</v>
      </c>
      <c r="I315" s="11" t="s">
        <v>106</v>
      </c>
      <c r="J315" s="11" t="s">
        <v>115</v>
      </c>
      <c r="K315" s="11">
        <v>120</v>
      </c>
      <c r="L315" s="10" t="s">
        <v>196</v>
      </c>
      <c r="M315" s="13">
        <v>1243858</v>
      </c>
      <c r="N315" s="14" t="s">
        <v>318</v>
      </c>
    </row>
    <row r="316" spans="1:14" s="22" customFormat="1" ht="76.5" hidden="1" x14ac:dyDescent="0.25">
      <c r="A316" s="10">
        <v>315</v>
      </c>
      <c r="B316" s="10" t="s">
        <v>14</v>
      </c>
      <c r="C316" s="10">
        <v>3</v>
      </c>
      <c r="D316" s="10">
        <v>1</v>
      </c>
      <c r="E316" s="17">
        <v>11</v>
      </c>
      <c r="F316" s="16" t="s">
        <v>15</v>
      </c>
      <c r="G316" s="12">
        <v>91900100010001</v>
      </c>
      <c r="H316" s="16" t="s">
        <v>21</v>
      </c>
      <c r="I316" s="11" t="s">
        <v>270</v>
      </c>
      <c r="J316" s="11" t="s">
        <v>115</v>
      </c>
      <c r="K316" s="11">
        <v>120</v>
      </c>
      <c r="L316" s="10" t="s">
        <v>196</v>
      </c>
      <c r="M316" s="13">
        <v>1115320</v>
      </c>
      <c r="N316" s="14" t="s">
        <v>319</v>
      </c>
    </row>
    <row r="317" spans="1:14" s="22" customFormat="1" ht="51" hidden="1" x14ac:dyDescent="0.25">
      <c r="A317" s="10">
        <v>316</v>
      </c>
      <c r="B317" s="10" t="s">
        <v>14</v>
      </c>
      <c r="C317" s="10">
        <v>3</v>
      </c>
      <c r="D317" s="10">
        <v>1</v>
      </c>
      <c r="E317" s="17">
        <v>11</v>
      </c>
      <c r="F317" s="16" t="s">
        <v>15</v>
      </c>
      <c r="G317" s="12">
        <v>91900100010001</v>
      </c>
      <c r="H317" s="16" t="s">
        <v>37</v>
      </c>
      <c r="I317" s="11" t="s">
        <v>320</v>
      </c>
      <c r="J317" s="11" t="s">
        <v>115</v>
      </c>
      <c r="K317" s="11">
        <v>120</v>
      </c>
      <c r="L317" s="10" t="s">
        <v>196</v>
      </c>
      <c r="M317" s="13">
        <v>1547600</v>
      </c>
      <c r="N317" s="14" t="s">
        <v>321</v>
      </c>
    </row>
    <row r="318" spans="1:14" s="22" customFormat="1" ht="178.5" hidden="1" x14ac:dyDescent="0.25">
      <c r="A318" s="10">
        <v>317</v>
      </c>
      <c r="B318" s="10" t="s">
        <v>14</v>
      </c>
      <c r="C318" s="10">
        <v>3</v>
      </c>
      <c r="D318" s="10">
        <v>1</v>
      </c>
      <c r="E318" s="17">
        <v>11</v>
      </c>
      <c r="F318" s="16" t="s">
        <v>15</v>
      </c>
      <c r="G318" s="12">
        <v>91900100010001</v>
      </c>
      <c r="H318" s="16" t="s">
        <v>21</v>
      </c>
      <c r="I318" s="11" t="s">
        <v>270</v>
      </c>
      <c r="J318" s="11" t="s">
        <v>115</v>
      </c>
      <c r="K318" s="11">
        <v>120</v>
      </c>
      <c r="L318" s="10" t="s">
        <v>196</v>
      </c>
      <c r="M318" s="13">
        <v>746700</v>
      </c>
      <c r="N318" s="14" t="s">
        <v>322</v>
      </c>
    </row>
    <row r="319" spans="1:14" s="22" customFormat="1" ht="76.5" hidden="1" x14ac:dyDescent="0.25">
      <c r="A319" s="10">
        <v>318</v>
      </c>
      <c r="B319" s="10" t="s">
        <v>14</v>
      </c>
      <c r="C319" s="10">
        <v>3</v>
      </c>
      <c r="D319" s="10">
        <v>1</v>
      </c>
      <c r="E319" s="17">
        <v>10</v>
      </c>
      <c r="F319" s="16" t="s">
        <v>40</v>
      </c>
      <c r="G319" s="12">
        <v>91900100010001</v>
      </c>
      <c r="H319" s="16" t="s">
        <v>41</v>
      </c>
      <c r="I319" s="11" t="s">
        <v>289</v>
      </c>
      <c r="J319" s="11" t="s">
        <v>115</v>
      </c>
      <c r="K319" s="11">
        <v>120</v>
      </c>
      <c r="L319" s="10" t="s">
        <v>196</v>
      </c>
      <c r="M319" s="13">
        <v>40000000</v>
      </c>
      <c r="N319" s="14" t="s">
        <v>323</v>
      </c>
    </row>
    <row r="320" spans="1:14" s="22" customFormat="1" ht="178.5" hidden="1" x14ac:dyDescent="0.25">
      <c r="A320" s="10">
        <v>319</v>
      </c>
      <c r="B320" s="10" t="s">
        <v>14</v>
      </c>
      <c r="C320" s="10">
        <v>3</v>
      </c>
      <c r="D320" s="10">
        <v>1</v>
      </c>
      <c r="E320" s="17">
        <v>11</v>
      </c>
      <c r="F320" s="16" t="s">
        <v>15</v>
      </c>
      <c r="G320" s="12">
        <v>91900100010001</v>
      </c>
      <c r="H320" s="16" t="s">
        <v>61</v>
      </c>
      <c r="I320" s="11" t="s">
        <v>316</v>
      </c>
      <c r="J320" s="11" t="s">
        <v>115</v>
      </c>
      <c r="K320" s="11">
        <v>120</v>
      </c>
      <c r="L320" s="10" t="s">
        <v>196</v>
      </c>
      <c r="M320" s="13">
        <v>104999999</v>
      </c>
      <c r="N320" s="14" t="s">
        <v>324</v>
      </c>
    </row>
    <row r="321" spans="1:15" s="22" customFormat="1" ht="51" hidden="1" x14ac:dyDescent="0.25">
      <c r="A321" s="10">
        <v>320</v>
      </c>
      <c r="B321" s="10" t="s">
        <v>14</v>
      </c>
      <c r="C321" s="10">
        <v>3</v>
      </c>
      <c r="D321" s="10">
        <v>1</v>
      </c>
      <c r="E321" s="17">
        <v>10</v>
      </c>
      <c r="F321" s="16" t="s">
        <v>40</v>
      </c>
      <c r="G321" s="12">
        <v>91900100010001</v>
      </c>
      <c r="H321" s="16" t="s">
        <v>41</v>
      </c>
      <c r="I321" s="11" t="s">
        <v>289</v>
      </c>
      <c r="J321" s="11" t="s">
        <v>126</v>
      </c>
      <c r="K321" s="11">
        <v>310</v>
      </c>
      <c r="L321" s="10" t="s">
        <v>127</v>
      </c>
      <c r="M321" s="13">
        <v>8850800</v>
      </c>
      <c r="N321" s="14" t="s">
        <v>325</v>
      </c>
    </row>
    <row r="322" spans="1:15" s="22" customFormat="1" ht="153" hidden="1" x14ac:dyDescent="0.25">
      <c r="A322" s="10">
        <v>321</v>
      </c>
      <c r="B322" s="10" t="s">
        <v>14</v>
      </c>
      <c r="C322" s="10">
        <v>3</v>
      </c>
      <c r="D322" s="10">
        <v>1</v>
      </c>
      <c r="E322" s="17">
        <v>10</v>
      </c>
      <c r="F322" s="16" t="s">
        <v>40</v>
      </c>
      <c r="G322" s="12">
        <v>91900100010001</v>
      </c>
      <c r="H322" s="16" t="s">
        <v>41</v>
      </c>
      <c r="I322" s="11" t="s">
        <v>289</v>
      </c>
      <c r="J322" s="11" t="s">
        <v>110</v>
      </c>
      <c r="K322" s="11">
        <v>510</v>
      </c>
      <c r="L322" s="10" t="s">
        <v>111</v>
      </c>
      <c r="M322" s="13">
        <v>27840000</v>
      </c>
      <c r="N322" s="14" t="s">
        <v>326</v>
      </c>
    </row>
    <row r="323" spans="1:15" s="22" customFormat="1" ht="306" hidden="1" x14ac:dyDescent="0.25">
      <c r="A323" s="10">
        <v>322</v>
      </c>
      <c r="B323" s="10" t="s">
        <v>14</v>
      </c>
      <c r="C323" s="10">
        <v>3</v>
      </c>
      <c r="D323" s="10">
        <v>1</v>
      </c>
      <c r="E323" s="17">
        <v>10</v>
      </c>
      <c r="F323" s="16" t="s">
        <v>40</v>
      </c>
      <c r="G323" s="12">
        <v>91900100010001</v>
      </c>
      <c r="H323" s="16" t="s">
        <v>41</v>
      </c>
      <c r="I323" s="11" t="s">
        <v>289</v>
      </c>
      <c r="J323" s="11" t="s">
        <v>18</v>
      </c>
      <c r="K323" s="11">
        <v>230</v>
      </c>
      <c r="L323" s="10" t="s">
        <v>122</v>
      </c>
      <c r="M323" s="13">
        <v>5616000</v>
      </c>
      <c r="N323" s="14" t="s">
        <v>327</v>
      </c>
    </row>
    <row r="324" spans="1:15" s="22" customFormat="1" ht="409.5" hidden="1" x14ac:dyDescent="0.25">
      <c r="A324" s="10">
        <v>323</v>
      </c>
      <c r="B324" s="10" t="s">
        <v>14</v>
      </c>
      <c r="C324" s="10">
        <v>3</v>
      </c>
      <c r="D324" s="10">
        <v>1</v>
      </c>
      <c r="E324" s="17">
        <v>10</v>
      </c>
      <c r="F324" s="16" t="s">
        <v>40</v>
      </c>
      <c r="G324" s="12">
        <v>91900100010001</v>
      </c>
      <c r="H324" s="16" t="s">
        <v>41</v>
      </c>
      <c r="I324" s="11" t="s">
        <v>289</v>
      </c>
      <c r="J324" s="11" t="s">
        <v>18</v>
      </c>
      <c r="K324" s="11">
        <v>230</v>
      </c>
      <c r="L324" s="10" t="s">
        <v>122</v>
      </c>
      <c r="M324" s="13">
        <f>30000000+409429947.62</f>
        <v>439429947.62</v>
      </c>
      <c r="N324" s="14" t="s">
        <v>328</v>
      </c>
    </row>
    <row r="325" spans="1:15" s="22" customFormat="1" ht="63.75" x14ac:dyDescent="0.25">
      <c r="A325" s="23">
        <v>236</v>
      </c>
      <c r="B325" s="10">
        <v>75</v>
      </c>
      <c r="C325" s="10">
        <v>5</v>
      </c>
      <c r="D325" s="10">
        <v>2</v>
      </c>
      <c r="E325" s="10">
        <v>30</v>
      </c>
      <c r="F325" s="11" t="s">
        <v>108</v>
      </c>
      <c r="G325" s="12">
        <v>83909000020010</v>
      </c>
      <c r="H325" s="12" t="s">
        <v>253</v>
      </c>
      <c r="I325" s="11" t="s">
        <v>250</v>
      </c>
      <c r="J325" s="11" t="s">
        <v>18</v>
      </c>
      <c r="K325" s="11">
        <v>230</v>
      </c>
      <c r="L325" s="11" t="s">
        <v>122</v>
      </c>
      <c r="M325" s="33">
        <f>95000000+50000000</f>
        <v>145000000</v>
      </c>
      <c r="N325" s="14" t="s">
        <v>254</v>
      </c>
      <c r="O325" s="32"/>
    </row>
    <row r="326" spans="1:15" s="22" customFormat="1" ht="38.25" hidden="1" x14ac:dyDescent="0.25">
      <c r="A326" s="10">
        <v>325</v>
      </c>
      <c r="B326" s="10" t="s">
        <v>14</v>
      </c>
      <c r="C326" s="10">
        <v>5</v>
      </c>
      <c r="D326" s="10">
        <v>1</v>
      </c>
      <c r="E326" s="10">
        <v>10</v>
      </c>
      <c r="F326" s="11" t="s">
        <v>40</v>
      </c>
      <c r="G326" s="12">
        <v>52110900010003</v>
      </c>
      <c r="H326" s="12" t="s">
        <v>41</v>
      </c>
      <c r="I326" s="11" t="s">
        <v>133</v>
      </c>
      <c r="J326" s="11" t="s">
        <v>126</v>
      </c>
      <c r="K326" s="11">
        <v>310</v>
      </c>
      <c r="L326" s="10" t="s">
        <v>127</v>
      </c>
      <c r="M326" s="13">
        <v>154644000</v>
      </c>
      <c r="N326" s="9" t="s">
        <v>134</v>
      </c>
    </row>
    <row r="327" spans="1:15" s="22" customFormat="1" ht="63.75" hidden="1" x14ac:dyDescent="0.25">
      <c r="A327" s="10">
        <v>326</v>
      </c>
      <c r="B327" s="10" t="s">
        <v>14</v>
      </c>
      <c r="C327" s="10">
        <v>3</v>
      </c>
      <c r="D327" s="10">
        <v>2</v>
      </c>
      <c r="E327" s="10">
        <v>20</v>
      </c>
      <c r="F327" s="11" t="s">
        <v>15</v>
      </c>
      <c r="G327" s="12">
        <v>91900100010001</v>
      </c>
      <c r="H327" s="12" t="s">
        <v>30</v>
      </c>
      <c r="I327" s="11" t="s">
        <v>94</v>
      </c>
      <c r="J327" s="11" t="s">
        <v>18</v>
      </c>
      <c r="K327" s="11">
        <v>230</v>
      </c>
      <c r="L327" s="10" t="s">
        <v>122</v>
      </c>
      <c r="M327" s="13">
        <v>31172915</v>
      </c>
      <c r="N327" s="14" t="s">
        <v>329</v>
      </c>
    </row>
    <row r="328" spans="1:15" s="22" customFormat="1" ht="63.75" hidden="1" x14ac:dyDescent="0.25">
      <c r="A328" s="10">
        <v>327</v>
      </c>
      <c r="B328" s="10" t="s">
        <v>14</v>
      </c>
      <c r="C328" s="10">
        <v>3</v>
      </c>
      <c r="D328" s="10">
        <v>2</v>
      </c>
      <c r="E328" s="10">
        <v>20</v>
      </c>
      <c r="F328" s="11" t="s">
        <v>15</v>
      </c>
      <c r="G328" s="12">
        <v>91900100010001</v>
      </c>
      <c r="H328" s="12" t="s">
        <v>253</v>
      </c>
      <c r="I328" s="11" t="s">
        <v>282</v>
      </c>
      <c r="J328" s="11" t="s">
        <v>18</v>
      </c>
      <c r="K328" s="11">
        <v>230</v>
      </c>
      <c r="L328" s="10" t="s">
        <v>122</v>
      </c>
      <c r="M328" s="13">
        <v>19188481</v>
      </c>
      <c r="N328" s="14" t="s">
        <v>330</v>
      </c>
    </row>
    <row r="329" spans="1:15" s="22" customFormat="1" ht="63.75" hidden="1" x14ac:dyDescent="0.25">
      <c r="A329" s="10">
        <v>328</v>
      </c>
      <c r="B329" s="10" t="s">
        <v>14</v>
      </c>
      <c r="C329" s="10">
        <v>3</v>
      </c>
      <c r="D329" s="10">
        <v>2</v>
      </c>
      <c r="E329" s="10">
        <v>10</v>
      </c>
      <c r="F329" s="11" t="s">
        <v>40</v>
      </c>
      <c r="G329" s="12">
        <v>91900100010001</v>
      </c>
      <c r="H329" s="12" t="s">
        <v>41</v>
      </c>
      <c r="I329" s="11" t="s">
        <v>42</v>
      </c>
      <c r="J329" s="11" t="s">
        <v>115</v>
      </c>
      <c r="K329" s="11">
        <v>150</v>
      </c>
      <c r="L329" s="10" t="s">
        <v>116</v>
      </c>
      <c r="M329" s="13">
        <v>5593834</v>
      </c>
      <c r="N329" s="14" t="s">
        <v>331</v>
      </c>
    </row>
    <row r="330" spans="1:15" s="22" customFormat="1" ht="51" hidden="1" x14ac:dyDescent="0.25">
      <c r="A330" s="10">
        <v>329</v>
      </c>
      <c r="B330" s="10" t="s">
        <v>14</v>
      </c>
      <c r="C330" s="10">
        <v>3</v>
      </c>
      <c r="D330" s="10">
        <v>2</v>
      </c>
      <c r="E330" s="10">
        <v>10</v>
      </c>
      <c r="F330" s="11" t="s">
        <v>40</v>
      </c>
      <c r="G330" s="12">
        <v>91900100010001</v>
      </c>
      <c r="H330" s="12" t="s">
        <v>41</v>
      </c>
      <c r="I330" s="11" t="s">
        <v>42</v>
      </c>
      <c r="J330" s="11" t="s">
        <v>115</v>
      </c>
      <c r="K330" s="11">
        <v>150</v>
      </c>
      <c r="L330" s="10" t="s">
        <v>116</v>
      </c>
      <c r="M330" s="13">
        <v>36828942</v>
      </c>
      <c r="N330" s="14" t="s">
        <v>332</v>
      </c>
    </row>
    <row r="331" spans="1:15" s="22" customFormat="1" ht="76.5" hidden="1" x14ac:dyDescent="0.25">
      <c r="A331" s="10">
        <v>330</v>
      </c>
      <c r="B331" s="10" t="s">
        <v>14</v>
      </c>
      <c r="C331" s="17">
        <v>3</v>
      </c>
      <c r="D331" s="17">
        <v>2</v>
      </c>
      <c r="E331" s="17">
        <v>11</v>
      </c>
      <c r="F331" s="16" t="s">
        <v>15</v>
      </c>
      <c r="G331" s="12">
        <v>91900100010001</v>
      </c>
      <c r="H331" s="16" t="s">
        <v>113</v>
      </c>
      <c r="I331" s="11" t="s">
        <v>114</v>
      </c>
      <c r="J331" s="11" t="s">
        <v>115</v>
      </c>
      <c r="K331" s="11">
        <v>150</v>
      </c>
      <c r="L331" s="10" t="s">
        <v>116</v>
      </c>
      <c r="M331" s="13">
        <v>6000000</v>
      </c>
      <c r="N331" s="14" t="s">
        <v>333</v>
      </c>
    </row>
    <row r="332" spans="1:15" s="22" customFormat="1" ht="318.75" hidden="1" x14ac:dyDescent="0.25">
      <c r="A332" s="10">
        <v>331</v>
      </c>
      <c r="B332" s="10" t="s">
        <v>14</v>
      </c>
      <c r="C332" s="17">
        <v>3</v>
      </c>
      <c r="D332" s="17">
        <v>2</v>
      </c>
      <c r="E332" s="17">
        <v>11</v>
      </c>
      <c r="F332" s="16" t="s">
        <v>15</v>
      </c>
      <c r="G332" s="12">
        <v>91900100010001</v>
      </c>
      <c r="H332" s="16" t="s">
        <v>66</v>
      </c>
      <c r="I332" s="11" t="s">
        <v>67</v>
      </c>
      <c r="J332" s="11" t="s">
        <v>115</v>
      </c>
      <c r="K332" s="11">
        <v>130</v>
      </c>
      <c r="L332" s="11" t="s">
        <v>168</v>
      </c>
      <c r="M332" s="13">
        <v>6138892</v>
      </c>
      <c r="N332" s="14" t="s">
        <v>334</v>
      </c>
    </row>
    <row r="333" spans="1:15" s="22" customFormat="1" ht="229.5" hidden="1" x14ac:dyDescent="0.25">
      <c r="A333" s="10">
        <v>332</v>
      </c>
      <c r="B333" s="10" t="s">
        <v>14</v>
      </c>
      <c r="C333" s="17">
        <v>3</v>
      </c>
      <c r="D333" s="17">
        <v>2</v>
      </c>
      <c r="E333" s="16">
        <v>10</v>
      </c>
      <c r="F333" s="16" t="s">
        <v>40</v>
      </c>
      <c r="G333" s="12">
        <v>91900100010001</v>
      </c>
      <c r="H333" s="16" t="s">
        <v>41</v>
      </c>
      <c r="I333" s="11" t="s">
        <v>289</v>
      </c>
      <c r="J333" s="11" t="s">
        <v>110</v>
      </c>
      <c r="K333" s="11">
        <v>520</v>
      </c>
      <c r="L333" s="11" t="s">
        <v>111</v>
      </c>
      <c r="M333" s="13">
        <v>6000000</v>
      </c>
      <c r="N333" s="14" t="s">
        <v>335</v>
      </c>
    </row>
    <row r="334" spans="1:15" s="22" customFormat="1" ht="114.75" hidden="1" x14ac:dyDescent="0.25">
      <c r="A334" s="10">
        <v>333</v>
      </c>
      <c r="B334" s="10" t="s">
        <v>14</v>
      </c>
      <c r="C334" s="17">
        <v>3</v>
      </c>
      <c r="D334" s="17">
        <v>2</v>
      </c>
      <c r="E334" s="16">
        <v>10</v>
      </c>
      <c r="F334" s="16" t="s">
        <v>40</v>
      </c>
      <c r="G334" s="12">
        <v>91900100010001</v>
      </c>
      <c r="H334" s="16" t="s">
        <v>41</v>
      </c>
      <c r="I334" s="11" t="s">
        <v>289</v>
      </c>
      <c r="J334" s="11" t="s">
        <v>126</v>
      </c>
      <c r="K334" s="11">
        <v>310</v>
      </c>
      <c r="L334" s="10" t="s">
        <v>127</v>
      </c>
      <c r="M334" s="13">
        <v>48315254</v>
      </c>
      <c r="N334" s="14" t="s">
        <v>336</v>
      </c>
    </row>
    <row r="335" spans="1:15" s="22" customFormat="1" ht="63.75" x14ac:dyDescent="0.25">
      <c r="A335" s="23">
        <v>237</v>
      </c>
      <c r="B335" s="10">
        <v>76</v>
      </c>
      <c r="C335" s="10">
        <v>5</v>
      </c>
      <c r="D335" s="10">
        <v>2</v>
      </c>
      <c r="E335" s="10">
        <v>20</v>
      </c>
      <c r="F335" s="11" t="s">
        <v>15</v>
      </c>
      <c r="G335" s="12">
        <v>52111700010001</v>
      </c>
      <c r="H335" s="12" t="s">
        <v>253</v>
      </c>
      <c r="I335" s="11" t="s">
        <v>250</v>
      </c>
      <c r="J335" s="11" t="s">
        <v>18</v>
      </c>
      <c r="K335" s="11">
        <v>230</v>
      </c>
      <c r="L335" s="11" t="s">
        <v>122</v>
      </c>
      <c r="M335" s="33">
        <f>76000000+50000000+65842111</f>
        <v>191842111</v>
      </c>
      <c r="N335" s="14" t="s">
        <v>254</v>
      </c>
      <c r="O335" s="32"/>
    </row>
    <row r="336" spans="1:15" s="22" customFormat="1" ht="255" hidden="1" x14ac:dyDescent="0.25">
      <c r="A336" s="10">
        <v>335</v>
      </c>
      <c r="B336" s="10" t="s">
        <v>14</v>
      </c>
      <c r="C336" s="17">
        <v>3</v>
      </c>
      <c r="D336" s="17">
        <v>2</v>
      </c>
      <c r="E336" s="10">
        <v>20</v>
      </c>
      <c r="F336" s="11" t="s">
        <v>15</v>
      </c>
      <c r="G336" s="12">
        <v>91900100010001</v>
      </c>
      <c r="H336" s="12" t="s">
        <v>102</v>
      </c>
      <c r="I336" s="11" t="s">
        <v>103</v>
      </c>
      <c r="J336" s="11" t="s">
        <v>18</v>
      </c>
      <c r="K336" s="11">
        <v>220</v>
      </c>
      <c r="L336" s="10" t="s">
        <v>104</v>
      </c>
      <c r="M336" s="13">
        <v>153369430</v>
      </c>
      <c r="N336" s="9" t="s">
        <v>337</v>
      </c>
    </row>
    <row r="337" spans="1:14" s="22" customFormat="1" ht="306" hidden="1" x14ac:dyDescent="0.25">
      <c r="A337" s="10">
        <v>336</v>
      </c>
      <c r="B337" s="10" t="s">
        <v>14</v>
      </c>
      <c r="C337" s="17">
        <v>3</v>
      </c>
      <c r="D337" s="10">
        <v>2</v>
      </c>
      <c r="E337" s="10">
        <v>20</v>
      </c>
      <c r="F337" s="11" t="s">
        <v>15</v>
      </c>
      <c r="G337" s="12">
        <v>91900100010001</v>
      </c>
      <c r="H337" s="12" t="s">
        <v>21</v>
      </c>
      <c r="I337" s="11" t="s">
        <v>22</v>
      </c>
      <c r="J337" s="11" t="s">
        <v>139</v>
      </c>
      <c r="K337" s="11">
        <v>430</v>
      </c>
      <c r="L337" s="10" t="s">
        <v>161</v>
      </c>
      <c r="M337" s="13">
        <v>152174845</v>
      </c>
      <c r="N337" s="14" t="s">
        <v>338</v>
      </c>
    </row>
    <row r="338" spans="1:14" s="22" customFormat="1" ht="409.5" hidden="1" x14ac:dyDescent="0.25">
      <c r="A338" s="10">
        <v>337</v>
      </c>
      <c r="B338" s="10" t="s">
        <v>14</v>
      </c>
      <c r="C338" s="17">
        <v>3</v>
      </c>
      <c r="D338" s="17">
        <v>2</v>
      </c>
      <c r="E338" s="10">
        <v>20</v>
      </c>
      <c r="F338" s="11" t="s">
        <v>15</v>
      </c>
      <c r="G338" s="12">
        <v>91900100010001</v>
      </c>
      <c r="H338" s="16" t="s">
        <v>37</v>
      </c>
      <c r="I338" s="16" t="s">
        <v>49</v>
      </c>
      <c r="J338" s="11" t="s">
        <v>139</v>
      </c>
      <c r="K338" s="11">
        <v>440</v>
      </c>
      <c r="L338" s="10" t="s">
        <v>140</v>
      </c>
      <c r="M338" s="13">
        <v>7947720</v>
      </c>
      <c r="N338" s="18" t="s">
        <v>339</v>
      </c>
    </row>
    <row r="339" spans="1:14" s="22" customFormat="1" ht="409.5" hidden="1" x14ac:dyDescent="0.25">
      <c r="A339" s="10">
        <v>338</v>
      </c>
      <c r="B339" s="10" t="s">
        <v>14</v>
      </c>
      <c r="C339" s="17">
        <v>3</v>
      </c>
      <c r="D339" s="17">
        <v>2</v>
      </c>
      <c r="E339" s="10">
        <v>20</v>
      </c>
      <c r="F339" s="11" t="s">
        <v>15</v>
      </c>
      <c r="G339" s="12">
        <v>91900100010001</v>
      </c>
      <c r="H339" s="16" t="s">
        <v>37</v>
      </c>
      <c r="I339" s="16" t="s">
        <v>49</v>
      </c>
      <c r="J339" s="11" t="s">
        <v>139</v>
      </c>
      <c r="K339" s="11">
        <v>440</v>
      </c>
      <c r="L339" s="10" t="s">
        <v>140</v>
      </c>
      <c r="M339" s="13">
        <v>11945309</v>
      </c>
      <c r="N339" s="18" t="s">
        <v>340</v>
      </c>
    </row>
    <row r="340" spans="1:14" s="22" customFormat="1" ht="409.5" hidden="1" x14ac:dyDescent="0.25">
      <c r="A340" s="10">
        <v>339</v>
      </c>
      <c r="B340" s="10" t="s">
        <v>14</v>
      </c>
      <c r="C340" s="17">
        <v>3</v>
      </c>
      <c r="D340" s="17">
        <v>2</v>
      </c>
      <c r="E340" s="10">
        <v>20</v>
      </c>
      <c r="F340" s="11" t="s">
        <v>15</v>
      </c>
      <c r="G340" s="12">
        <v>91900100010001</v>
      </c>
      <c r="H340" s="16" t="s">
        <v>37</v>
      </c>
      <c r="I340" s="16" t="s">
        <v>49</v>
      </c>
      <c r="J340" s="11" t="s">
        <v>139</v>
      </c>
      <c r="K340" s="11">
        <v>440</v>
      </c>
      <c r="L340" s="10" t="s">
        <v>140</v>
      </c>
      <c r="M340" s="13">
        <v>1256858</v>
      </c>
      <c r="N340" s="18" t="s">
        <v>341</v>
      </c>
    </row>
    <row r="341" spans="1:14" s="22" customFormat="1" ht="409.5" hidden="1" x14ac:dyDescent="0.25">
      <c r="A341" s="10">
        <v>340</v>
      </c>
      <c r="B341" s="10" t="s">
        <v>14</v>
      </c>
      <c r="C341" s="17">
        <v>3</v>
      </c>
      <c r="D341" s="17">
        <v>2</v>
      </c>
      <c r="E341" s="10">
        <v>20</v>
      </c>
      <c r="F341" s="11" t="s">
        <v>15</v>
      </c>
      <c r="G341" s="12">
        <v>91900100010001</v>
      </c>
      <c r="H341" s="16" t="s">
        <v>37</v>
      </c>
      <c r="I341" s="16" t="s">
        <v>49</v>
      </c>
      <c r="J341" s="11" t="s">
        <v>139</v>
      </c>
      <c r="K341" s="11">
        <v>440</v>
      </c>
      <c r="L341" s="10" t="s">
        <v>140</v>
      </c>
      <c r="M341" s="13">
        <v>1552280</v>
      </c>
      <c r="N341" s="18" t="s">
        <v>342</v>
      </c>
    </row>
    <row r="342" spans="1:14" s="22" customFormat="1" ht="409.5" hidden="1" x14ac:dyDescent="0.25">
      <c r="A342" s="10">
        <v>341</v>
      </c>
      <c r="B342" s="10" t="s">
        <v>14</v>
      </c>
      <c r="C342" s="17">
        <v>3</v>
      </c>
      <c r="D342" s="17">
        <v>2</v>
      </c>
      <c r="E342" s="10">
        <v>20</v>
      </c>
      <c r="F342" s="11" t="s">
        <v>15</v>
      </c>
      <c r="G342" s="12">
        <v>91900100010001</v>
      </c>
      <c r="H342" s="16" t="s">
        <v>37</v>
      </c>
      <c r="I342" s="16" t="s">
        <v>49</v>
      </c>
      <c r="J342" s="11" t="s">
        <v>139</v>
      </c>
      <c r="K342" s="11">
        <v>440</v>
      </c>
      <c r="L342" s="10" t="s">
        <v>140</v>
      </c>
      <c r="M342" s="13">
        <v>730840</v>
      </c>
      <c r="N342" s="18" t="s">
        <v>343</v>
      </c>
    </row>
    <row r="343" spans="1:14" s="22" customFormat="1" ht="409.5" hidden="1" x14ac:dyDescent="0.25">
      <c r="A343" s="10">
        <v>342</v>
      </c>
      <c r="B343" s="10" t="s">
        <v>14</v>
      </c>
      <c r="C343" s="17">
        <v>3</v>
      </c>
      <c r="D343" s="17">
        <v>2</v>
      </c>
      <c r="E343" s="10">
        <v>20</v>
      </c>
      <c r="F343" s="11" t="s">
        <v>15</v>
      </c>
      <c r="G343" s="12">
        <v>91900100010001</v>
      </c>
      <c r="H343" s="16" t="s">
        <v>37</v>
      </c>
      <c r="I343" s="16" t="s">
        <v>49</v>
      </c>
      <c r="J343" s="11" t="s">
        <v>139</v>
      </c>
      <c r="K343" s="11">
        <v>440</v>
      </c>
      <c r="L343" s="10" t="s">
        <v>140</v>
      </c>
      <c r="M343" s="13">
        <v>40754539</v>
      </c>
      <c r="N343" s="18" t="s">
        <v>344</v>
      </c>
    </row>
    <row r="344" spans="1:14" s="22" customFormat="1" ht="409.5" hidden="1" x14ac:dyDescent="0.25">
      <c r="A344" s="10">
        <v>343</v>
      </c>
      <c r="B344" s="10" t="s">
        <v>14</v>
      </c>
      <c r="C344" s="17">
        <v>3</v>
      </c>
      <c r="D344" s="17">
        <v>2</v>
      </c>
      <c r="E344" s="10">
        <v>20</v>
      </c>
      <c r="F344" s="11" t="s">
        <v>15</v>
      </c>
      <c r="G344" s="12">
        <v>91900100010001</v>
      </c>
      <c r="H344" s="16" t="s">
        <v>37</v>
      </c>
      <c r="I344" s="16" t="s">
        <v>49</v>
      </c>
      <c r="J344" s="11" t="s">
        <v>139</v>
      </c>
      <c r="K344" s="11">
        <v>440</v>
      </c>
      <c r="L344" s="10" t="s">
        <v>140</v>
      </c>
      <c r="M344" s="13">
        <v>9978200</v>
      </c>
      <c r="N344" s="18" t="s">
        <v>345</v>
      </c>
    </row>
    <row r="345" spans="1:14" s="22" customFormat="1" ht="409.5" hidden="1" x14ac:dyDescent="0.25">
      <c r="A345" s="10">
        <v>344</v>
      </c>
      <c r="B345" s="10" t="s">
        <v>14</v>
      </c>
      <c r="C345" s="17">
        <v>3</v>
      </c>
      <c r="D345" s="17">
        <v>2</v>
      </c>
      <c r="E345" s="10">
        <v>20</v>
      </c>
      <c r="F345" s="11" t="s">
        <v>15</v>
      </c>
      <c r="G345" s="12">
        <v>91900100010001</v>
      </c>
      <c r="H345" s="16" t="s">
        <v>37</v>
      </c>
      <c r="I345" s="16" t="s">
        <v>49</v>
      </c>
      <c r="J345" s="11" t="s">
        <v>139</v>
      </c>
      <c r="K345" s="11">
        <v>440</v>
      </c>
      <c r="L345" s="10" t="s">
        <v>140</v>
      </c>
      <c r="M345" s="13">
        <v>3090240</v>
      </c>
      <c r="N345" s="18" t="s">
        <v>346</v>
      </c>
    </row>
    <row r="346" spans="1:14" s="22" customFormat="1" ht="90" hidden="1" x14ac:dyDescent="0.25">
      <c r="A346" s="10">
        <v>345</v>
      </c>
      <c r="B346" s="10" t="s">
        <v>14</v>
      </c>
      <c r="C346" s="17">
        <v>3</v>
      </c>
      <c r="D346" s="17">
        <v>2</v>
      </c>
      <c r="E346" s="10">
        <v>20</v>
      </c>
      <c r="F346" s="11" t="s">
        <v>15</v>
      </c>
      <c r="G346" s="12">
        <v>91900100010001</v>
      </c>
      <c r="H346" s="16" t="s">
        <v>37</v>
      </c>
      <c r="I346" s="16" t="s">
        <v>49</v>
      </c>
      <c r="J346" s="11" t="s">
        <v>139</v>
      </c>
      <c r="K346" s="11">
        <v>440</v>
      </c>
      <c r="L346" s="10" t="s">
        <v>140</v>
      </c>
      <c r="M346" s="13">
        <v>3326722</v>
      </c>
      <c r="N346" s="18" t="s">
        <v>347</v>
      </c>
    </row>
    <row r="347" spans="1:14" s="22" customFormat="1" ht="195" hidden="1" x14ac:dyDescent="0.25">
      <c r="A347" s="10">
        <v>346</v>
      </c>
      <c r="B347" s="10" t="s">
        <v>14</v>
      </c>
      <c r="C347" s="17">
        <v>3</v>
      </c>
      <c r="D347" s="17">
        <v>2</v>
      </c>
      <c r="E347" s="10">
        <v>20</v>
      </c>
      <c r="F347" s="11" t="s">
        <v>15</v>
      </c>
      <c r="G347" s="12">
        <v>91900100010001</v>
      </c>
      <c r="H347" s="16" t="s">
        <v>37</v>
      </c>
      <c r="I347" s="16" t="s">
        <v>49</v>
      </c>
      <c r="J347" s="11" t="s">
        <v>139</v>
      </c>
      <c r="K347" s="11">
        <v>440</v>
      </c>
      <c r="L347" s="10" t="s">
        <v>140</v>
      </c>
      <c r="M347" s="13">
        <v>8340495</v>
      </c>
      <c r="N347" s="18" t="s">
        <v>348</v>
      </c>
    </row>
    <row r="348" spans="1:14" s="22" customFormat="1" ht="195" hidden="1" x14ac:dyDescent="0.25">
      <c r="A348" s="10">
        <v>347</v>
      </c>
      <c r="B348" s="10" t="s">
        <v>14</v>
      </c>
      <c r="C348" s="17">
        <v>3</v>
      </c>
      <c r="D348" s="17">
        <v>2</v>
      </c>
      <c r="E348" s="10">
        <v>20</v>
      </c>
      <c r="F348" s="11" t="s">
        <v>15</v>
      </c>
      <c r="G348" s="12">
        <v>91900100010001</v>
      </c>
      <c r="H348" s="16" t="s">
        <v>37</v>
      </c>
      <c r="I348" s="16" t="s">
        <v>49</v>
      </c>
      <c r="J348" s="11" t="s">
        <v>139</v>
      </c>
      <c r="K348" s="11">
        <v>440</v>
      </c>
      <c r="L348" s="10" t="s">
        <v>140</v>
      </c>
      <c r="M348" s="13">
        <v>12079836</v>
      </c>
      <c r="N348" s="18" t="s">
        <v>349</v>
      </c>
    </row>
    <row r="349" spans="1:14" s="22" customFormat="1" ht="409.5" hidden="1" x14ac:dyDescent="0.25">
      <c r="A349" s="10">
        <v>348</v>
      </c>
      <c r="B349" s="10" t="s">
        <v>14</v>
      </c>
      <c r="C349" s="17">
        <v>3</v>
      </c>
      <c r="D349" s="17">
        <v>2</v>
      </c>
      <c r="E349" s="10">
        <v>20</v>
      </c>
      <c r="F349" s="11" t="s">
        <v>15</v>
      </c>
      <c r="G349" s="12">
        <v>91900100010001</v>
      </c>
      <c r="H349" s="16" t="s">
        <v>37</v>
      </c>
      <c r="I349" s="16" t="s">
        <v>49</v>
      </c>
      <c r="J349" s="11" t="s">
        <v>139</v>
      </c>
      <c r="K349" s="11">
        <v>440</v>
      </c>
      <c r="L349" s="10" t="s">
        <v>140</v>
      </c>
      <c r="M349" s="13">
        <v>1023500</v>
      </c>
      <c r="N349" s="18" t="s">
        <v>350</v>
      </c>
    </row>
    <row r="350" spans="1:14" s="22" customFormat="1" ht="409.5" hidden="1" x14ac:dyDescent="0.25">
      <c r="A350" s="10">
        <v>349</v>
      </c>
      <c r="B350" s="10" t="s">
        <v>14</v>
      </c>
      <c r="C350" s="17">
        <v>3</v>
      </c>
      <c r="D350" s="17">
        <v>2</v>
      </c>
      <c r="E350" s="10">
        <v>20</v>
      </c>
      <c r="F350" s="11" t="s">
        <v>15</v>
      </c>
      <c r="G350" s="12">
        <v>91900100010001</v>
      </c>
      <c r="H350" s="16" t="s">
        <v>37</v>
      </c>
      <c r="I350" s="16" t="s">
        <v>49</v>
      </c>
      <c r="J350" s="11" t="s">
        <v>139</v>
      </c>
      <c r="K350" s="11">
        <v>440</v>
      </c>
      <c r="L350" s="10" t="s">
        <v>140</v>
      </c>
      <c r="M350" s="13">
        <v>5832000</v>
      </c>
      <c r="N350" s="18" t="s">
        <v>351</v>
      </c>
    </row>
    <row r="351" spans="1:14" s="22" customFormat="1" ht="409.5" hidden="1" x14ac:dyDescent="0.25">
      <c r="A351" s="10">
        <v>350</v>
      </c>
      <c r="B351" s="10" t="s">
        <v>14</v>
      </c>
      <c r="C351" s="17">
        <v>3</v>
      </c>
      <c r="D351" s="17">
        <v>2</v>
      </c>
      <c r="E351" s="10">
        <v>20</v>
      </c>
      <c r="F351" s="11" t="s">
        <v>15</v>
      </c>
      <c r="G351" s="12">
        <v>91900100010001</v>
      </c>
      <c r="H351" s="16" t="s">
        <v>37</v>
      </c>
      <c r="I351" s="16" t="s">
        <v>49</v>
      </c>
      <c r="J351" s="11" t="s">
        <v>139</v>
      </c>
      <c r="K351" s="11">
        <v>440</v>
      </c>
      <c r="L351" s="10" t="s">
        <v>140</v>
      </c>
      <c r="M351" s="13">
        <v>3180025</v>
      </c>
      <c r="N351" s="18" t="s">
        <v>352</v>
      </c>
    </row>
    <row r="352" spans="1:14" s="22" customFormat="1" ht="409.5" hidden="1" x14ac:dyDescent="0.25">
      <c r="A352" s="10">
        <v>351</v>
      </c>
      <c r="B352" s="10" t="s">
        <v>14</v>
      </c>
      <c r="C352" s="17">
        <v>3</v>
      </c>
      <c r="D352" s="17">
        <v>2</v>
      </c>
      <c r="E352" s="10">
        <v>20</v>
      </c>
      <c r="F352" s="11" t="s">
        <v>15</v>
      </c>
      <c r="G352" s="12">
        <v>91900100010001</v>
      </c>
      <c r="H352" s="16" t="s">
        <v>37</v>
      </c>
      <c r="I352" s="16" t="s">
        <v>49</v>
      </c>
      <c r="J352" s="11" t="s">
        <v>139</v>
      </c>
      <c r="K352" s="11">
        <v>440</v>
      </c>
      <c r="L352" s="10" t="s">
        <v>140</v>
      </c>
      <c r="M352" s="13">
        <v>21229030</v>
      </c>
      <c r="N352" s="18" t="s">
        <v>353</v>
      </c>
    </row>
    <row r="353" spans="1:14" s="22" customFormat="1" ht="409.5" hidden="1" x14ac:dyDescent="0.25">
      <c r="A353" s="10">
        <v>352</v>
      </c>
      <c r="B353" s="10" t="s">
        <v>14</v>
      </c>
      <c r="C353" s="17">
        <v>3</v>
      </c>
      <c r="D353" s="17">
        <v>2</v>
      </c>
      <c r="E353" s="10">
        <v>20</v>
      </c>
      <c r="F353" s="11" t="s">
        <v>15</v>
      </c>
      <c r="G353" s="12">
        <v>91900100010001</v>
      </c>
      <c r="H353" s="16" t="s">
        <v>37</v>
      </c>
      <c r="I353" s="16" t="s">
        <v>49</v>
      </c>
      <c r="J353" s="11" t="s">
        <v>139</v>
      </c>
      <c r="K353" s="11">
        <v>440</v>
      </c>
      <c r="L353" s="10" t="s">
        <v>140</v>
      </c>
      <c r="M353" s="13">
        <v>20028680</v>
      </c>
      <c r="N353" s="18" t="s">
        <v>354</v>
      </c>
    </row>
    <row r="354" spans="1:14" s="22" customFormat="1" ht="375" hidden="1" x14ac:dyDescent="0.25">
      <c r="A354" s="10">
        <v>353</v>
      </c>
      <c r="B354" s="10" t="s">
        <v>14</v>
      </c>
      <c r="C354" s="17">
        <v>3</v>
      </c>
      <c r="D354" s="17">
        <v>2</v>
      </c>
      <c r="E354" s="10">
        <v>20</v>
      </c>
      <c r="F354" s="11" t="s">
        <v>15</v>
      </c>
      <c r="G354" s="12">
        <v>91900100010001</v>
      </c>
      <c r="H354" s="16" t="s">
        <v>37</v>
      </c>
      <c r="I354" s="16" t="s">
        <v>49</v>
      </c>
      <c r="J354" s="11" t="s">
        <v>139</v>
      </c>
      <c r="K354" s="11">
        <v>440</v>
      </c>
      <c r="L354" s="10" t="s">
        <v>140</v>
      </c>
      <c r="M354" s="13">
        <v>7589897</v>
      </c>
      <c r="N354" s="18" t="s">
        <v>355</v>
      </c>
    </row>
    <row r="355" spans="1:14" s="22" customFormat="1" ht="409.5" hidden="1" x14ac:dyDescent="0.25">
      <c r="A355" s="10">
        <v>354</v>
      </c>
      <c r="B355" s="10" t="s">
        <v>14</v>
      </c>
      <c r="C355" s="17">
        <v>3</v>
      </c>
      <c r="D355" s="17">
        <v>2</v>
      </c>
      <c r="E355" s="10">
        <v>20</v>
      </c>
      <c r="F355" s="11" t="s">
        <v>15</v>
      </c>
      <c r="G355" s="12">
        <v>91900100010001</v>
      </c>
      <c r="H355" s="16" t="s">
        <v>37</v>
      </c>
      <c r="I355" s="16" t="s">
        <v>49</v>
      </c>
      <c r="J355" s="11" t="s">
        <v>139</v>
      </c>
      <c r="K355" s="11">
        <v>440</v>
      </c>
      <c r="L355" s="10" t="s">
        <v>140</v>
      </c>
      <c r="M355" s="13">
        <v>2494392</v>
      </c>
      <c r="N355" s="18" t="s">
        <v>356</v>
      </c>
    </row>
    <row r="356" spans="1:14" s="22" customFormat="1" ht="409.5" hidden="1" x14ac:dyDescent="0.25">
      <c r="A356" s="10">
        <v>355</v>
      </c>
      <c r="B356" s="10" t="s">
        <v>14</v>
      </c>
      <c r="C356" s="17">
        <v>3</v>
      </c>
      <c r="D356" s="17">
        <v>2</v>
      </c>
      <c r="E356" s="10">
        <v>20</v>
      </c>
      <c r="F356" s="11" t="s">
        <v>15</v>
      </c>
      <c r="G356" s="12">
        <v>91900100010001</v>
      </c>
      <c r="H356" s="16" t="s">
        <v>37</v>
      </c>
      <c r="I356" s="16" t="s">
        <v>49</v>
      </c>
      <c r="J356" s="11" t="s">
        <v>139</v>
      </c>
      <c r="K356" s="11">
        <v>440</v>
      </c>
      <c r="L356" s="10" t="s">
        <v>140</v>
      </c>
      <c r="M356" s="13">
        <v>2898202</v>
      </c>
      <c r="N356" s="18" t="s">
        <v>357</v>
      </c>
    </row>
    <row r="357" spans="1:14" s="22" customFormat="1" ht="409.5" hidden="1" x14ac:dyDescent="0.25">
      <c r="A357" s="10">
        <v>356</v>
      </c>
      <c r="B357" s="10" t="s">
        <v>14</v>
      </c>
      <c r="C357" s="17">
        <v>3</v>
      </c>
      <c r="D357" s="17">
        <v>2</v>
      </c>
      <c r="E357" s="10">
        <v>20</v>
      </c>
      <c r="F357" s="11" t="s">
        <v>15</v>
      </c>
      <c r="G357" s="12">
        <v>91900100010001</v>
      </c>
      <c r="H357" s="16" t="s">
        <v>37</v>
      </c>
      <c r="I357" s="16" t="s">
        <v>49</v>
      </c>
      <c r="J357" s="11" t="s">
        <v>139</v>
      </c>
      <c r="K357" s="11">
        <v>440</v>
      </c>
      <c r="L357" s="10" t="s">
        <v>140</v>
      </c>
      <c r="M357" s="13">
        <v>2899259</v>
      </c>
      <c r="N357" s="18" t="s">
        <v>358</v>
      </c>
    </row>
    <row r="358" spans="1:14" s="22" customFormat="1" ht="409.5" hidden="1" x14ac:dyDescent="0.25">
      <c r="A358" s="10">
        <v>357</v>
      </c>
      <c r="B358" s="10" t="s">
        <v>14</v>
      </c>
      <c r="C358" s="17">
        <v>3</v>
      </c>
      <c r="D358" s="17">
        <v>2</v>
      </c>
      <c r="E358" s="10">
        <v>20</v>
      </c>
      <c r="F358" s="11" t="s">
        <v>15</v>
      </c>
      <c r="G358" s="12">
        <v>91900100010001</v>
      </c>
      <c r="H358" s="16" t="s">
        <v>37</v>
      </c>
      <c r="I358" s="16" t="s">
        <v>49</v>
      </c>
      <c r="J358" s="11" t="s">
        <v>139</v>
      </c>
      <c r="K358" s="11">
        <v>440</v>
      </c>
      <c r="L358" s="10" t="s">
        <v>140</v>
      </c>
      <c r="M358" s="13">
        <v>4091916</v>
      </c>
      <c r="N358" s="18" t="s">
        <v>359</v>
      </c>
    </row>
    <row r="359" spans="1:14" s="22" customFormat="1" ht="409.5" hidden="1" x14ac:dyDescent="0.25">
      <c r="A359" s="10">
        <v>358</v>
      </c>
      <c r="B359" s="10" t="s">
        <v>14</v>
      </c>
      <c r="C359" s="17">
        <v>3</v>
      </c>
      <c r="D359" s="17">
        <v>2</v>
      </c>
      <c r="E359" s="10">
        <v>20</v>
      </c>
      <c r="F359" s="11" t="s">
        <v>15</v>
      </c>
      <c r="G359" s="12">
        <v>91900100010001</v>
      </c>
      <c r="H359" s="16" t="s">
        <v>37</v>
      </c>
      <c r="I359" s="16" t="s">
        <v>49</v>
      </c>
      <c r="J359" s="11" t="s">
        <v>139</v>
      </c>
      <c r="K359" s="11">
        <v>440</v>
      </c>
      <c r="L359" s="10" t="s">
        <v>140</v>
      </c>
      <c r="M359" s="13">
        <v>6584380</v>
      </c>
      <c r="N359" s="18" t="s">
        <v>360</v>
      </c>
    </row>
    <row r="360" spans="1:14" s="22" customFormat="1" ht="409.5" hidden="1" x14ac:dyDescent="0.25">
      <c r="A360" s="10">
        <v>359</v>
      </c>
      <c r="B360" s="10" t="s">
        <v>14</v>
      </c>
      <c r="C360" s="17">
        <v>3</v>
      </c>
      <c r="D360" s="17">
        <v>2</v>
      </c>
      <c r="E360" s="10">
        <v>20</v>
      </c>
      <c r="F360" s="11" t="s">
        <v>15</v>
      </c>
      <c r="G360" s="12">
        <v>91900100010001</v>
      </c>
      <c r="H360" s="16" t="s">
        <v>37</v>
      </c>
      <c r="I360" s="16" t="s">
        <v>49</v>
      </c>
      <c r="J360" s="11" t="s">
        <v>139</v>
      </c>
      <c r="K360" s="11">
        <v>440</v>
      </c>
      <c r="L360" s="10" t="s">
        <v>140</v>
      </c>
      <c r="M360" s="13">
        <v>1201960</v>
      </c>
      <c r="N360" s="18" t="s">
        <v>361</v>
      </c>
    </row>
    <row r="361" spans="1:14" s="22" customFormat="1" ht="409.5" hidden="1" x14ac:dyDescent="0.25">
      <c r="A361" s="10">
        <v>360</v>
      </c>
      <c r="B361" s="10" t="s">
        <v>14</v>
      </c>
      <c r="C361" s="17">
        <v>3</v>
      </c>
      <c r="D361" s="17">
        <v>2</v>
      </c>
      <c r="E361" s="10">
        <v>20</v>
      </c>
      <c r="F361" s="11" t="s">
        <v>15</v>
      </c>
      <c r="G361" s="12">
        <v>91900100010001</v>
      </c>
      <c r="H361" s="16" t="s">
        <v>37</v>
      </c>
      <c r="I361" s="16" t="s">
        <v>49</v>
      </c>
      <c r="J361" s="11" t="s">
        <v>139</v>
      </c>
      <c r="K361" s="11">
        <v>440</v>
      </c>
      <c r="L361" s="10" t="s">
        <v>140</v>
      </c>
      <c r="M361" s="13">
        <v>12438189</v>
      </c>
      <c r="N361" s="18" t="s">
        <v>362</v>
      </c>
    </row>
    <row r="362" spans="1:14" s="22" customFormat="1" ht="345" hidden="1" x14ac:dyDescent="0.25">
      <c r="A362" s="10">
        <v>361</v>
      </c>
      <c r="B362" s="10" t="s">
        <v>14</v>
      </c>
      <c r="C362" s="17">
        <v>3</v>
      </c>
      <c r="D362" s="17">
        <v>2</v>
      </c>
      <c r="E362" s="16">
        <v>10</v>
      </c>
      <c r="F362" s="16" t="s">
        <v>40</v>
      </c>
      <c r="G362" s="12">
        <v>91900100010001</v>
      </c>
      <c r="H362" s="16" t="s">
        <v>41</v>
      </c>
      <c r="I362" s="11" t="s">
        <v>289</v>
      </c>
      <c r="J362" s="11" t="s">
        <v>139</v>
      </c>
      <c r="K362" s="11">
        <v>430</v>
      </c>
      <c r="L362" s="10" t="s">
        <v>161</v>
      </c>
      <c r="M362" s="13">
        <v>8120000</v>
      </c>
      <c r="N362" s="18" t="s">
        <v>363</v>
      </c>
    </row>
    <row r="363" spans="1:14" s="22" customFormat="1" ht="409.5" hidden="1" x14ac:dyDescent="0.25">
      <c r="A363" s="10">
        <v>362</v>
      </c>
      <c r="B363" s="10" t="s">
        <v>14</v>
      </c>
      <c r="C363" s="17">
        <v>3</v>
      </c>
      <c r="D363" s="17">
        <v>2</v>
      </c>
      <c r="E363" s="16">
        <v>10</v>
      </c>
      <c r="F363" s="16" t="s">
        <v>40</v>
      </c>
      <c r="G363" s="12">
        <v>91900100010001</v>
      </c>
      <c r="H363" s="16" t="s">
        <v>41</v>
      </c>
      <c r="I363" s="11" t="s">
        <v>289</v>
      </c>
      <c r="J363" s="11" t="s">
        <v>139</v>
      </c>
      <c r="K363" s="11">
        <v>430</v>
      </c>
      <c r="L363" s="11" t="s">
        <v>161</v>
      </c>
      <c r="M363" s="13">
        <v>29012800</v>
      </c>
      <c r="N363" s="18" t="s">
        <v>364</v>
      </c>
    </row>
    <row r="364" spans="1:14" s="22" customFormat="1" ht="409.5" hidden="1" x14ac:dyDescent="0.25">
      <c r="A364" s="10">
        <v>363</v>
      </c>
      <c r="B364" s="10" t="s">
        <v>14</v>
      </c>
      <c r="C364" s="17">
        <v>3</v>
      </c>
      <c r="D364" s="17">
        <v>2</v>
      </c>
      <c r="E364" s="10">
        <v>20</v>
      </c>
      <c r="F364" s="11" t="s">
        <v>15</v>
      </c>
      <c r="G364" s="12">
        <v>91900100010001</v>
      </c>
      <c r="H364" s="16" t="s">
        <v>41</v>
      </c>
      <c r="I364" s="11" t="s">
        <v>289</v>
      </c>
      <c r="J364" s="11" t="s">
        <v>139</v>
      </c>
      <c r="K364" s="11">
        <v>430</v>
      </c>
      <c r="L364" s="11" t="s">
        <v>161</v>
      </c>
      <c r="M364" s="13">
        <v>123000000</v>
      </c>
      <c r="N364" s="18" t="s">
        <v>365</v>
      </c>
    </row>
    <row r="365" spans="1:14" s="22" customFormat="1" ht="165" hidden="1" x14ac:dyDescent="0.25">
      <c r="A365" s="10">
        <v>364</v>
      </c>
      <c r="B365" s="10" t="s">
        <v>14</v>
      </c>
      <c r="C365" s="17">
        <v>3</v>
      </c>
      <c r="D365" s="17">
        <v>2</v>
      </c>
      <c r="E365" s="10">
        <v>20</v>
      </c>
      <c r="F365" s="11" t="s">
        <v>15</v>
      </c>
      <c r="G365" s="12">
        <v>91900100010001</v>
      </c>
      <c r="H365" s="16" t="s">
        <v>21</v>
      </c>
      <c r="I365" s="11" t="s">
        <v>22</v>
      </c>
      <c r="J365" s="11" t="s">
        <v>139</v>
      </c>
      <c r="K365" s="11">
        <v>430</v>
      </c>
      <c r="L365" s="10" t="s">
        <v>161</v>
      </c>
      <c r="M365" s="13">
        <v>7272000</v>
      </c>
      <c r="N365" s="18" t="s">
        <v>366</v>
      </c>
    </row>
    <row r="366" spans="1:14" s="22" customFormat="1" ht="225" hidden="1" x14ac:dyDescent="0.25">
      <c r="A366" s="10">
        <v>365</v>
      </c>
      <c r="B366" s="10" t="s">
        <v>14</v>
      </c>
      <c r="C366" s="17">
        <v>3</v>
      </c>
      <c r="D366" s="17">
        <v>2</v>
      </c>
      <c r="E366" s="10">
        <v>20</v>
      </c>
      <c r="F366" s="11" t="s">
        <v>15</v>
      </c>
      <c r="G366" s="12">
        <v>91900100010001</v>
      </c>
      <c r="H366" s="16" t="s">
        <v>21</v>
      </c>
      <c r="I366" s="11" t="s">
        <v>22</v>
      </c>
      <c r="J366" s="11" t="s">
        <v>139</v>
      </c>
      <c r="K366" s="11">
        <v>430</v>
      </c>
      <c r="L366" s="10" t="s">
        <v>161</v>
      </c>
      <c r="M366" s="13">
        <v>6682167</v>
      </c>
      <c r="N366" s="18" t="s">
        <v>367</v>
      </c>
    </row>
    <row r="367" spans="1:14" s="22" customFormat="1" ht="225" hidden="1" x14ac:dyDescent="0.25">
      <c r="A367" s="10">
        <v>366</v>
      </c>
      <c r="B367" s="10" t="s">
        <v>14</v>
      </c>
      <c r="C367" s="17">
        <v>3</v>
      </c>
      <c r="D367" s="17">
        <v>2</v>
      </c>
      <c r="E367" s="10">
        <v>20</v>
      </c>
      <c r="F367" s="11" t="s">
        <v>15</v>
      </c>
      <c r="G367" s="12">
        <v>91900100010001</v>
      </c>
      <c r="H367" s="16" t="s">
        <v>21</v>
      </c>
      <c r="I367" s="11" t="s">
        <v>22</v>
      </c>
      <c r="J367" s="11" t="s">
        <v>139</v>
      </c>
      <c r="K367" s="11">
        <v>430</v>
      </c>
      <c r="L367" s="10" t="s">
        <v>161</v>
      </c>
      <c r="M367" s="13">
        <v>22049622</v>
      </c>
      <c r="N367" s="18" t="s">
        <v>368</v>
      </c>
    </row>
    <row r="368" spans="1:14" s="22" customFormat="1" ht="255" hidden="1" x14ac:dyDescent="0.25">
      <c r="A368" s="10">
        <v>367</v>
      </c>
      <c r="B368" s="10" t="s">
        <v>14</v>
      </c>
      <c r="C368" s="17">
        <v>3</v>
      </c>
      <c r="D368" s="17">
        <v>2</v>
      </c>
      <c r="E368" s="10">
        <v>20</v>
      </c>
      <c r="F368" s="11" t="s">
        <v>15</v>
      </c>
      <c r="G368" s="12">
        <v>91900100010001</v>
      </c>
      <c r="H368" s="16" t="s">
        <v>21</v>
      </c>
      <c r="I368" s="11" t="s">
        <v>22</v>
      </c>
      <c r="J368" s="11" t="s">
        <v>139</v>
      </c>
      <c r="K368" s="11">
        <v>430</v>
      </c>
      <c r="L368" s="10" t="s">
        <v>161</v>
      </c>
      <c r="M368" s="13">
        <v>73351644</v>
      </c>
      <c r="N368" s="18" t="s">
        <v>369</v>
      </c>
    </row>
    <row r="369" spans="1:15" s="22" customFormat="1" ht="240" hidden="1" x14ac:dyDescent="0.25">
      <c r="A369" s="10">
        <v>368</v>
      </c>
      <c r="B369" s="10" t="s">
        <v>14</v>
      </c>
      <c r="C369" s="17">
        <v>3</v>
      </c>
      <c r="D369" s="17">
        <v>2</v>
      </c>
      <c r="E369" s="10">
        <v>20</v>
      </c>
      <c r="F369" s="11" t="s">
        <v>15</v>
      </c>
      <c r="G369" s="12">
        <v>91900100010001</v>
      </c>
      <c r="H369" s="16" t="s">
        <v>21</v>
      </c>
      <c r="I369" s="11" t="s">
        <v>22</v>
      </c>
      <c r="J369" s="11" t="s">
        <v>139</v>
      </c>
      <c r="K369" s="11">
        <v>430</v>
      </c>
      <c r="L369" s="10" t="s">
        <v>161</v>
      </c>
      <c r="M369" s="13">
        <v>43138350</v>
      </c>
      <c r="N369" s="18" t="s">
        <v>370</v>
      </c>
    </row>
    <row r="370" spans="1:15" s="22" customFormat="1" ht="255" hidden="1" x14ac:dyDescent="0.25">
      <c r="A370" s="10">
        <v>369</v>
      </c>
      <c r="B370" s="10" t="s">
        <v>14</v>
      </c>
      <c r="C370" s="17">
        <v>3</v>
      </c>
      <c r="D370" s="17">
        <v>2</v>
      </c>
      <c r="E370" s="10">
        <v>20</v>
      </c>
      <c r="F370" s="11" t="s">
        <v>15</v>
      </c>
      <c r="G370" s="12">
        <v>91900100010001</v>
      </c>
      <c r="H370" s="16" t="s">
        <v>21</v>
      </c>
      <c r="I370" s="11" t="s">
        <v>22</v>
      </c>
      <c r="J370" s="11" t="s">
        <v>139</v>
      </c>
      <c r="K370" s="11">
        <v>430</v>
      </c>
      <c r="L370" s="10" t="s">
        <v>161</v>
      </c>
      <c r="M370" s="13">
        <v>6301746</v>
      </c>
      <c r="N370" s="18" t="s">
        <v>371</v>
      </c>
    </row>
    <row r="371" spans="1:15" s="22" customFormat="1" ht="409.5" hidden="1" x14ac:dyDescent="0.25">
      <c r="A371" s="10">
        <v>370</v>
      </c>
      <c r="B371" s="10" t="s">
        <v>14</v>
      </c>
      <c r="C371" s="17">
        <v>3</v>
      </c>
      <c r="D371" s="17">
        <v>2</v>
      </c>
      <c r="E371" s="10">
        <v>20</v>
      </c>
      <c r="F371" s="11" t="s">
        <v>15</v>
      </c>
      <c r="G371" s="12">
        <v>91900100010001</v>
      </c>
      <c r="H371" s="16" t="s">
        <v>21</v>
      </c>
      <c r="I371" s="11" t="s">
        <v>22</v>
      </c>
      <c r="J371" s="11" t="s">
        <v>139</v>
      </c>
      <c r="K371" s="11">
        <v>430</v>
      </c>
      <c r="L371" s="10" t="s">
        <v>161</v>
      </c>
      <c r="M371" s="13">
        <v>104271053</v>
      </c>
      <c r="N371" s="18" t="s">
        <v>372</v>
      </c>
    </row>
    <row r="372" spans="1:15" s="22" customFormat="1" ht="409.5" hidden="1" x14ac:dyDescent="0.25">
      <c r="A372" s="10">
        <v>371</v>
      </c>
      <c r="B372" s="10" t="s">
        <v>14</v>
      </c>
      <c r="C372" s="17">
        <v>3</v>
      </c>
      <c r="D372" s="17">
        <v>2</v>
      </c>
      <c r="E372" s="10">
        <v>20</v>
      </c>
      <c r="F372" s="11" t="s">
        <v>15</v>
      </c>
      <c r="G372" s="12">
        <v>91900100010001</v>
      </c>
      <c r="H372" s="16" t="s">
        <v>21</v>
      </c>
      <c r="I372" s="11" t="s">
        <v>22</v>
      </c>
      <c r="J372" s="11" t="s">
        <v>139</v>
      </c>
      <c r="K372" s="11">
        <v>430</v>
      </c>
      <c r="L372" s="10" t="s">
        <v>161</v>
      </c>
      <c r="M372" s="13">
        <v>644350000</v>
      </c>
      <c r="N372" s="18" t="s">
        <v>373</v>
      </c>
    </row>
    <row r="373" spans="1:15" s="22" customFormat="1" ht="409.5" hidden="1" x14ac:dyDescent="0.25">
      <c r="A373" s="10">
        <v>372</v>
      </c>
      <c r="B373" s="10" t="s">
        <v>14</v>
      </c>
      <c r="C373" s="17">
        <v>3</v>
      </c>
      <c r="D373" s="17">
        <v>2</v>
      </c>
      <c r="E373" s="10">
        <v>20</v>
      </c>
      <c r="F373" s="11" t="s">
        <v>15</v>
      </c>
      <c r="G373" s="12">
        <v>91900100010001</v>
      </c>
      <c r="H373" s="16" t="s">
        <v>30</v>
      </c>
      <c r="I373" s="11" t="s">
        <v>374</v>
      </c>
      <c r="J373" s="11" t="s">
        <v>139</v>
      </c>
      <c r="K373" s="11">
        <v>430</v>
      </c>
      <c r="L373" s="11" t="s">
        <v>161</v>
      </c>
      <c r="M373" s="13">
        <v>160000000</v>
      </c>
      <c r="N373" s="18" t="s">
        <v>375</v>
      </c>
    </row>
    <row r="374" spans="1:15" s="22" customFormat="1" ht="409.5" hidden="1" x14ac:dyDescent="0.25">
      <c r="A374" s="10">
        <v>373</v>
      </c>
      <c r="B374" s="10" t="s">
        <v>14</v>
      </c>
      <c r="C374" s="17">
        <v>3</v>
      </c>
      <c r="D374" s="17">
        <v>2</v>
      </c>
      <c r="E374" s="10">
        <v>20</v>
      </c>
      <c r="F374" s="11" t="s">
        <v>15</v>
      </c>
      <c r="G374" s="12">
        <v>91900100010001</v>
      </c>
      <c r="H374" s="16" t="s">
        <v>21</v>
      </c>
      <c r="I374" s="11" t="s">
        <v>22</v>
      </c>
      <c r="J374" s="11" t="s">
        <v>139</v>
      </c>
      <c r="K374" s="11">
        <v>430</v>
      </c>
      <c r="L374" s="10" t="s">
        <v>161</v>
      </c>
      <c r="M374" s="13">
        <v>26442422</v>
      </c>
      <c r="N374" s="18" t="s">
        <v>376</v>
      </c>
    </row>
    <row r="375" spans="1:15" s="22" customFormat="1" ht="409.5" hidden="1" x14ac:dyDescent="0.25">
      <c r="A375" s="10">
        <v>374</v>
      </c>
      <c r="B375" s="10" t="s">
        <v>14</v>
      </c>
      <c r="C375" s="17">
        <v>3</v>
      </c>
      <c r="D375" s="17">
        <v>2</v>
      </c>
      <c r="E375" s="10">
        <v>20</v>
      </c>
      <c r="F375" s="11" t="s">
        <v>15</v>
      </c>
      <c r="G375" s="12">
        <v>91900100010001</v>
      </c>
      <c r="H375" s="16" t="s">
        <v>21</v>
      </c>
      <c r="I375" s="11" t="s">
        <v>22</v>
      </c>
      <c r="J375" s="11" t="s">
        <v>139</v>
      </c>
      <c r="K375" s="11">
        <v>430</v>
      </c>
      <c r="L375" s="10" t="s">
        <v>161</v>
      </c>
      <c r="M375" s="13">
        <v>3700000</v>
      </c>
      <c r="N375" s="18" t="s">
        <v>377</v>
      </c>
    </row>
    <row r="376" spans="1:15" s="22" customFormat="1" ht="409.5" hidden="1" x14ac:dyDescent="0.25">
      <c r="A376" s="10">
        <v>375</v>
      </c>
      <c r="B376" s="10" t="s">
        <v>14</v>
      </c>
      <c r="C376" s="17">
        <v>3</v>
      </c>
      <c r="D376" s="17">
        <v>2</v>
      </c>
      <c r="E376" s="10">
        <v>10</v>
      </c>
      <c r="F376" s="11" t="s">
        <v>40</v>
      </c>
      <c r="G376" s="12">
        <v>91900100010001</v>
      </c>
      <c r="H376" s="16" t="s">
        <v>41</v>
      </c>
      <c r="I376" s="11" t="s">
        <v>289</v>
      </c>
      <c r="J376" s="11" t="s">
        <v>139</v>
      </c>
      <c r="K376" s="11">
        <v>440</v>
      </c>
      <c r="L376" s="10" t="s">
        <v>140</v>
      </c>
      <c r="M376" s="13">
        <v>244777962</v>
      </c>
      <c r="N376" s="18" t="s">
        <v>378</v>
      </c>
    </row>
    <row r="377" spans="1:15" s="22" customFormat="1" ht="409.5" hidden="1" x14ac:dyDescent="0.25">
      <c r="A377" s="10">
        <v>376</v>
      </c>
      <c r="B377" s="10" t="s">
        <v>14</v>
      </c>
      <c r="C377" s="17">
        <v>3</v>
      </c>
      <c r="D377" s="17">
        <v>2</v>
      </c>
      <c r="E377" s="10">
        <v>10</v>
      </c>
      <c r="F377" s="11" t="s">
        <v>40</v>
      </c>
      <c r="G377" s="12">
        <v>91900100010001</v>
      </c>
      <c r="H377" s="16" t="s">
        <v>41</v>
      </c>
      <c r="I377" s="11" t="s">
        <v>289</v>
      </c>
      <c r="J377" s="11" t="s">
        <v>139</v>
      </c>
      <c r="K377" s="11">
        <v>440</v>
      </c>
      <c r="L377" s="10" t="s">
        <v>140</v>
      </c>
      <c r="M377" s="13">
        <v>237301170</v>
      </c>
      <c r="N377" s="18" t="s">
        <v>378</v>
      </c>
    </row>
    <row r="378" spans="1:15" s="22" customFormat="1" ht="63.75" x14ac:dyDescent="0.25">
      <c r="A378" s="23">
        <v>239</v>
      </c>
      <c r="B378" s="10">
        <v>77</v>
      </c>
      <c r="C378" s="10">
        <v>5</v>
      </c>
      <c r="D378" s="10">
        <v>1</v>
      </c>
      <c r="E378" s="10">
        <v>20</v>
      </c>
      <c r="F378" s="11" t="s">
        <v>15</v>
      </c>
      <c r="G378" s="12">
        <v>52112100020001</v>
      </c>
      <c r="H378" s="12" t="s">
        <v>253</v>
      </c>
      <c r="I378" s="11" t="s">
        <v>94</v>
      </c>
      <c r="J378" s="11" t="s">
        <v>18</v>
      </c>
      <c r="K378" s="11">
        <v>230</v>
      </c>
      <c r="L378" s="11" t="s">
        <v>122</v>
      </c>
      <c r="M378" s="33">
        <f>7000000-3500000</f>
        <v>3500000</v>
      </c>
      <c r="N378" s="14" t="s">
        <v>254</v>
      </c>
      <c r="O378" s="30"/>
    </row>
    <row r="379" spans="1:15" s="22" customFormat="1" ht="38.25" hidden="1" x14ac:dyDescent="0.25">
      <c r="A379" s="10">
        <v>378</v>
      </c>
      <c r="B379" s="10" t="s">
        <v>14</v>
      </c>
      <c r="C379" s="10">
        <v>5</v>
      </c>
      <c r="D379" s="10">
        <v>1</v>
      </c>
      <c r="E379" s="10">
        <v>20</v>
      </c>
      <c r="F379" s="11" t="s">
        <v>15</v>
      </c>
      <c r="G379" s="12">
        <v>52111500020001</v>
      </c>
      <c r="H379" s="12" t="s">
        <v>16</v>
      </c>
      <c r="I379" s="11" t="s">
        <v>98</v>
      </c>
      <c r="J379" s="11" t="s">
        <v>115</v>
      </c>
      <c r="K379" s="11">
        <v>120</v>
      </c>
      <c r="L379" s="10" t="s">
        <v>196</v>
      </c>
      <c r="M379" s="13">
        <v>435000000</v>
      </c>
      <c r="N379" s="9" t="s">
        <v>379</v>
      </c>
    </row>
    <row r="380" spans="1:15" s="22" customFormat="1" ht="63.75" x14ac:dyDescent="0.25">
      <c r="A380" s="23">
        <v>379</v>
      </c>
      <c r="B380" s="10">
        <v>78</v>
      </c>
      <c r="C380" s="10">
        <v>1</v>
      </c>
      <c r="D380" s="10">
        <v>1</v>
      </c>
      <c r="E380" s="10">
        <v>20</v>
      </c>
      <c r="F380" s="11" t="s">
        <v>15</v>
      </c>
      <c r="G380" s="12">
        <v>52114400010001</v>
      </c>
      <c r="H380" s="12" t="s">
        <v>27</v>
      </c>
      <c r="I380" s="11" t="s">
        <v>28</v>
      </c>
      <c r="J380" s="11" t="s">
        <v>18</v>
      </c>
      <c r="K380" s="11">
        <v>210</v>
      </c>
      <c r="L380" s="11" t="s">
        <v>19</v>
      </c>
      <c r="M380" s="33">
        <f>4000000+2000000+2500000</f>
        <v>8500000</v>
      </c>
      <c r="N380" s="14" t="s">
        <v>380</v>
      </c>
      <c r="O380" s="32"/>
    </row>
    <row r="381" spans="1:15" s="22" customFormat="1" ht="76.5" hidden="1" x14ac:dyDescent="0.25">
      <c r="A381" s="10">
        <v>380</v>
      </c>
      <c r="B381" s="10" t="s">
        <v>14</v>
      </c>
      <c r="C381" s="10">
        <v>5</v>
      </c>
      <c r="D381" s="10">
        <v>2</v>
      </c>
      <c r="E381" s="10">
        <v>30</v>
      </c>
      <c r="F381" s="11" t="s">
        <v>108</v>
      </c>
      <c r="G381" s="12">
        <v>83909000020009</v>
      </c>
      <c r="H381" s="12" t="s">
        <v>21</v>
      </c>
      <c r="I381" s="11" t="s">
        <v>381</v>
      </c>
      <c r="J381" s="11" t="s">
        <v>139</v>
      </c>
      <c r="K381" s="11">
        <v>430</v>
      </c>
      <c r="L381" s="10" t="s">
        <v>161</v>
      </c>
      <c r="M381" s="13">
        <v>44000000</v>
      </c>
      <c r="N381" s="9" t="s">
        <v>382</v>
      </c>
    </row>
    <row r="382" spans="1:15" s="22" customFormat="1" ht="63.75" x14ac:dyDescent="0.25">
      <c r="A382" s="23">
        <v>381</v>
      </c>
      <c r="B382" s="20">
        <v>79</v>
      </c>
      <c r="C382" s="10">
        <v>1</v>
      </c>
      <c r="D382" s="10">
        <v>1</v>
      </c>
      <c r="E382" s="10">
        <v>20</v>
      </c>
      <c r="F382" s="11" t="s">
        <v>15</v>
      </c>
      <c r="G382" s="12">
        <v>52111300010001</v>
      </c>
      <c r="H382" s="16" t="s">
        <v>37</v>
      </c>
      <c r="I382" s="11" t="s">
        <v>49</v>
      </c>
      <c r="J382" s="11" t="s">
        <v>18</v>
      </c>
      <c r="K382" s="11">
        <v>210</v>
      </c>
      <c r="L382" s="11" t="s">
        <v>19</v>
      </c>
      <c r="M382" s="33">
        <f>11000000+15182000</f>
        <v>26182000</v>
      </c>
      <c r="N382" s="14" t="s">
        <v>288</v>
      </c>
      <c r="O382" s="30"/>
    </row>
    <row r="383" spans="1:15" s="22" customFormat="1" ht="38.25" hidden="1" x14ac:dyDescent="0.25">
      <c r="A383" s="10">
        <v>382</v>
      </c>
      <c r="B383" s="19" t="s">
        <v>383</v>
      </c>
      <c r="C383" s="10">
        <v>5</v>
      </c>
      <c r="D383" s="10">
        <v>2</v>
      </c>
      <c r="E383" s="10">
        <v>10</v>
      </c>
      <c r="F383" s="11" t="s">
        <v>40</v>
      </c>
      <c r="G383" s="12">
        <v>52110900010003</v>
      </c>
      <c r="H383" s="12" t="s">
        <v>41</v>
      </c>
      <c r="I383" s="11" t="s">
        <v>133</v>
      </c>
      <c r="J383" s="11" t="s">
        <v>139</v>
      </c>
      <c r="K383" s="11">
        <v>430</v>
      </c>
      <c r="L383" s="10" t="s">
        <v>161</v>
      </c>
      <c r="M383" s="13">
        <v>30000000</v>
      </c>
      <c r="N383" s="9" t="s">
        <v>384</v>
      </c>
    </row>
    <row r="384" spans="1:15" s="22" customFormat="1" ht="76.5" hidden="1" x14ac:dyDescent="0.25">
      <c r="A384" s="10">
        <v>383</v>
      </c>
      <c r="B384" s="20" t="s">
        <v>14</v>
      </c>
      <c r="C384" s="10">
        <v>6</v>
      </c>
      <c r="D384" s="10">
        <v>2</v>
      </c>
      <c r="E384" s="10">
        <v>20</v>
      </c>
      <c r="F384" s="11" t="s">
        <v>15</v>
      </c>
      <c r="G384" s="12">
        <v>52112100020001</v>
      </c>
      <c r="H384" s="16" t="s">
        <v>30</v>
      </c>
      <c r="I384" s="11" t="s">
        <v>374</v>
      </c>
      <c r="J384" s="11" t="s">
        <v>139</v>
      </c>
      <c r="K384" s="11">
        <v>430</v>
      </c>
      <c r="L384" s="10" t="s">
        <v>161</v>
      </c>
      <c r="M384" s="13">
        <v>45000000</v>
      </c>
      <c r="N384" s="21" t="s">
        <v>385</v>
      </c>
    </row>
    <row r="385" spans="1:18" s="22" customFormat="1" ht="153" x14ac:dyDescent="0.25">
      <c r="A385" s="23">
        <v>384</v>
      </c>
      <c r="B385" s="10">
        <v>80</v>
      </c>
      <c r="C385" s="10">
        <v>1</v>
      </c>
      <c r="D385" s="10">
        <v>1</v>
      </c>
      <c r="E385" s="10">
        <v>20</v>
      </c>
      <c r="F385" s="11" t="s">
        <v>15</v>
      </c>
      <c r="G385" s="12">
        <v>52111900010001</v>
      </c>
      <c r="H385" s="16" t="s">
        <v>66</v>
      </c>
      <c r="I385" s="11" t="s">
        <v>299</v>
      </c>
      <c r="J385" s="11" t="s">
        <v>115</v>
      </c>
      <c r="K385" s="11">
        <v>130</v>
      </c>
      <c r="L385" s="11" t="s">
        <v>168</v>
      </c>
      <c r="M385" s="33">
        <f>2500000-2500000</f>
        <v>0</v>
      </c>
      <c r="N385" s="14" t="s">
        <v>386</v>
      </c>
      <c r="O385" s="30"/>
    </row>
    <row r="386" spans="1:18" s="22" customFormat="1" ht="25.5" x14ac:dyDescent="0.25">
      <c r="A386" s="23">
        <v>385</v>
      </c>
      <c r="B386" s="10">
        <v>81</v>
      </c>
      <c r="C386" s="10">
        <v>1</v>
      </c>
      <c r="D386" s="10">
        <v>1</v>
      </c>
      <c r="E386" s="10">
        <v>20</v>
      </c>
      <c r="F386" s="11" t="s">
        <v>15</v>
      </c>
      <c r="G386" s="12">
        <v>52111300030004</v>
      </c>
      <c r="H386" s="12" t="s">
        <v>37</v>
      </c>
      <c r="I386" s="11" t="s">
        <v>202</v>
      </c>
      <c r="J386" s="11" t="s">
        <v>115</v>
      </c>
      <c r="K386" s="11">
        <v>120</v>
      </c>
      <c r="L386" s="11" t="s">
        <v>196</v>
      </c>
      <c r="M386" s="33">
        <f>9000000-9000000</f>
        <v>0</v>
      </c>
      <c r="N386" s="14" t="s">
        <v>387</v>
      </c>
      <c r="O386" s="31"/>
    </row>
    <row r="387" spans="1:18" s="22" customFormat="1" ht="25.5" x14ac:dyDescent="0.25">
      <c r="A387" s="23">
        <v>386</v>
      </c>
      <c r="B387" s="10">
        <v>82</v>
      </c>
      <c r="C387" s="10">
        <v>1</v>
      </c>
      <c r="D387" s="10">
        <v>1</v>
      </c>
      <c r="E387" s="10">
        <v>20</v>
      </c>
      <c r="F387" s="11" t="s">
        <v>15</v>
      </c>
      <c r="G387" s="12">
        <v>58081300010001</v>
      </c>
      <c r="H387" s="12" t="s">
        <v>56</v>
      </c>
      <c r="I387" s="11" t="s">
        <v>200</v>
      </c>
      <c r="J387" s="11" t="s">
        <v>115</v>
      </c>
      <c r="K387" s="11">
        <v>120</v>
      </c>
      <c r="L387" s="11" t="s">
        <v>196</v>
      </c>
      <c r="M387" s="33">
        <v>11000000</v>
      </c>
      <c r="N387" s="14" t="s">
        <v>388</v>
      </c>
      <c r="O387" s="30"/>
    </row>
    <row r="388" spans="1:18" s="22" customFormat="1" ht="76.5" hidden="1" x14ac:dyDescent="0.25">
      <c r="A388" s="10">
        <v>387</v>
      </c>
      <c r="B388" s="10" t="s">
        <v>383</v>
      </c>
      <c r="C388" s="10">
        <v>5</v>
      </c>
      <c r="D388" s="10">
        <v>1</v>
      </c>
      <c r="E388" s="10">
        <v>20</v>
      </c>
      <c r="F388" s="11" t="s">
        <v>15</v>
      </c>
      <c r="G388" s="12">
        <v>52116300010001</v>
      </c>
      <c r="H388" s="12" t="s">
        <v>124</v>
      </c>
      <c r="I388" s="11" t="s">
        <v>125</v>
      </c>
      <c r="J388" s="11" t="s">
        <v>126</v>
      </c>
      <c r="K388" s="11">
        <v>310</v>
      </c>
      <c r="L388" s="10" t="s">
        <v>127</v>
      </c>
      <c r="M388" s="13">
        <v>1683000</v>
      </c>
      <c r="N388" s="9" t="s">
        <v>389</v>
      </c>
    </row>
    <row r="389" spans="1:18" s="22" customFormat="1" ht="25.5" hidden="1" x14ac:dyDescent="0.25">
      <c r="A389" s="10">
        <v>389</v>
      </c>
      <c r="B389" s="10" t="s">
        <v>14</v>
      </c>
      <c r="C389" s="10">
        <v>4</v>
      </c>
      <c r="D389" s="10">
        <v>2</v>
      </c>
      <c r="E389" s="10">
        <v>20</v>
      </c>
      <c r="F389" s="11" t="s">
        <v>15</v>
      </c>
      <c r="G389" s="12">
        <v>52200100010001</v>
      </c>
      <c r="H389" s="12" t="s">
        <v>44</v>
      </c>
      <c r="I389" s="11" t="s">
        <v>45</v>
      </c>
      <c r="J389" s="11" t="s">
        <v>115</v>
      </c>
      <c r="K389" s="11">
        <v>180</v>
      </c>
      <c r="L389" s="10" t="s">
        <v>194</v>
      </c>
      <c r="M389" s="13">
        <v>1500000</v>
      </c>
      <c r="N389" s="14" t="s">
        <v>34</v>
      </c>
    </row>
    <row r="390" spans="1:18" s="22" customFormat="1" ht="25.5" hidden="1" x14ac:dyDescent="0.25">
      <c r="A390" s="10">
        <v>390</v>
      </c>
      <c r="B390" s="10" t="s">
        <v>14</v>
      </c>
      <c r="C390" s="10">
        <v>4</v>
      </c>
      <c r="D390" s="10">
        <v>2</v>
      </c>
      <c r="E390" s="10">
        <v>20</v>
      </c>
      <c r="F390" s="11" t="s">
        <v>15</v>
      </c>
      <c r="G390" s="12">
        <v>52200600010001</v>
      </c>
      <c r="H390" s="12" t="s">
        <v>44</v>
      </c>
      <c r="I390" s="11" t="s">
        <v>159</v>
      </c>
      <c r="J390" s="11" t="s">
        <v>115</v>
      </c>
      <c r="K390" s="11">
        <v>180</v>
      </c>
      <c r="L390" s="10" t="s">
        <v>194</v>
      </c>
      <c r="M390" s="13">
        <v>1500000</v>
      </c>
      <c r="N390" s="14" t="s">
        <v>34</v>
      </c>
    </row>
    <row r="391" spans="1:18" s="22" customFormat="1" ht="25.5" hidden="1" x14ac:dyDescent="0.25">
      <c r="A391" s="10">
        <v>391</v>
      </c>
      <c r="B391" s="10" t="s">
        <v>14</v>
      </c>
      <c r="C391" s="10">
        <v>4</v>
      </c>
      <c r="D391" s="10">
        <v>2</v>
      </c>
      <c r="E391" s="10">
        <v>20</v>
      </c>
      <c r="F391" s="11" t="s">
        <v>15</v>
      </c>
      <c r="G391" s="12">
        <v>52200100010001</v>
      </c>
      <c r="H391" s="12" t="s">
        <v>44</v>
      </c>
      <c r="I391" s="11" t="s">
        <v>45</v>
      </c>
      <c r="J391" s="11" t="s">
        <v>115</v>
      </c>
      <c r="K391" s="11">
        <v>180</v>
      </c>
      <c r="L391" s="10" t="s">
        <v>193</v>
      </c>
      <c r="M391" s="13">
        <v>1500000</v>
      </c>
      <c r="N391" s="14" t="s">
        <v>34</v>
      </c>
    </row>
    <row r="392" spans="1:18" s="22" customFormat="1" ht="25.5" hidden="1" x14ac:dyDescent="0.25">
      <c r="A392" s="10">
        <v>392</v>
      </c>
      <c r="B392" s="10" t="s">
        <v>14</v>
      </c>
      <c r="C392" s="10">
        <v>4</v>
      </c>
      <c r="D392" s="10">
        <v>2</v>
      </c>
      <c r="E392" s="10">
        <v>20</v>
      </c>
      <c r="F392" s="11" t="s">
        <v>15</v>
      </c>
      <c r="G392" s="12">
        <v>52200600010001</v>
      </c>
      <c r="H392" s="12" t="s">
        <v>44</v>
      </c>
      <c r="I392" s="11" t="s">
        <v>159</v>
      </c>
      <c r="J392" s="11" t="s">
        <v>115</v>
      </c>
      <c r="K392" s="11">
        <v>180</v>
      </c>
      <c r="L392" s="10" t="s">
        <v>193</v>
      </c>
      <c r="M392" s="13">
        <v>1500000</v>
      </c>
      <c r="N392" s="14" t="s">
        <v>34</v>
      </c>
    </row>
    <row r="393" spans="1:18" s="22" customFormat="1" ht="63.75" hidden="1" x14ac:dyDescent="0.25">
      <c r="A393" s="10">
        <v>395</v>
      </c>
      <c r="B393" s="10" t="s">
        <v>383</v>
      </c>
      <c r="C393" s="10">
        <v>5</v>
      </c>
      <c r="D393" s="10">
        <v>1</v>
      </c>
      <c r="E393" s="10">
        <v>10</v>
      </c>
      <c r="F393" s="11" t="s">
        <v>40</v>
      </c>
      <c r="G393" s="12">
        <v>52110900030001</v>
      </c>
      <c r="H393" s="12" t="s">
        <v>209</v>
      </c>
      <c r="I393" s="11" t="s">
        <v>276</v>
      </c>
      <c r="J393" s="11" t="s">
        <v>18</v>
      </c>
      <c r="K393" s="11">
        <v>230</v>
      </c>
      <c r="L393" s="10" t="s">
        <v>122</v>
      </c>
      <c r="M393" s="13">
        <v>1000000000</v>
      </c>
      <c r="N393" s="14" t="s">
        <v>277</v>
      </c>
    </row>
    <row r="394" spans="1:18" ht="63.75" x14ac:dyDescent="0.25">
      <c r="A394" s="23">
        <v>396</v>
      </c>
      <c r="B394" s="10">
        <v>83</v>
      </c>
      <c r="C394" s="10">
        <v>1</v>
      </c>
      <c r="D394" s="10">
        <v>1</v>
      </c>
      <c r="E394" s="10">
        <v>20</v>
      </c>
      <c r="F394" s="11" t="s">
        <v>15</v>
      </c>
      <c r="G394" s="12">
        <v>58081200010001</v>
      </c>
      <c r="H394" s="12" t="s">
        <v>143</v>
      </c>
      <c r="I394" s="11" t="s">
        <v>143</v>
      </c>
      <c r="J394" s="11" t="s">
        <v>18</v>
      </c>
      <c r="K394" s="11">
        <v>210</v>
      </c>
      <c r="L394" s="11" t="s">
        <v>19</v>
      </c>
      <c r="M394" s="33">
        <v>8312186</v>
      </c>
      <c r="N394" s="14" t="s">
        <v>390</v>
      </c>
      <c r="O394" s="30"/>
      <c r="P394" s="22"/>
    </row>
    <row r="395" spans="1:18" ht="63.75" x14ac:dyDescent="0.25">
      <c r="A395" s="23">
        <v>399</v>
      </c>
      <c r="B395" s="10">
        <v>84</v>
      </c>
      <c r="C395" s="10">
        <v>1</v>
      </c>
      <c r="D395" s="10">
        <v>2</v>
      </c>
      <c r="E395" s="10">
        <v>20</v>
      </c>
      <c r="F395" s="11" t="s">
        <v>15</v>
      </c>
      <c r="G395" s="12">
        <v>52110900020004</v>
      </c>
      <c r="H395" s="12" t="s">
        <v>102</v>
      </c>
      <c r="I395" s="12" t="s">
        <v>103</v>
      </c>
      <c r="J395" s="11" t="s">
        <v>18</v>
      </c>
      <c r="K395" s="11">
        <v>220</v>
      </c>
      <c r="L395" s="11" t="s">
        <v>104</v>
      </c>
      <c r="M395" s="33">
        <v>70000000</v>
      </c>
      <c r="N395" s="14" t="s">
        <v>391</v>
      </c>
      <c r="O395" s="30"/>
      <c r="P395" s="22"/>
    </row>
    <row r="396" spans="1:18" ht="25.5" x14ac:dyDescent="0.25">
      <c r="A396" s="23">
        <v>402</v>
      </c>
      <c r="B396" s="10">
        <v>85</v>
      </c>
      <c r="C396" s="10">
        <v>1</v>
      </c>
      <c r="D396" s="10">
        <v>2</v>
      </c>
      <c r="E396" s="10">
        <v>20</v>
      </c>
      <c r="F396" s="11" t="s">
        <v>15</v>
      </c>
      <c r="G396" s="12">
        <v>16700200020001</v>
      </c>
      <c r="H396" s="12" t="s">
        <v>56</v>
      </c>
      <c r="I396" s="11" t="s">
        <v>200</v>
      </c>
      <c r="J396" s="11" t="s">
        <v>115</v>
      </c>
      <c r="K396" s="11">
        <v>120</v>
      </c>
      <c r="L396" s="11" t="s">
        <v>196</v>
      </c>
      <c r="M396" s="33">
        <f>50000000-45000000</f>
        <v>5000000</v>
      </c>
      <c r="N396" s="14" t="s">
        <v>392</v>
      </c>
      <c r="O396" s="46"/>
      <c r="P396" s="30"/>
    </row>
    <row r="397" spans="1:18" ht="25.5" x14ac:dyDescent="0.25">
      <c r="A397" s="23">
        <v>403</v>
      </c>
      <c r="B397" s="10">
        <v>86</v>
      </c>
      <c r="C397" s="10">
        <v>1</v>
      </c>
      <c r="D397" s="10">
        <v>2</v>
      </c>
      <c r="E397" s="10">
        <v>20</v>
      </c>
      <c r="F397" s="11" t="s">
        <v>15</v>
      </c>
      <c r="G397" s="12">
        <v>19700800010001</v>
      </c>
      <c r="H397" s="12" t="s">
        <v>56</v>
      </c>
      <c r="I397" s="11" t="s">
        <v>106</v>
      </c>
      <c r="J397" s="11" t="s">
        <v>115</v>
      </c>
      <c r="K397" s="11">
        <v>120</v>
      </c>
      <c r="L397" s="11" t="s">
        <v>196</v>
      </c>
      <c r="M397" s="33">
        <f>45000000-12000000</f>
        <v>33000000</v>
      </c>
      <c r="N397" s="14" t="s">
        <v>393</v>
      </c>
      <c r="O397" s="46"/>
      <c r="P397" s="30"/>
    </row>
    <row r="398" spans="1:18" ht="51" x14ac:dyDescent="0.25">
      <c r="A398" s="23">
        <v>404</v>
      </c>
      <c r="B398" s="10">
        <v>87</v>
      </c>
      <c r="C398" s="10">
        <v>1</v>
      </c>
      <c r="D398" s="10">
        <v>2</v>
      </c>
      <c r="E398" s="10">
        <v>20</v>
      </c>
      <c r="F398" s="11" t="s">
        <v>15</v>
      </c>
      <c r="G398" s="12">
        <v>52111300030003</v>
      </c>
      <c r="H398" s="16" t="s">
        <v>37</v>
      </c>
      <c r="I398" s="11" t="s">
        <v>320</v>
      </c>
      <c r="J398" s="11" t="s">
        <v>115</v>
      </c>
      <c r="K398" s="11">
        <v>120</v>
      </c>
      <c r="L398" s="11" t="s">
        <v>196</v>
      </c>
      <c r="M398" s="33">
        <v>80000000</v>
      </c>
      <c r="N398" s="14" t="s">
        <v>394</v>
      </c>
      <c r="O398" s="30"/>
      <c r="P398" s="22"/>
    </row>
    <row r="399" spans="1:18" ht="63.75" x14ac:dyDescent="0.25">
      <c r="A399" s="23">
        <v>405</v>
      </c>
      <c r="B399" s="10">
        <v>88</v>
      </c>
      <c r="C399" s="10">
        <v>5</v>
      </c>
      <c r="D399" s="10">
        <v>2</v>
      </c>
      <c r="E399" s="10">
        <v>20</v>
      </c>
      <c r="F399" s="11" t="s">
        <v>15</v>
      </c>
      <c r="G399" s="12">
        <v>52112100020001</v>
      </c>
      <c r="H399" s="12" t="s">
        <v>30</v>
      </c>
      <c r="I399" s="12" t="s">
        <v>94</v>
      </c>
      <c r="J399" s="11" t="s">
        <v>139</v>
      </c>
      <c r="K399" s="11">
        <v>420</v>
      </c>
      <c r="L399" s="11" t="s">
        <v>146</v>
      </c>
      <c r="M399" s="35">
        <f>492564000-150000000-21480000</f>
        <v>321084000</v>
      </c>
      <c r="N399" s="14" t="s">
        <v>395</v>
      </c>
      <c r="O399" s="31"/>
      <c r="P399" s="22"/>
      <c r="R399" t="s">
        <v>400</v>
      </c>
    </row>
    <row r="400" spans="1:18" ht="63.75" x14ac:dyDescent="0.25">
      <c r="A400" s="23">
        <v>406</v>
      </c>
      <c r="B400" s="10">
        <v>89</v>
      </c>
      <c r="C400" s="10">
        <v>5</v>
      </c>
      <c r="D400" s="10">
        <v>2</v>
      </c>
      <c r="E400" s="10">
        <v>30</v>
      </c>
      <c r="F400" s="11" t="s">
        <v>108</v>
      </c>
      <c r="G400" s="12">
        <v>83909000020018</v>
      </c>
      <c r="H400" s="12" t="s">
        <v>30</v>
      </c>
      <c r="I400" s="12" t="s">
        <v>94</v>
      </c>
      <c r="J400" s="11" t="s">
        <v>139</v>
      </c>
      <c r="K400" s="11">
        <v>420</v>
      </c>
      <c r="L400" s="11" t="s">
        <v>146</v>
      </c>
      <c r="M400" s="35">
        <v>1036346000</v>
      </c>
      <c r="N400" s="14" t="s">
        <v>396</v>
      </c>
      <c r="O400" s="30"/>
      <c r="P400" s="22"/>
    </row>
    <row r="401" spans="1:16" ht="102" x14ac:dyDescent="0.25">
      <c r="A401" s="23">
        <v>407</v>
      </c>
      <c r="B401" s="23">
        <v>90</v>
      </c>
      <c r="C401" s="10">
        <v>1</v>
      </c>
      <c r="D401" s="10">
        <v>1</v>
      </c>
      <c r="E401" s="10">
        <v>20</v>
      </c>
      <c r="F401" s="11" t="s">
        <v>15</v>
      </c>
      <c r="G401" s="12">
        <v>52111600010002</v>
      </c>
      <c r="H401" s="12" t="s">
        <v>21</v>
      </c>
      <c r="I401" s="11" t="s">
        <v>24</v>
      </c>
      <c r="J401" s="11" t="s">
        <v>18</v>
      </c>
      <c r="K401" s="11">
        <v>210</v>
      </c>
      <c r="L401" s="10" t="s">
        <v>19</v>
      </c>
      <c r="M401" s="35">
        <v>25000000</v>
      </c>
      <c r="N401" s="14" t="s">
        <v>397</v>
      </c>
      <c r="O401" s="32"/>
      <c r="P401" s="22"/>
    </row>
    <row r="402" spans="1:16" ht="38.25" x14ac:dyDescent="0.25">
      <c r="A402" s="23">
        <v>408</v>
      </c>
      <c r="B402" s="23">
        <v>91</v>
      </c>
      <c r="C402" s="10">
        <v>1</v>
      </c>
      <c r="D402" s="10">
        <v>2</v>
      </c>
      <c r="E402" s="10">
        <v>30</v>
      </c>
      <c r="F402" s="11" t="s">
        <v>108</v>
      </c>
      <c r="G402" s="12">
        <v>83909000020016</v>
      </c>
      <c r="H402" s="12" t="s">
        <v>37</v>
      </c>
      <c r="I402" s="11" t="s">
        <v>49</v>
      </c>
      <c r="J402" s="11" t="s">
        <v>139</v>
      </c>
      <c r="K402" s="11">
        <v>440</v>
      </c>
      <c r="L402" s="10" t="s">
        <v>140</v>
      </c>
      <c r="M402" s="35">
        <v>820000000</v>
      </c>
      <c r="N402" s="14" t="s">
        <v>399</v>
      </c>
      <c r="O402" s="32"/>
      <c r="P402" s="22"/>
    </row>
    <row r="403" spans="1:16" ht="102" x14ac:dyDescent="0.25">
      <c r="A403" s="39">
        <v>409</v>
      </c>
      <c r="B403" s="10">
        <v>92</v>
      </c>
      <c r="C403" s="10">
        <v>1</v>
      </c>
      <c r="D403" s="10">
        <v>1</v>
      </c>
      <c r="E403" s="10">
        <v>20</v>
      </c>
      <c r="F403" s="11" t="s">
        <v>15</v>
      </c>
      <c r="G403" s="12">
        <v>52111300010001</v>
      </c>
      <c r="H403" s="12" t="s">
        <v>37</v>
      </c>
      <c r="I403" s="12" t="s">
        <v>49</v>
      </c>
      <c r="J403" s="11" t="s">
        <v>18</v>
      </c>
      <c r="K403" s="11">
        <v>220</v>
      </c>
      <c r="L403" s="10" t="s">
        <v>104</v>
      </c>
      <c r="M403" s="24">
        <v>295000000</v>
      </c>
      <c r="N403" s="14" t="s">
        <v>398</v>
      </c>
      <c r="O403" s="32"/>
      <c r="P403" s="22"/>
    </row>
    <row r="404" spans="1:16" ht="63.75" x14ac:dyDescent="0.25">
      <c r="A404" s="39">
        <v>410</v>
      </c>
      <c r="B404" s="47">
        <v>93</v>
      </c>
      <c r="C404" s="10">
        <v>1</v>
      </c>
      <c r="D404" s="10">
        <v>2</v>
      </c>
      <c r="E404" s="10">
        <v>30</v>
      </c>
      <c r="F404" s="11" t="s">
        <v>108</v>
      </c>
      <c r="G404" s="12">
        <v>83909000020002</v>
      </c>
      <c r="H404" s="12" t="s">
        <v>41</v>
      </c>
      <c r="I404" s="11" t="s">
        <v>109</v>
      </c>
      <c r="J404" s="11" t="s">
        <v>139</v>
      </c>
      <c r="K404" s="11">
        <v>440</v>
      </c>
      <c r="L404" s="10" t="s">
        <v>140</v>
      </c>
      <c r="M404" s="24">
        <v>50000000</v>
      </c>
      <c r="N404" s="14" t="s">
        <v>402</v>
      </c>
      <c r="O404" s="32"/>
      <c r="P404" s="22"/>
    </row>
    <row r="405" spans="1:16" ht="38.25" x14ac:dyDescent="0.25">
      <c r="A405" s="39">
        <v>411</v>
      </c>
      <c r="B405" s="47">
        <v>94</v>
      </c>
      <c r="C405" s="10">
        <v>1</v>
      </c>
      <c r="D405" s="10">
        <v>2</v>
      </c>
      <c r="E405" s="10">
        <v>10</v>
      </c>
      <c r="F405" s="11" t="s">
        <v>40</v>
      </c>
      <c r="G405" s="12">
        <v>52110900010002</v>
      </c>
      <c r="H405" s="12" t="s">
        <v>41</v>
      </c>
      <c r="I405" s="11" t="s">
        <v>109</v>
      </c>
      <c r="J405" s="11" t="s">
        <v>139</v>
      </c>
      <c r="K405" s="11">
        <v>440</v>
      </c>
      <c r="L405" s="10" t="s">
        <v>140</v>
      </c>
      <c r="M405" s="24">
        <v>200000000</v>
      </c>
      <c r="N405" s="14" t="s">
        <v>403</v>
      </c>
      <c r="O405" s="32"/>
      <c r="P405" s="22"/>
    </row>
    <row r="406" spans="1:16" ht="127.5" customHeight="1" x14ac:dyDescent="0.25">
      <c r="A406" s="39">
        <v>412</v>
      </c>
      <c r="B406" s="48">
        <v>95</v>
      </c>
      <c r="C406" s="10">
        <v>1</v>
      </c>
      <c r="D406" s="10">
        <v>2</v>
      </c>
      <c r="E406" s="10">
        <v>20</v>
      </c>
      <c r="F406" s="11" t="s">
        <v>15</v>
      </c>
      <c r="G406" s="12">
        <v>52111600010001</v>
      </c>
      <c r="H406" s="12" t="s">
        <v>21</v>
      </c>
      <c r="I406" s="11" t="s">
        <v>270</v>
      </c>
      <c r="J406" s="11" t="s">
        <v>139</v>
      </c>
      <c r="K406" s="11">
        <v>430</v>
      </c>
      <c r="L406" s="10" t="s">
        <v>161</v>
      </c>
      <c r="M406" s="24">
        <v>200000000</v>
      </c>
      <c r="N406" s="14" t="s">
        <v>163</v>
      </c>
      <c r="O406" s="32"/>
      <c r="P406" s="22"/>
    </row>
    <row r="407" spans="1:16" ht="38.25" x14ac:dyDescent="0.25">
      <c r="A407" s="39">
        <v>413</v>
      </c>
      <c r="B407" s="48">
        <v>96</v>
      </c>
      <c r="C407" s="10">
        <v>1</v>
      </c>
      <c r="D407" s="10">
        <v>2</v>
      </c>
      <c r="E407" s="10">
        <v>20</v>
      </c>
      <c r="F407" s="11" t="s">
        <v>15</v>
      </c>
      <c r="G407" s="12">
        <v>52111300010001</v>
      </c>
      <c r="H407" s="12" t="s">
        <v>37</v>
      </c>
      <c r="I407" s="12" t="s">
        <v>49</v>
      </c>
      <c r="J407" s="11" t="s">
        <v>139</v>
      </c>
      <c r="K407" s="11">
        <v>420</v>
      </c>
      <c r="L407" s="10" t="s">
        <v>146</v>
      </c>
      <c r="M407" s="24">
        <v>36480000</v>
      </c>
      <c r="N407" s="14" t="s">
        <v>404</v>
      </c>
      <c r="O407" s="32"/>
      <c r="P407" s="22"/>
    </row>
    <row r="408" spans="1:16" ht="25.5" x14ac:dyDescent="0.25">
      <c r="A408" s="39">
        <v>415</v>
      </c>
      <c r="B408" s="47">
        <v>97</v>
      </c>
      <c r="C408" s="10">
        <v>1</v>
      </c>
      <c r="D408" s="10">
        <v>1</v>
      </c>
      <c r="E408" s="10">
        <v>20</v>
      </c>
      <c r="F408" s="11" t="s">
        <v>15</v>
      </c>
      <c r="G408" s="12">
        <v>19700800010001</v>
      </c>
      <c r="H408" s="12" t="s">
        <v>56</v>
      </c>
      <c r="I408" s="11" t="s">
        <v>106</v>
      </c>
      <c r="J408" s="11" t="s">
        <v>115</v>
      </c>
      <c r="K408" s="11">
        <v>120</v>
      </c>
      <c r="L408" s="10" t="s">
        <v>196</v>
      </c>
      <c r="M408" s="24">
        <v>56442374</v>
      </c>
      <c r="N408" s="14" t="s">
        <v>405</v>
      </c>
      <c r="O408" s="32"/>
      <c r="P408" s="22"/>
    </row>
    <row r="409" spans="1:16" ht="63.75" x14ac:dyDescent="0.25">
      <c r="A409" s="39">
        <v>416</v>
      </c>
      <c r="B409" s="47">
        <v>98</v>
      </c>
      <c r="C409" s="10">
        <v>1</v>
      </c>
      <c r="D409" s="10">
        <v>2</v>
      </c>
      <c r="E409" s="10">
        <v>20</v>
      </c>
      <c r="F409" s="11" t="s">
        <v>15</v>
      </c>
      <c r="G409" s="12">
        <v>52111300030004</v>
      </c>
      <c r="H409" s="12" t="s">
        <v>37</v>
      </c>
      <c r="I409" s="11" t="s">
        <v>202</v>
      </c>
      <c r="J409" s="11" t="s">
        <v>115</v>
      </c>
      <c r="K409" s="11">
        <v>120</v>
      </c>
      <c r="L409" s="10" t="s">
        <v>196</v>
      </c>
      <c r="M409" s="24">
        <v>57000000</v>
      </c>
      <c r="N409" s="14" t="s">
        <v>401</v>
      </c>
      <c r="O409" s="32"/>
      <c r="P409" s="22"/>
    </row>
    <row r="410" spans="1:16" x14ac:dyDescent="0.25">
      <c r="B410" s="30"/>
      <c r="N410" s="40"/>
      <c r="O410" s="30"/>
      <c r="P410" s="22"/>
    </row>
    <row r="411" spans="1:16" x14ac:dyDescent="0.25">
      <c r="B411" s="30"/>
      <c r="N411" s="40"/>
    </row>
    <row r="412" spans="1:16" x14ac:dyDescent="0.25">
      <c r="N412" s="40"/>
    </row>
    <row r="413" spans="1:16" x14ac:dyDescent="0.25">
      <c r="N413" s="40"/>
    </row>
    <row r="414" spans="1:16" x14ac:dyDescent="0.25">
      <c r="N414" s="40"/>
    </row>
    <row r="415" spans="1:16" x14ac:dyDescent="0.25">
      <c r="N415" s="40"/>
    </row>
    <row r="416" spans="1:16" x14ac:dyDescent="0.25">
      <c r="N416" s="40"/>
    </row>
    <row r="417" spans="14:14" x14ac:dyDescent="0.25">
      <c r="N417" s="40"/>
    </row>
    <row r="418" spans="14:14" x14ac:dyDescent="0.25">
      <c r="N418" s="40"/>
    </row>
    <row r="419" spans="14:14" x14ac:dyDescent="0.25">
      <c r="N419" s="40"/>
    </row>
    <row r="420" spans="14:14" x14ac:dyDescent="0.25">
      <c r="N420" s="40"/>
    </row>
    <row r="421" spans="14:14" x14ac:dyDescent="0.25">
      <c r="N421" s="40"/>
    </row>
    <row r="422" spans="14:14" x14ac:dyDescent="0.25">
      <c r="N422" s="40"/>
    </row>
    <row r="423" spans="14:14" x14ac:dyDescent="0.25">
      <c r="N423" s="40"/>
    </row>
    <row r="424" spans="14:14" x14ac:dyDescent="0.25">
      <c r="N424" s="40"/>
    </row>
    <row r="425" spans="14:14" x14ac:dyDescent="0.25">
      <c r="N425" s="40"/>
    </row>
    <row r="426" spans="14:14" x14ac:dyDescent="0.25">
      <c r="N426" s="40"/>
    </row>
    <row r="427" spans="14:14" x14ac:dyDescent="0.25">
      <c r="N427" s="40"/>
    </row>
    <row r="428" spans="14:14" x14ac:dyDescent="0.25">
      <c r="N428" s="40"/>
    </row>
    <row r="429" spans="14:14" x14ac:dyDescent="0.25">
      <c r="N429" s="40"/>
    </row>
    <row r="430" spans="14:14" x14ac:dyDescent="0.25">
      <c r="N430" s="40"/>
    </row>
    <row r="431" spans="14:14" x14ac:dyDescent="0.25">
      <c r="N431" s="40"/>
    </row>
    <row r="432" spans="14:14" x14ac:dyDescent="0.25">
      <c r="N432" s="40"/>
    </row>
    <row r="433" spans="14:14" x14ac:dyDescent="0.25">
      <c r="N433" s="40"/>
    </row>
    <row r="434" spans="14:14" x14ac:dyDescent="0.25">
      <c r="N434" s="40"/>
    </row>
    <row r="435" spans="14:14" x14ac:dyDescent="0.25">
      <c r="N435" s="40"/>
    </row>
    <row r="436" spans="14:14" x14ac:dyDescent="0.25">
      <c r="N436" s="40"/>
    </row>
    <row r="437" spans="14:14" x14ac:dyDescent="0.25">
      <c r="N437" s="40"/>
    </row>
    <row r="438" spans="14:14" x14ac:dyDescent="0.25">
      <c r="N438" s="40"/>
    </row>
    <row r="439" spans="14:14" x14ac:dyDescent="0.25">
      <c r="N439" s="40"/>
    </row>
    <row r="440" spans="14:14" x14ac:dyDescent="0.25">
      <c r="N440" s="40"/>
    </row>
    <row r="441" spans="14:14" x14ac:dyDescent="0.25">
      <c r="N441" s="40"/>
    </row>
    <row r="442" spans="14:14" x14ac:dyDescent="0.25">
      <c r="N442" s="40"/>
    </row>
    <row r="443" spans="14:14" x14ac:dyDescent="0.25">
      <c r="N443" s="40"/>
    </row>
    <row r="444" spans="14:14" x14ac:dyDescent="0.25">
      <c r="N444" s="40"/>
    </row>
    <row r="445" spans="14:14" x14ac:dyDescent="0.25">
      <c r="N445" s="40"/>
    </row>
    <row r="446" spans="14:14" x14ac:dyDescent="0.25">
      <c r="N446" s="40"/>
    </row>
    <row r="447" spans="14:14" x14ac:dyDescent="0.25">
      <c r="N447" s="40"/>
    </row>
    <row r="448" spans="14:14" x14ac:dyDescent="0.25">
      <c r="N448" s="40"/>
    </row>
    <row r="449" spans="14:14" x14ac:dyDescent="0.25">
      <c r="N449" s="40"/>
    </row>
    <row r="450" spans="14:14" x14ac:dyDescent="0.25">
      <c r="N450" s="40"/>
    </row>
    <row r="451" spans="14:14" x14ac:dyDescent="0.25">
      <c r="N451" s="40"/>
    </row>
    <row r="452" spans="14:14" x14ac:dyDescent="0.25">
      <c r="N452" s="40"/>
    </row>
    <row r="453" spans="14:14" x14ac:dyDescent="0.25">
      <c r="N453" s="40"/>
    </row>
    <row r="454" spans="14:14" x14ac:dyDescent="0.25">
      <c r="N454" s="40"/>
    </row>
    <row r="455" spans="14:14" x14ac:dyDescent="0.25">
      <c r="N455" s="40"/>
    </row>
    <row r="456" spans="14:14" x14ac:dyDescent="0.25">
      <c r="N456" s="40"/>
    </row>
    <row r="457" spans="14:14" x14ac:dyDescent="0.25">
      <c r="N457" s="40"/>
    </row>
    <row r="458" spans="14:14" x14ac:dyDescent="0.25">
      <c r="N458" s="40"/>
    </row>
    <row r="459" spans="14:14" x14ac:dyDescent="0.25">
      <c r="N459" s="40"/>
    </row>
    <row r="460" spans="14:14" x14ac:dyDescent="0.25">
      <c r="N460" s="40"/>
    </row>
    <row r="461" spans="14:14" x14ac:dyDescent="0.25">
      <c r="N461" s="40"/>
    </row>
    <row r="462" spans="14:14" x14ac:dyDescent="0.25">
      <c r="N462" s="40"/>
    </row>
    <row r="463" spans="14:14" x14ac:dyDescent="0.25">
      <c r="N463" s="40"/>
    </row>
    <row r="464" spans="14:14" x14ac:dyDescent="0.25">
      <c r="N464" s="40"/>
    </row>
    <row r="465" spans="14:14" x14ac:dyDescent="0.25">
      <c r="N465" s="40"/>
    </row>
    <row r="466" spans="14:14" x14ac:dyDescent="0.25">
      <c r="N466" s="40"/>
    </row>
    <row r="467" spans="14:14" x14ac:dyDescent="0.25">
      <c r="N467" s="40"/>
    </row>
    <row r="468" spans="14:14" x14ac:dyDescent="0.25">
      <c r="N468" s="40"/>
    </row>
    <row r="469" spans="14:14" x14ac:dyDescent="0.25">
      <c r="N469" s="29"/>
    </row>
    <row r="470" spans="14:14" x14ac:dyDescent="0.25">
      <c r="N470" s="29"/>
    </row>
    <row r="471" spans="14:14" x14ac:dyDescent="0.25">
      <c r="N471" s="29"/>
    </row>
    <row r="472" spans="14:14" x14ac:dyDescent="0.25">
      <c r="N472" s="29"/>
    </row>
    <row r="473" spans="14:14" x14ac:dyDescent="0.25">
      <c r="N473" s="29"/>
    </row>
    <row r="474" spans="14:14" x14ac:dyDescent="0.25">
      <c r="N474" s="29"/>
    </row>
    <row r="475" spans="14:14" x14ac:dyDescent="0.25">
      <c r="N475" s="29"/>
    </row>
    <row r="476" spans="14:14" x14ac:dyDescent="0.25">
      <c r="N476" s="29"/>
    </row>
    <row r="477" spans="14:14" x14ac:dyDescent="0.25">
      <c r="N477" s="29"/>
    </row>
    <row r="478" spans="14:14" x14ac:dyDescent="0.25">
      <c r="N478" s="29"/>
    </row>
    <row r="479" spans="14:14" x14ac:dyDescent="0.25">
      <c r="N479" s="29"/>
    </row>
    <row r="480" spans="14:14" x14ac:dyDescent="0.25">
      <c r="N480" s="29"/>
    </row>
    <row r="481" spans="14:14" x14ac:dyDescent="0.25">
      <c r="N481" s="29"/>
    </row>
    <row r="482" spans="14:14" x14ac:dyDescent="0.25">
      <c r="N482" s="29"/>
    </row>
    <row r="483" spans="14:14" x14ac:dyDescent="0.25">
      <c r="N483" s="29"/>
    </row>
    <row r="484" spans="14:14" x14ac:dyDescent="0.25">
      <c r="N484" s="29"/>
    </row>
    <row r="485" spans="14:14" x14ac:dyDescent="0.25">
      <c r="N485" s="29"/>
    </row>
    <row r="486" spans="14:14" x14ac:dyDescent="0.25">
      <c r="N486" s="29"/>
    </row>
    <row r="487" spans="14:14" x14ac:dyDescent="0.25">
      <c r="N487" s="29"/>
    </row>
    <row r="488" spans="14:14" x14ac:dyDescent="0.25">
      <c r="N488" s="29"/>
    </row>
    <row r="489" spans="14:14" x14ac:dyDescent="0.25">
      <c r="N489" s="29"/>
    </row>
    <row r="490" spans="14:14" x14ac:dyDescent="0.25">
      <c r="N490" s="29"/>
    </row>
    <row r="491" spans="14:14" x14ac:dyDescent="0.25">
      <c r="N491" s="29"/>
    </row>
    <row r="492" spans="14:14" x14ac:dyDescent="0.25">
      <c r="N492" s="29"/>
    </row>
    <row r="493" spans="14:14" x14ac:dyDescent="0.25">
      <c r="N493" s="29"/>
    </row>
    <row r="494" spans="14:14" x14ac:dyDescent="0.25">
      <c r="N494" s="29"/>
    </row>
    <row r="495" spans="14:14" x14ac:dyDescent="0.25">
      <c r="N495" s="29"/>
    </row>
    <row r="496" spans="14:14" x14ac:dyDescent="0.25">
      <c r="N496" s="29"/>
    </row>
    <row r="497" spans="14:14" x14ac:dyDescent="0.25">
      <c r="N497" s="29"/>
    </row>
    <row r="498" spans="14:14" x14ac:dyDescent="0.25">
      <c r="N498" s="29"/>
    </row>
    <row r="499" spans="14:14" x14ac:dyDescent="0.25">
      <c r="N499" s="29"/>
    </row>
    <row r="500" spans="14:14" x14ac:dyDescent="0.25">
      <c r="N500" s="29"/>
    </row>
    <row r="501" spans="14:14" x14ac:dyDescent="0.25">
      <c r="N501" s="29"/>
    </row>
    <row r="502" spans="14:14" x14ac:dyDescent="0.25">
      <c r="N502" s="29"/>
    </row>
    <row r="503" spans="14:14" x14ac:dyDescent="0.25">
      <c r="N503" s="29"/>
    </row>
    <row r="504" spans="14:14" x14ac:dyDescent="0.25">
      <c r="N504" s="29"/>
    </row>
    <row r="505" spans="14:14" x14ac:dyDescent="0.25">
      <c r="N505" s="29"/>
    </row>
    <row r="506" spans="14:14" x14ac:dyDescent="0.25">
      <c r="N506" s="29"/>
    </row>
    <row r="507" spans="14:14" x14ac:dyDescent="0.25">
      <c r="N507" s="29"/>
    </row>
    <row r="508" spans="14:14" x14ac:dyDescent="0.25">
      <c r="N508" s="29"/>
    </row>
    <row r="509" spans="14:14" x14ac:dyDescent="0.25">
      <c r="N509" s="29"/>
    </row>
    <row r="510" spans="14:14" x14ac:dyDescent="0.25">
      <c r="N510" s="29"/>
    </row>
    <row r="511" spans="14:14" x14ac:dyDescent="0.25">
      <c r="N511" s="29"/>
    </row>
    <row r="512" spans="14:14" x14ac:dyDescent="0.25">
      <c r="N512" s="29"/>
    </row>
    <row r="513" spans="14:14" x14ac:dyDescent="0.25">
      <c r="N513" s="29"/>
    </row>
    <row r="514" spans="14:14" x14ac:dyDescent="0.25">
      <c r="N514" s="29"/>
    </row>
    <row r="515" spans="14:14" x14ac:dyDescent="0.25">
      <c r="N515" s="29"/>
    </row>
    <row r="516" spans="14:14" x14ac:dyDescent="0.25">
      <c r="N516" s="29"/>
    </row>
    <row r="517" spans="14:14" x14ac:dyDescent="0.25">
      <c r="N517" s="29"/>
    </row>
    <row r="518" spans="14:14" x14ac:dyDescent="0.25">
      <c r="N518" s="29"/>
    </row>
    <row r="519" spans="14:14" x14ac:dyDescent="0.25">
      <c r="N519" s="29"/>
    </row>
    <row r="520" spans="14:14" x14ac:dyDescent="0.25">
      <c r="N520" s="29"/>
    </row>
    <row r="521" spans="14:14" x14ac:dyDescent="0.25">
      <c r="N521" s="29"/>
    </row>
    <row r="522" spans="14:14" x14ac:dyDescent="0.25">
      <c r="N522" s="29"/>
    </row>
    <row r="523" spans="14:14" x14ac:dyDescent="0.25">
      <c r="N523" s="29"/>
    </row>
    <row r="524" spans="14:14" x14ac:dyDescent="0.25">
      <c r="N524" s="29"/>
    </row>
    <row r="525" spans="14:14" x14ac:dyDescent="0.25">
      <c r="N525" s="29"/>
    </row>
    <row r="526" spans="14:14" x14ac:dyDescent="0.25">
      <c r="N526" s="29"/>
    </row>
    <row r="527" spans="14:14" x14ac:dyDescent="0.25">
      <c r="N527" s="29"/>
    </row>
    <row r="528" spans="14:14" x14ac:dyDescent="0.25">
      <c r="N528" s="29"/>
    </row>
    <row r="529" spans="14:14" x14ac:dyDescent="0.25">
      <c r="N529" s="29"/>
    </row>
    <row r="530" spans="14:14" x14ac:dyDescent="0.25">
      <c r="N530" s="29"/>
    </row>
    <row r="531" spans="14:14" x14ac:dyDescent="0.25">
      <c r="N531" s="29"/>
    </row>
    <row r="532" spans="14:14" x14ac:dyDescent="0.25">
      <c r="N532" s="29"/>
    </row>
    <row r="533" spans="14:14" x14ac:dyDescent="0.25">
      <c r="N533" s="29"/>
    </row>
    <row r="534" spans="14:14" x14ac:dyDescent="0.25">
      <c r="N534" s="29"/>
    </row>
    <row r="535" spans="14:14" x14ac:dyDescent="0.25">
      <c r="N535" s="29"/>
    </row>
    <row r="536" spans="14:14" x14ac:dyDescent="0.25">
      <c r="N536" s="29"/>
    </row>
    <row r="537" spans="14:14" x14ac:dyDescent="0.25">
      <c r="N537" s="29"/>
    </row>
    <row r="538" spans="14:14" x14ac:dyDescent="0.25">
      <c r="N538" s="29"/>
    </row>
    <row r="539" spans="14:14" x14ac:dyDescent="0.25">
      <c r="N539" s="29"/>
    </row>
    <row r="540" spans="14:14" x14ac:dyDescent="0.25">
      <c r="N540" s="29"/>
    </row>
    <row r="541" spans="14:14" x14ac:dyDescent="0.25">
      <c r="N541" s="29"/>
    </row>
    <row r="542" spans="14:14" x14ac:dyDescent="0.25">
      <c r="N542" s="29"/>
    </row>
    <row r="543" spans="14:14" x14ac:dyDescent="0.25">
      <c r="N543" s="29"/>
    </row>
    <row r="544" spans="14:14" x14ac:dyDescent="0.25">
      <c r="N544" s="29"/>
    </row>
    <row r="545" spans="14:14" x14ac:dyDescent="0.25">
      <c r="N545" s="29"/>
    </row>
    <row r="546" spans="14:14" x14ac:dyDescent="0.25">
      <c r="N546" s="29"/>
    </row>
    <row r="547" spans="14:14" x14ac:dyDescent="0.25">
      <c r="N547" s="29"/>
    </row>
    <row r="548" spans="14:14" x14ac:dyDescent="0.25">
      <c r="N548" s="29"/>
    </row>
    <row r="549" spans="14:14" x14ac:dyDescent="0.25">
      <c r="N549" s="29"/>
    </row>
    <row r="550" spans="14:14" x14ac:dyDescent="0.25">
      <c r="N550" s="29"/>
    </row>
    <row r="551" spans="14:14" x14ac:dyDescent="0.25">
      <c r="N551" s="29"/>
    </row>
    <row r="552" spans="14:14" x14ac:dyDescent="0.25">
      <c r="N552" s="29"/>
    </row>
    <row r="553" spans="14:14" x14ac:dyDescent="0.25">
      <c r="N553" s="29"/>
    </row>
    <row r="554" spans="14:14" x14ac:dyDescent="0.25">
      <c r="N554" s="29"/>
    </row>
    <row r="555" spans="14:14" x14ac:dyDescent="0.25">
      <c r="N555" s="29"/>
    </row>
    <row r="556" spans="14:14" x14ac:dyDescent="0.25">
      <c r="N556" s="29"/>
    </row>
    <row r="557" spans="14:14" x14ac:dyDescent="0.25">
      <c r="N557" s="29"/>
    </row>
    <row r="558" spans="14:14" x14ac:dyDescent="0.25">
      <c r="N558" s="29"/>
    </row>
    <row r="559" spans="14:14" x14ac:dyDescent="0.25">
      <c r="N559" s="29"/>
    </row>
    <row r="560" spans="14:14" x14ac:dyDescent="0.25">
      <c r="N560" s="29"/>
    </row>
    <row r="561" spans="14:14" x14ac:dyDescent="0.25">
      <c r="N561" s="29"/>
    </row>
    <row r="562" spans="14:14" x14ac:dyDescent="0.25">
      <c r="N562" s="29"/>
    </row>
    <row r="563" spans="14:14" x14ac:dyDescent="0.25">
      <c r="N563" s="29"/>
    </row>
    <row r="564" spans="14:14" x14ac:dyDescent="0.25">
      <c r="N564" s="29"/>
    </row>
    <row r="565" spans="14:14" x14ac:dyDescent="0.25">
      <c r="N565" s="29"/>
    </row>
    <row r="566" spans="14:14" x14ac:dyDescent="0.25">
      <c r="N566" s="29"/>
    </row>
    <row r="567" spans="14:14" x14ac:dyDescent="0.25">
      <c r="N567" s="29"/>
    </row>
    <row r="568" spans="14:14" x14ac:dyDescent="0.25">
      <c r="N568" s="29"/>
    </row>
    <row r="569" spans="14:14" x14ac:dyDescent="0.25">
      <c r="N569" s="29"/>
    </row>
    <row r="570" spans="14:14" x14ac:dyDescent="0.25">
      <c r="N570" s="29"/>
    </row>
    <row r="571" spans="14:14" x14ac:dyDescent="0.25">
      <c r="N571" s="29"/>
    </row>
    <row r="572" spans="14:14" x14ac:dyDescent="0.25">
      <c r="N572" s="29"/>
    </row>
    <row r="573" spans="14:14" x14ac:dyDescent="0.25">
      <c r="N573" s="29"/>
    </row>
    <row r="574" spans="14:14" x14ac:dyDescent="0.25">
      <c r="N574" s="29"/>
    </row>
    <row r="575" spans="14:14" x14ac:dyDescent="0.25">
      <c r="N575" s="29"/>
    </row>
    <row r="576" spans="14:14" x14ac:dyDescent="0.25">
      <c r="N576" s="29"/>
    </row>
    <row r="577" spans="14:14" x14ac:dyDescent="0.25">
      <c r="N577" s="29"/>
    </row>
    <row r="578" spans="14:14" x14ac:dyDescent="0.25">
      <c r="N578" s="29"/>
    </row>
    <row r="579" spans="14:14" x14ac:dyDescent="0.25">
      <c r="N579" s="29"/>
    </row>
    <row r="580" spans="14:14" x14ac:dyDescent="0.25">
      <c r="N580" s="29"/>
    </row>
    <row r="581" spans="14:14" x14ac:dyDescent="0.25">
      <c r="N581" s="29"/>
    </row>
    <row r="582" spans="14:14" x14ac:dyDescent="0.25">
      <c r="N582" s="29"/>
    </row>
    <row r="583" spans="14:14" x14ac:dyDescent="0.25">
      <c r="N583" s="29"/>
    </row>
    <row r="584" spans="14:14" x14ac:dyDescent="0.25">
      <c r="N584" s="29"/>
    </row>
    <row r="585" spans="14:14" x14ac:dyDescent="0.25">
      <c r="N585" s="29"/>
    </row>
    <row r="586" spans="14:14" x14ac:dyDescent="0.25">
      <c r="N586" s="29"/>
    </row>
    <row r="587" spans="14:14" x14ac:dyDescent="0.25">
      <c r="N587" s="29"/>
    </row>
    <row r="588" spans="14:14" x14ac:dyDescent="0.25">
      <c r="N588" s="29"/>
    </row>
    <row r="589" spans="14:14" x14ac:dyDescent="0.25">
      <c r="N589" s="29"/>
    </row>
    <row r="590" spans="14:14" x14ac:dyDescent="0.25">
      <c r="N590" s="29"/>
    </row>
    <row r="591" spans="14:14" x14ac:dyDescent="0.25">
      <c r="N591" s="29"/>
    </row>
    <row r="592" spans="14:14" x14ac:dyDescent="0.25">
      <c r="N592" s="29"/>
    </row>
    <row r="593" spans="14:14" x14ac:dyDescent="0.25">
      <c r="N593" s="29"/>
    </row>
    <row r="594" spans="14:14" x14ac:dyDescent="0.25">
      <c r="N594" s="29"/>
    </row>
    <row r="595" spans="14:14" x14ac:dyDescent="0.25">
      <c r="N595" s="29"/>
    </row>
    <row r="596" spans="14:14" x14ac:dyDescent="0.25">
      <c r="N596" s="29"/>
    </row>
    <row r="597" spans="14:14" x14ac:dyDescent="0.25">
      <c r="N597" s="29"/>
    </row>
    <row r="598" spans="14:14" x14ac:dyDescent="0.25">
      <c r="N598" s="29"/>
    </row>
    <row r="599" spans="14:14" x14ac:dyDescent="0.25">
      <c r="N599" s="29"/>
    </row>
    <row r="600" spans="14:14" x14ac:dyDescent="0.25">
      <c r="N600" s="29"/>
    </row>
    <row r="601" spans="14:14" x14ac:dyDescent="0.25">
      <c r="N601" s="29"/>
    </row>
    <row r="602" spans="14:14" x14ac:dyDescent="0.25">
      <c r="N602" s="29"/>
    </row>
    <row r="603" spans="14:14" x14ac:dyDescent="0.25">
      <c r="N603" s="29"/>
    </row>
    <row r="604" spans="14:14" x14ac:dyDescent="0.25">
      <c r="N604" s="29"/>
    </row>
    <row r="605" spans="14:14" x14ac:dyDescent="0.25">
      <c r="N605" s="29"/>
    </row>
    <row r="606" spans="14:14" x14ac:dyDescent="0.25">
      <c r="N606" s="29"/>
    </row>
    <row r="607" spans="14:14" x14ac:dyDescent="0.25">
      <c r="N607" s="29"/>
    </row>
    <row r="608" spans="14:14" x14ac:dyDescent="0.25">
      <c r="N608" s="29"/>
    </row>
    <row r="609" spans="14:14" x14ac:dyDescent="0.25">
      <c r="N609" s="29"/>
    </row>
    <row r="610" spans="14:14" x14ac:dyDescent="0.25">
      <c r="N610" s="29"/>
    </row>
    <row r="611" spans="14:14" x14ac:dyDescent="0.25">
      <c r="N611" s="29"/>
    </row>
    <row r="612" spans="14:14" x14ac:dyDescent="0.25">
      <c r="N612" s="29"/>
    </row>
    <row r="613" spans="14:14" x14ac:dyDescent="0.25">
      <c r="N613" s="29"/>
    </row>
    <row r="614" spans="14:14" x14ac:dyDescent="0.25">
      <c r="N614" s="29"/>
    </row>
    <row r="615" spans="14:14" x14ac:dyDescent="0.25">
      <c r="N615" s="29"/>
    </row>
    <row r="616" spans="14:14" x14ac:dyDescent="0.25">
      <c r="N616" s="29"/>
    </row>
    <row r="617" spans="14:14" x14ac:dyDescent="0.25">
      <c r="N617" s="29"/>
    </row>
    <row r="618" spans="14:14" x14ac:dyDescent="0.25">
      <c r="N618" s="29"/>
    </row>
    <row r="619" spans="14:14" x14ac:dyDescent="0.25">
      <c r="N619" s="29"/>
    </row>
    <row r="620" spans="14:14" x14ac:dyDescent="0.25">
      <c r="N620" s="29"/>
    </row>
    <row r="621" spans="14:14" x14ac:dyDescent="0.25">
      <c r="N621" s="29"/>
    </row>
    <row r="622" spans="14:14" x14ac:dyDescent="0.25">
      <c r="N622" s="29"/>
    </row>
    <row r="623" spans="14:14" x14ac:dyDescent="0.25">
      <c r="N623" s="29"/>
    </row>
    <row r="624" spans="14:14" x14ac:dyDescent="0.25">
      <c r="N624" s="29"/>
    </row>
    <row r="625" spans="14:14" x14ac:dyDescent="0.25">
      <c r="N625" s="29"/>
    </row>
    <row r="626" spans="14:14" x14ac:dyDescent="0.25">
      <c r="N626" s="29"/>
    </row>
    <row r="627" spans="14:14" x14ac:dyDescent="0.25">
      <c r="N627" s="29"/>
    </row>
    <row r="628" spans="14:14" x14ac:dyDescent="0.25">
      <c r="N628" s="29"/>
    </row>
    <row r="629" spans="14:14" x14ac:dyDescent="0.25">
      <c r="N629" s="29"/>
    </row>
    <row r="630" spans="14:14" x14ac:dyDescent="0.25">
      <c r="N630" s="29"/>
    </row>
    <row r="631" spans="14:14" x14ac:dyDescent="0.25">
      <c r="N631" s="29"/>
    </row>
    <row r="632" spans="14:14" x14ac:dyDescent="0.25">
      <c r="N632" s="29"/>
    </row>
    <row r="633" spans="14:14" x14ac:dyDescent="0.25">
      <c r="N633" s="29"/>
    </row>
    <row r="634" spans="14:14" x14ac:dyDescent="0.25">
      <c r="N634" s="29"/>
    </row>
    <row r="635" spans="14:14" x14ac:dyDescent="0.25">
      <c r="N635" s="29"/>
    </row>
    <row r="636" spans="14:14" x14ac:dyDescent="0.25">
      <c r="N636" s="29"/>
    </row>
    <row r="637" spans="14:14" x14ac:dyDescent="0.25">
      <c r="N637" s="29"/>
    </row>
    <row r="638" spans="14:14" x14ac:dyDescent="0.25">
      <c r="N638" s="29"/>
    </row>
    <row r="639" spans="14:14" x14ac:dyDescent="0.25">
      <c r="N639" s="29"/>
    </row>
    <row r="640" spans="14:14" x14ac:dyDescent="0.25">
      <c r="N640" s="29"/>
    </row>
    <row r="641" spans="14:14" x14ac:dyDescent="0.25">
      <c r="N641" s="29"/>
    </row>
    <row r="642" spans="14:14" x14ac:dyDescent="0.25">
      <c r="N642" s="29"/>
    </row>
    <row r="643" spans="14:14" x14ac:dyDescent="0.25">
      <c r="N643" s="29"/>
    </row>
    <row r="644" spans="14:14" x14ac:dyDescent="0.25">
      <c r="N644" s="29"/>
    </row>
    <row r="645" spans="14:14" x14ac:dyDescent="0.25">
      <c r="N645" s="29"/>
    </row>
    <row r="646" spans="14:14" x14ac:dyDescent="0.25">
      <c r="N646" s="29"/>
    </row>
    <row r="647" spans="14:14" x14ac:dyDescent="0.25">
      <c r="N647" s="29"/>
    </row>
    <row r="648" spans="14:14" x14ac:dyDescent="0.25">
      <c r="N648" s="29"/>
    </row>
    <row r="649" spans="14:14" x14ac:dyDescent="0.25">
      <c r="N649" s="29"/>
    </row>
    <row r="650" spans="14:14" x14ac:dyDescent="0.25">
      <c r="N650" s="29"/>
    </row>
    <row r="651" spans="14:14" x14ac:dyDescent="0.25">
      <c r="N651" s="29"/>
    </row>
    <row r="652" spans="14:14" x14ac:dyDescent="0.25">
      <c r="N652" s="29"/>
    </row>
    <row r="653" spans="14:14" x14ac:dyDescent="0.25">
      <c r="N653" s="29"/>
    </row>
    <row r="654" spans="14:14" x14ac:dyDescent="0.25">
      <c r="N654" s="29"/>
    </row>
    <row r="655" spans="14:14" x14ac:dyDescent="0.25">
      <c r="N655" s="29"/>
    </row>
    <row r="656" spans="14:14" x14ac:dyDescent="0.25">
      <c r="N656" s="29"/>
    </row>
    <row r="657" spans="14:14" x14ac:dyDescent="0.25">
      <c r="N657" s="29"/>
    </row>
    <row r="658" spans="14:14" x14ac:dyDescent="0.25">
      <c r="N658" s="29"/>
    </row>
    <row r="659" spans="14:14" x14ac:dyDescent="0.25">
      <c r="N659" s="29"/>
    </row>
    <row r="660" spans="14:14" x14ac:dyDescent="0.25">
      <c r="N660" s="29"/>
    </row>
    <row r="661" spans="14:14" x14ac:dyDescent="0.25">
      <c r="N661" s="29"/>
    </row>
    <row r="662" spans="14:14" x14ac:dyDescent="0.25">
      <c r="N662" s="29"/>
    </row>
    <row r="663" spans="14:14" x14ac:dyDescent="0.25">
      <c r="N663" s="29"/>
    </row>
    <row r="664" spans="14:14" x14ac:dyDescent="0.25">
      <c r="N664" s="29"/>
    </row>
    <row r="665" spans="14:14" x14ac:dyDescent="0.25">
      <c r="N665" s="29"/>
    </row>
    <row r="666" spans="14:14" x14ac:dyDescent="0.25">
      <c r="N666" s="29"/>
    </row>
    <row r="667" spans="14:14" x14ac:dyDescent="0.25">
      <c r="N667" s="29"/>
    </row>
    <row r="668" spans="14:14" x14ac:dyDescent="0.25">
      <c r="N668" s="29"/>
    </row>
    <row r="669" spans="14:14" x14ac:dyDescent="0.25">
      <c r="N669" s="29"/>
    </row>
    <row r="670" spans="14:14" x14ac:dyDescent="0.25">
      <c r="N670" s="29"/>
    </row>
    <row r="671" spans="14:14" x14ac:dyDescent="0.25">
      <c r="N671" s="29"/>
    </row>
    <row r="672" spans="14:14" x14ac:dyDescent="0.25">
      <c r="N672" s="29"/>
    </row>
    <row r="673" spans="14:14" x14ac:dyDescent="0.25">
      <c r="N673" s="29"/>
    </row>
    <row r="674" spans="14:14" x14ac:dyDescent="0.25">
      <c r="N674" s="29"/>
    </row>
    <row r="675" spans="14:14" x14ac:dyDescent="0.25">
      <c r="N675" s="29"/>
    </row>
    <row r="676" spans="14:14" x14ac:dyDescent="0.25">
      <c r="N676" s="29"/>
    </row>
    <row r="677" spans="14:14" x14ac:dyDescent="0.25">
      <c r="N677" s="29"/>
    </row>
    <row r="678" spans="14:14" x14ac:dyDescent="0.25">
      <c r="N678" s="29"/>
    </row>
    <row r="679" spans="14:14" x14ac:dyDescent="0.25">
      <c r="N679" s="29"/>
    </row>
    <row r="680" spans="14:14" x14ac:dyDescent="0.25">
      <c r="N680" s="29"/>
    </row>
    <row r="681" spans="14:14" x14ac:dyDescent="0.25">
      <c r="N681" s="29"/>
    </row>
    <row r="682" spans="14:14" x14ac:dyDescent="0.25">
      <c r="N682" s="29"/>
    </row>
    <row r="683" spans="14:14" x14ac:dyDescent="0.25">
      <c r="N683" s="29"/>
    </row>
    <row r="684" spans="14:14" x14ac:dyDescent="0.25">
      <c r="N684" s="29"/>
    </row>
    <row r="685" spans="14:14" x14ac:dyDescent="0.25">
      <c r="N685" s="29"/>
    </row>
    <row r="686" spans="14:14" x14ac:dyDescent="0.25">
      <c r="N686" s="29"/>
    </row>
    <row r="687" spans="14:14" x14ac:dyDescent="0.25">
      <c r="N687" s="29"/>
    </row>
    <row r="688" spans="14:14" x14ac:dyDescent="0.25">
      <c r="N688" s="29"/>
    </row>
    <row r="689" spans="14:14" x14ac:dyDescent="0.25">
      <c r="N689" s="29"/>
    </row>
    <row r="690" spans="14:14" x14ac:dyDescent="0.25">
      <c r="N690" s="29"/>
    </row>
    <row r="691" spans="14:14" x14ac:dyDescent="0.25">
      <c r="N691" s="29"/>
    </row>
    <row r="692" spans="14:14" x14ac:dyDescent="0.25">
      <c r="N692" s="29"/>
    </row>
    <row r="693" spans="14:14" x14ac:dyDescent="0.25">
      <c r="N693" s="29"/>
    </row>
    <row r="694" spans="14:14" x14ac:dyDescent="0.25">
      <c r="N694" s="29"/>
    </row>
    <row r="695" spans="14:14" x14ac:dyDescent="0.25">
      <c r="N695" s="29"/>
    </row>
    <row r="696" spans="14:14" x14ac:dyDescent="0.25">
      <c r="N696" s="29"/>
    </row>
    <row r="697" spans="14:14" x14ac:dyDescent="0.25">
      <c r="N697" s="29"/>
    </row>
    <row r="698" spans="14:14" x14ac:dyDescent="0.25">
      <c r="N698" s="29"/>
    </row>
    <row r="699" spans="14:14" x14ac:dyDescent="0.25">
      <c r="N699" s="29"/>
    </row>
    <row r="700" spans="14:14" x14ac:dyDescent="0.25">
      <c r="N700" s="29"/>
    </row>
    <row r="701" spans="14:14" x14ac:dyDescent="0.25">
      <c r="N701" s="29"/>
    </row>
    <row r="702" spans="14:14" x14ac:dyDescent="0.25">
      <c r="N702" s="29"/>
    </row>
    <row r="703" spans="14:14" x14ac:dyDescent="0.25">
      <c r="N703" s="29"/>
    </row>
    <row r="704" spans="14:14" x14ac:dyDescent="0.25">
      <c r="N704" s="29"/>
    </row>
    <row r="705" spans="14:14" x14ac:dyDescent="0.25">
      <c r="N705" s="29"/>
    </row>
    <row r="706" spans="14:14" x14ac:dyDescent="0.25">
      <c r="N706" s="29"/>
    </row>
    <row r="707" spans="14:14" x14ac:dyDescent="0.25">
      <c r="N707" s="29"/>
    </row>
    <row r="708" spans="14:14" x14ac:dyDescent="0.25">
      <c r="N708" s="29"/>
    </row>
    <row r="709" spans="14:14" x14ac:dyDescent="0.25">
      <c r="N709" s="29"/>
    </row>
    <row r="710" spans="14:14" x14ac:dyDescent="0.25">
      <c r="N710" s="29"/>
    </row>
    <row r="711" spans="14:14" x14ac:dyDescent="0.25">
      <c r="N711" s="29"/>
    </row>
    <row r="712" spans="14:14" x14ac:dyDescent="0.25">
      <c r="N712" s="29"/>
    </row>
    <row r="713" spans="14:14" x14ac:dyDescent="0.25">
      <c r="N713" s="29"/>
    </row>
    <row r="714" spans="14:14" x14ac:dyDescent="0.25">
      <c r="N714" s="29"/>
    </row>
    <row r="715" spans="14:14" x14ac:dyDescent="0.25">
      <c r="N715" s="29"/>
    </row>
    <row r="716" spans="14:14" x14ac:dyDescent="0.25">
      <c r="N716" s="29"/>
    </row>
    <row r="717" spans="14:14" x14ac:dyDescent="0.25">
      <c r="N717" s="29"/>
    </row>
    <row r="718" spans="14:14" x14ac:dyDescent="0.25">
      <c r="N718" s="29"/>
    </row>
    <row r="719" spans="14:14" x14ac:dyDescent="0.25">
      <c r="N719" s="29"/>
    </row>
    <row r="720" spans="14:14" x14ac:dyDescent="0.25">
      <c r="N720" s="29"/>
    </row>
    <row r="721" spans="14:14" x14ac:dyDescent="0.25">
      <c r="N721" s="29"/>
    </row>
    <row r="722" spans="14:14" x14ac:dyDescent="0.25">
      <c r="N722" s="29"/>
    </row>
    <row r="723" spans="14:14" x14ac:dyDescent="0.25">
      <c r="N723" s="29"/>
    </row>
    <row r="724" spans="14:14" x14ac:dyDescent="0.25">
      <c r="N724" s="29"/>
    </row>
    <row r="725" spans="14:14" x14ac:dyDescent="0.25">
      <c r="N725" s="29"/>
    </row>
    <row r="726" spans="14:14" x14ac:dyDescent="0.25">
      <c r="N726" s="29"/>
    </row>
    <row r="727" spans="14:14" x14ac:dyDescent="0.25">
      <c r="N727" s="29"/>
    </row>
    <row r="728" spans="14:14" x14ac:dyDescent="0.25">
      <c r="N728" s="29"/>
    </row>
    <row r="729" spans="14:14" x14ac:dyDescent="0.25">
      <c r="N729" s="29"/>
    </row>
    <row r="730" spans="14:14" x14ac:dyDescent="0.25">
      <c r="N730" s="29"/>
    </row>
    <row r="731" spans="14:14" x14ac:dyDescent="0.25">
      <c r="N731" s="29"/>
    </row>
    <row r="732" spans="14:14" x14ac:dyDescent="0.25">
      <c r="N732" s="29"/>
    </row>
    <row r="733" spans="14:14" x14ac:dyDescent="0.25">
      <c r="N733" s="29"/>
    </row>
    <row r="734" spans="14:14" x14ac:dyDescent="0.25">
      <c r="N734" s="29"/>
    </row>
    <row r="735" spans="14:14" x14ac:dyDescent="0.25">
      <c r="N735" s="29"/>
    </row>
    <row r="736" spans="14:14" x14ac:dyDescent="0.25">
      <c r="N736" s="29"/>
    </row>
    <row r="737" spans="14:14" x14ac:dyDescent="0.25">
      <c r="N737" s="29"/>
    </row>
    <row r="738" spans="14:14" x14ac:dyDescent="0.25">
      <c r="N738" s="29"/>
    </row>
    <row r="739" spans="14:14" x14ac:dyDescent="0.25">
      <c r="N739" s="29"/>
    </row>
    <row r="740" spans="14:14" x14ac:dyDescent="0.25">
      <c r="N740" s="29"/>
    </row>
    <row r="741" spans="14:14" x14ac:dyDescent="0.25">
      <c r="N741" s="29"/>
    </row>
    <row r="742" spans="14:14" x14ac:dyDescent="0.25">
      <c r="N742" s="29"/>
    </row>
    <row r="743" spans="14:14" x14ac:dyDescent="0.25">
      <c r="N743" s="29"/>
    </row>
    <row r="744" spans="14:14" x14ac:dyDescent="0.25">
      <c r="N744" s="29"/>
    </row>
    <row r="745" spans="14:14" x14ac:dyDescent="0.25">
      <c r="N745" s="29"/>
    </row>
    <row r="746" spans="14:14" x14ac:dyDescent="0.25">
      <c r="N746" s="29"/>
    </row>
    <row r="747" spans="14:14" x14ac:dyDescent="0.25">
      <c r="N747" s="29"/>
    </row>
    <row r="748" spans="14:14" x14ac:dyDescent="0.25">
      <c r="N748" s="29"/>
    </row>
    <row r="749" spans="14:14" x14ac:dyDescent="0.25">
      <c r="N749" s="29"/>
    </row>
    <row r="750" spans="14:14" x14ac:dyDescent="0.25">
      <c r="N750" s="29"/>
    </row>
    <row r="751" spans="14:14" x14ac:dyDescent="0.25">
      <c r="N751" s="29"/>
    </row>
    <row r="752" spans="14:14" x14ac:dyDescent="0.25">
      <c r="N752" s="29"/>
    </row>
    <row r="753" spans="14:14" x14ac:dyDescent="0.25">
      <c r="N753" s="29"/>
    </row>
    <row r="754" spans="14:14" x14ac:dyDescent="0.25">
      <c r="N754" s="29"/>
    </row>
    <row r="755" spans="14:14" x14ac:dyDescent="0.25">
      <c r="N755" s="29"/>
    </row>
    <row r="756" spans="14:14" x14ac:dyDescent="0.25">
      <c r="N756" s="29"/>
    </row>
    <row r="757" spans="14:14" x14ac:dyDescent="0.25">
      <c r="N757" s="29"/>
    </row>
    <row r="758" spans="14:14" x14ac:dyDescent="0.25">
      <c r="N758" s="29"/>
    </row>
    <row r="759" spans="14:14" x14ac:dyDescent="0.25">
      <c r="N759" s="29"/>
    </row>
    <row r="760" spans="14:14" x14ac:dyDescent="0.25">
      <c r="N760" s="29"/>
    </row>
    <row r="761" spans="14:14" x14ac:dyDescent="0.25">
      <c r="N761" s="29"/>
    </row>
    <row r="762" spans="14:14" x14ac:dyDescent="0.25">
      <c r="N762" s="29"/>
    </row>
    <row r="763" spans="14:14" x14ac:dyDescent="0.25">
      <c r="N763" s="29"/>
    </row>
    <row r="764" spans="14:14" x14ac:dyDescent="0.25">
      <c r="N764" s="29"/>
    </row>
    <row r="765" spans="14:14" x14ac:dyDescent="0.25">
      <c r="N765" s="29"/>
    </row>
    <row r="766" spans="14:14" x14ac:dyDescent="0.25">
      <c r="N766" s="29"/>
    </row>
    <row r="767" spans="14:14" x14ac:dyDescent="0.25">
      <c r="N767" s="29"/>
    </row>
    <row r="768" spans="14:14" x14ac:dyDescent="0.25">
      <c r="N768" s="29"/>
    </row>
    <row r="769" spans="14:14" x14ac:dyDescent="0.25">
      <c r="N769" s="29"/>
    </row>
    <row r="770" spans="14:14" x14ac:dyDescent="0.25">
      <c r="N770" s="29"/>
    </row>
    <row r="771" spans="14:14" x14ac:dyDescent="0.25">
      <c r="N771" s="29"/>
    </row>
    <row r="772" spans="14:14" x14ac:dyDescent="0.25">
      <c r="N772" s="29"/>
    </row>
    <row r="773" spans="14:14" x14ac:dyDescent="0.25">
      <c r="N773" s="29"/>
    </row>
    <row r="774" spans="14:14" x14ac:dyDescent="0.25">
      <c r="N774" s="29"/>
    </row>
    <row r="775" spans="14:14" x14ac:dyDescent="0.25">
      <c r="N775" s="29"/>
    </row>
    <row r="776" spans="14:14" x14ac:dyDescent="0.25">
      <c r="N776" s="29"/>
    </row>
    <row r="777" spans="14:14" x14ac:dyDescent="0.25">
      <c r="N777" s="29"/>
    </row>
    <row r="778" spans="14:14" x14ac:dyDescent="0.25">
      <c r="N778" s="29"/>
    </row>
    <row r="779" spans="14:14" x14ac:dyDescent="0.25">
      <c r="N779" s="29"/>
    </row>
    <row r="780" spans="14:14" x14ac:dyDescent="0.25">
      <c r="N780" s="29"/>
    </row>
    <row r="781" spans="14:14" x14ac:dyDescent="0.25">
      <c r="N781" s="29"/>
    </row>
    <row r="782" spans="14:14" x14ac:dyDescent="0.25">
      <c r="N782" s="29"/>
    </row>
    <row r="783" spans="14:14" x14ac:dyDescent="0.25">
      <c r="N783" s="29"/>
    </row>
    <row r="784" spans="14:14" x14ac:dyDescent="0.25">
      <c r="N784" s="29"/>
    </row>
    <row r="785" spans="14:14" x14ac:dyDescent="0.25">
      <c r="N785" s="29"/>
    </row>
    <row r="786" spans="14:14" x14ac:dyDescent="0.25">
      <c r="N786" s="29"/>
    </row>
    <row r="787" spans="14:14" x14ac:dyDescent="0.25">
      <c r="N787" s="29"/>
    </row>
    <row r="788" spans="14:14" x14ac:dyDescent="0.25">
      <c r="N788" s="29"/>
    </row>
    <row r="789" spans="14:14" x14ac:dyDescent="0.25">
      <c r="N789" s="29"/>
    </row>
    <row r="790" spans="14:14" x14ac:dyDescent="0.25">
      <c r="N790" s="29"/>
    </row>
    <row r="791" spans="14:14" x14ac:dyDescent="0.25">
      <c r="N791" s="29"/>
    </row>
    <row r="792" spans="14:14" x14ac:dyDescent="0.25">
      <c r="N792" s="29"/>
    </row>
    <row r="793" spans="14:14" x14ac:dyDescent="0.25">
      <c r="N793" s="29"/>
    </row>
    <row r="794" spans="14:14" x14ac:dyDescent="0.25">
      <c r="N794" s="29"/>
    </row>
    <row r="795" spans="14:14" x14ac:dyDescent="0.25">
      <c r="N795" s="29"/>
    </row>
    <row r="796" spans="14:14" x14ac:dyDescent="0.25">
      <c r="N796" s="29"/>
    </row>
    <row r="797" spans="14:14" x14ac:dyDescent="0.25">
      <c r="N797" s="29"/>
    </row>
    <row r="798" spans="14:14" x14ac:dyDescent="0.25">
      <c r="N798" s="29"/>
    </row>
    <row r="799" spans="14:14" x14ac:dyDescent="0.25">
      <c r="N799" s="29"/>
    </row>
    <row r="800" spans="14:14" x14ac:dyDescent="0.25">
      <c r="N800" s="29"/>
    </row>
    <row r="801" spans="14:14" x14ac:dyDescent="0.25">
      <c r="N801" s="29"/>
    </row>
    <row r="802" spans="14:14" x14ac:dyDescent="0.25">
      <c r="N802" s="29"/>
    </row>
    <row r="803" spans="14:14" x14ac:dyDescent="0.25">
      <c r="N803" s="29"/>
    </row>
    <row r="804" spans="14:14" x14ac:dyDescent="0.25">
      <c r="N804" s="29"/>
    </row>
    <row r="805" spans="14:14" x14ac:dyDescent="0.25">
      <c r="N805" s="29"/>
    </row>
    <row r="806" spans="14:14" x14ac:dyDescent="0.25">
      <c r="N806" s="29"/>
    </row>
    <row r="807" spans="14:14" x14ac:dyDescent="0.25">
      <c r="N807" s="29"/>
    </row>
    <row r="808" spans="14:14" x14ac:dyDescent="0.25">
      <c r="N808" s="29"/>
    </row>
    <row r="809" spans="14:14" x14ac:dyDescent="0.25">
      <c r="N809" s="29"/>
    </row>
    <row r="810" spans="14:14" x14ac:dyDescent="0.25">
      <c r="N810" s="29"/>
    </row>
    <row r="811" spans="14:14" x14ac:dyDescent="0.25">
      <c r="N811" s="29"/>
    </row>
    <row r="812" spans="14:14" x14ac:dyDescent="0.25">
      <c r="N812" s="29"/>
    </row>
    <row r="813" spans="14:14" x14ac:dyDescent="0.25">
      <c r="N813" s="29"/>
    </row>
    <row r="814" spans="14:14" x14ac:dyDescent="0.25">
      <c r="N814" s="29"/>
    </row>
    <row r="815" spans="14:14" x14ac:dyDescent="0.25">
      <c r="N815" s="29"/>
    </row>
    <row r="816" spans="14:14" x14ac:dyDescent="0.25">
      <c r="N816" s="29"/>
    </row>
    <row r="817" spans="14:14" x14ac:dyDescent="0.25">
      <c r="N817" s="29"/>
    </row>
    <row r="818" spans="14:14" x14ac:dyDescent="0.25">
      <c r="N818" s="29"/>
    </row>
    <row r="819" spans="14:14" x14ac:dyDescent="0.25">
      <c r="N819" s="29"/>
    </row>
    <row r="820" spans="14:14" x14ac:dyDescent="0.25">
      <c r="N820" s="29"/>
    </row>
    <row r="821" spans="14:14" x14ac:dyDescent="0.25">
      <c r="N821" s="29"/>
    </row>
    <row r="822" spans="14:14" x14ac:dyDescent="0.25">
      <c r="N822" s="29"/>
    </row>
    <row r="823" spans="14:14" x14ac:dyDescent="0.25">
      <c r="N823" s="29"/>
    </row>
    <row r="824" spans="14:14" x14ac:dyDescent="0.25">
      <c r="N824" s="29"/>
    </row>
    <row r="825" spans="14:14" x14ac:dyDescent="0.25">
      <c r="N825" s="29"/>
    </row>
    <row r="826" spans="14:14" x14ac:dyDescent="0.25">
      <c r="N826" s="29"/>
    </row>
    <row r="827" spans="14:14" x14ac:dyDescent="0.25">
      <c r="N827" s="29"/>
    </row>
    <row r="828" spans="14:14" x14ac:dyDescent="0.25">
      <c r="N828" s="29"/>
    </row>
    <row r="829" spans="14:14" x14ac:dyDescent="0.25">
      <c r="N829" s="29"/>
    </row>
    <row r="830" spans="14:14" x14ac:dyDescent="0.25">
      <c r="N830" s="29"/>
    </row>
    <row r="831" spans="14:14" x14ac:dyDescent="0.25">
      <c r="N831" s="29"/>
    </row>
    <row r="832" spans="14:14" x14ac:dyDescent="0.25">
      <c r="N832" s="29"/>
    </row>
    <row r="833" spans="14:14" x14ac:dyDescent="0.25">
      <c r="N833" s="29"/>
    </row>
    <row r="834" spans="14:14" x14ac:dyDescent="0.25">
      <c r="N834" s="29"/>
    </row>
    <row r="835" spans="14:14" x14ac:dyDescent="0.25">
      <c r="N835" s="29"/>
    </row>
    <row r="836" spans="14:14" x14ac:dyDescent="0.25">
      <c r="N836" s="29"/>
    </row>
    <row r="837" spans="14:14" x14ac:dyDescent="0.25">
      <c r="N837" s="29"/>
    </row>
    <row r="838" spans="14:14" x14ac:dyDescent="0.25">
      <c r="N838" s="29"/>
    </row>
    <row r="839" spans="14:14" x14ac:dyDescent="0.25">
      <c r="N839" s="29"/>
    </row>
    <row r="840" spans="14:14" x14ac:dyDescent="0.25">
      <c r="N840" s="29"/>
    </row>
    <row r="841" spans="14:14" x14ac:dyDescent="0.25">
      <c r="N841" s="29"/>
    </row>
    <row r="842" spans="14:14" x14ac:dyDescent="0.25">
      <c r="N842" s="29"/>
    </row>
    <row r="843" spans="14:14" x14ac:dyDescent="0.25">
      <c r="N843" s="29"/>
    </row>
    <row r="844" spans="14:14" x14ac:dyDescent="0.25">
      <c r="N844" s="29"/>
    </row>
    <row r="845" spans="14:14" x14ac:dyDescent="0.25">
      <c r="N845" s="29"/>
    </row>
    <row r="846" spans="14:14" x14ac:dyDescent="0.25">
      <c r="N846" s="29"/>
    </row>
    <row r="847" spans="14:14" x14ac:dyDescent="0.25">
      <c r="N847" s="29"/>
    </row>
    <row r="848" spans="14:14" x14ac:dyDescent="0.25">
      <c r="N848" s="29"/>
    </row>
    <row r="849" spans="14:14" x14ac:dyDescent="0.25">
      <c r="N849" s="29"/>
    </row>
    <row r="850" spans="14:14" x14ac:dyDescent="0.25">
      <c r="N850" s="29"/>
    </row>
    <row r="851" spans="14:14" x14ac:dyDescent="0.25">
      <c r="N851" s="29"/>
    </row>
    <row r="852" spans="14:14" x14ac:dyDescent="0.25">
      <c r="N852" s="29"/>
    </row>
    <row r="853" spans="14:14" x14ac:dyDescent="0.25">
      <c r="N853" s="29"/>
    </row>
    <row r="854" spans="14:14" x14ac:dyDescent="0.25">
      <c r="N854" s="29"/>
    </row>
    <row r="855" spans="14:14" x14ac:dyDescent="0.25">
      <c r="N855" s="29"/>
    </row>
    <row r="856" spans="14:14" x14ac:dyDescent="0.25">
      <c r="N856" s="29"/>
    </row>
    <row r="857" spans="14:14" x14ac:dyDescent="0.25">
      <c r="N857" s="29"/>
    </row>
    <row r="858" spans="14:14" x14ac:dyDescent="0.25">
      <c r="N858" s="29"/>
    </row>
    <row r="859" spans="14:14" x14ac:dyDescent="0.25">
      <c r="N859" s="29"/>
    </row>
    <row r="860" spans="14:14" x14ac:dyDescent="0.25">
      <c r="N860" s="29"/>
    </row>
    <row r="861" spans="14:14" x14ac:dyDescent="0.25">
      <c r="N861" s="29"/>
    </row>
    <row r="862" spans="14:14" x14ac:dyDescent="0.25">
      <c r="N862" s="29"/>
    </row>
    <row r="863" spans="14:14" x14ac:dyDescent="0.25">
      <c r="N863" s="29"/>
    </row>
    <row r="864" spans="14:14" x14ac:dyDescent="0.25">
      <c r="N864" s="29"/>
    </row>
    <row r="865" spans="14:14" x14ac:dyDescent="0.25">
      <c r="N865" s="29"/>
    </row>
    <row r="866" spans="14:14" x14ac:dyDescent="0.25">
      <c r="N866" s="29"/>
    </row>
    <row r="867" spans="14:14" x14ac:dyDescent="0.25">
      <c r="N867" s="29"/>
    </row>
    <row r="868" spans="14:14" x14ac:dyDescent="0.25">
      <c r="N868" s="29"/>
    </row>
    <row r="869" spans="14:14" x14ac:dyDescent="0.25">
      <c r="N869" s="29"/>
    </row>
    <row r="870" spans="14:14" x14ac:dyDescent="0.25">
      <c r="N870" s="29"/>
    </row>
    <row r="871" spans="14:14" x14ac:dyDescent="0.25">
      <c r="N871" s="29"/>
    </row>
    <row r="872" spans="14:14" x14ac:dyDescent="0.25">
      <c r="N872" s="29"/>
    </row>
    <row r="873" spans="14:14" x14ac:dyDescent="0.25">
      <c r="N873" s="29"/>
    </row>
    <row r="874" spans="14:14" x14ac:dyDescent="0.25">
      <c r="N874" s="29"/>
    </row>
    <row r="875" spans="14:14" x14ac:dyDescent="0.25">
      <c r="N875" s="29"/>
    </row>
    <row r="876" spans="14:14" x14ac:dyDescent="0.25">
      <c r="N876" s="29"/>
    </row>
    <row r="877" spans="14:14" x14ac:dyDescent="0.25">
      <c r="N877" s="29"/>
    </row>
    <row r="878" spans="14:14" x14ac:dyDescent="0.25">
      <c r="N878" s="29"/>
    </row>
    <row r="879" spans="14:14" x14ac:dyDescent="0.25">
      <c r="N879" s="29"/>
    </row>
    <row r="880" spans="14:14" x14ac:dyDescent="0.25">
      <c r="N880" s="29"/>
    </row>
    <row r="881" spans="14:14" x14ac:dyDescent="0.25">
      <c r="N881" s="29"/>
    </row>
    <row r="882" spans="14:14" x14ac:dyDescent="0.25">
      <c r="N882" s="29"/>
    </row>
    <row r="883" spans="14:14" x14ac:dyDescent="0.25">
      <c r="N883" s="29"/>
    </row>
    <row r="884" spans="14:14" x14ac:dyDescent="0.25">
      <c r="N884" s="29"/>
    </row>
    <row r="885" spans="14:14" x14ac:dyDescent="0.25">
      <c r="N885" s="29"/>
    </row>
    <row r="886" spans="14:14" x14ac:dyDescent="0.25">
      <c r="N886" s="29"/>
    </row>
    <row r="887" spans="14:14" x14ac:dyDescent="0.25">
      <c r="N887" s="29"/>
    </row>
    <row r="888" spans="14:14" x14ac:dyDescent="0.25">
      <c r="N888" s="29"/>
    </row>
    <row r="889" spans="14:14" x14ac:dyDescent="0.25">
      <c r="N889" s="29"/>
    </row>
    <row r="890" spans="14:14" x14ac:dyDescent="0.25">
      <c r="N890" s="29"/>
    </row>
    <row r="891" spans="14:14" x14ac:dyDescent="0.25">
      <c r="N891" s="29"/>
    </row>
    <row r="892" spans="14:14" x14ac:dyDescent="0.25">
      <c r="N892" s="29"/>
    </row>
    <row r="893" spans="14:14" x14ac:dyDescent="0.25">
      <c r="N893" s="29"/>
    </row>
    <row r="894" spans="14:14" x14ac:dyDescent="0.25">
      <c r="N894" s="29"/>
    </row>
    <row r="895" spans="14:14" x14ac:dyDescent="0.25">
      <c r="N895" s="29"/>
    </row>
    <row r="896" spans="14:14" x14ac:dyDescent="0.25">
      <c r="N896" s="29"/>
    </row>
    <row r="897" spans="14:14" x14ac:dyDescent="0.25">
      <c r="N897" s="29"/>
    </row>
    <row r="898" spans="14:14" x14ac:dyDescent="0.25">
      <c r="N898" s="29"/>
    </row>
    <row r="899" spans="14:14" x14ac:dyDescent="0.25">
      <c r="N899" s="29"/>
    </row>
    <row r="900" spans="14:14" x14ac:dyDescent="0.25">
      <c r="N900" s="29"/>
    </row>
    <row r="901" spans="14:14" x14ac:dyDescent="0.25">
      <c r="N901" s="29"/>
    </row>
    <row r="902" spans="14:14" x14ac:dyDescent="0.25">
      <c r="N902" s="29"/>
    </row>
    <row r="903" spans="14:14" x14ac:dyDescent="0.25">
      <c r="N903" s="29"/>
    </row>
    <row r="904" spans="14:14" x14ac:dyDescent="0.25">
      <c r="N904" s="29"/>
    </row>
    <row r="905" spans="14:14" x14ac:dyDescent="0.25">
      <c r="N905" s="29"/>
    </row>
    <row r="906" spans="14:14" x14ac:dyDescent="0.25">
      <c r="N906" s="29"/>
    </row>
    <row r="907" spans="14:14" x14ac:dyDescent="0.25">
      <c r="N907" s="29"/>
    </row>
    <row r="908" spans="14:14" x14ac:dyDescent="0.25">
      <c r="N908" s="29"/>
    </row>
    <row r="909" spans="14:14" x14ac:dyDescent="0.25">
      <c r="N909" s="29"/>
    </row>
    <row r="910" spans="14:14" x14ac:dyDescent="0.25">
      <c r="N910" s="29"/>
    </row>
    <row r="911" spans="14:14" x14ac:dyDescent="0.25">
      <c r="N911" s="29"/>
    </row>
    <row r="912" spans="14:14" x14ac:dyDescent="0.25">
      <c r="N912" s="29"/>
    </row>
    <row r="913" spans="14:14" x14ac:dyDescent="0.25">
      <c r="N913" s="29"/>
    </row>
    <row r="914" spans="14:14" x14ac:dyDescent="0.25">
      <c r="N914" s="29"/>
    </row>
    <row r="915" spans="14:14" x14ac:dyDescent="0.25">
      <c r="N915" s="29"/>
    </row>
    <row r="916" spans="14:14" x14ac:dyDescent="0.25">
      <c r="N916" s="29"/>
    </row>
    <row r="917" spans="14:14" x14ac:dyDescent="0.25">
      <c r="N917" s="29"/>
    </row>
    <row r="918" spans="14:14" x14ac:dyDescent="0.25">
      <c r="N918" s="29"/>
    </row>
    <row r="919" spans="14:14" x14ac:dyDescent="0.25">
      <c r="N919" s="29"/>
    </row>
    <row r="920" spans="14:14" x14ac:dyDescent="0.25">
      <c r="N920" s="29"/>
    </row>
    <row r="921" spans="14:14" x14ac:dyDescent="0.25">
      <c r="N921" s="29"/>
    </row>
    <row r="922" spans="14:14" x14ac:dyDescent="0.25">
      <c r="N922" s="29"/>
    </row>
    <row r="923" spans="14:14" x14ac:dyDescent="0.25">
      <c r="N923" s="29"/>
    </row>
    <row r="924" spans="14:14" x14ac:dyDescent="0.25">
      <c r="N924" s="29"/>
    </row>
    <row r="925" spans="14:14" x14ac:dyDescent="0.25">
      <c r="N925" s="29"/>
    </row>
    <row r="926" spans="14:14" x14ac:dyDescent="0.25">
      <c r="N926" s="29"/>
    </row>
    <row r="927" spans="14:14" x14ac:dyDescent="0.25">
      <c r="N927" s="29"/>
    </row>
    <row r="928" spans="14:14" x14ac:dyDescent="0.25">
      <c r="N928" s="29"/>
    </row>
    <row r="929" spans="14:14" x14ac:dyDescent="0.25">
      <c r="N929" s="29"/>
    </row>
    <row r="930" spans="14:14" x14ac:dyDescent="0.25">
      <c r="N930" s="29"/>
    </row>
    <row r="931" spans="14:14" x14ac:dyDescent="0.25">
      <c r="N931" s="29"/>
    </row>
    <row r="932" spans="14:14" x14ac:dyDescent="0.25">
      <c r="N932" s="29"/>
    </row>
    <row r="933" spans="14:14" x14ac:dyDescent="0.25">
      <c r="N933" s="29"/>
    </row>
    <row r="934" spans="14:14" x14ac:dyDescent="0.25">
      <c r="N934" s="29"/>
    </row>
    <row r="935" spans="14:14" x14ac:dyDescent="0.25">
      <c r="N935" s="29"/>
    </row>
    <row r="936" spans="14:14" x14ac:dyDescent="0.25">
      <c r="N936" s="29"/>
    </row>
    <row r="937" spans="14:14" x14ac:dyDescent="0.25">
      <c r="N937" s="29"/>
    </row>
    <row r="938" spans="14:14" x14ac:dyDescent="0.25">
      <c r="N938" s="29"/>
    </row>
    <row r="939" spans="14:14" x14ac:dyDescent="0.25">
      <c r="N939" s="29"/>
    </row>
    <row r="940" spans="14:14" x14ac:dyDescent="0.25">
      <c r="N940" s="29"/>
    </row>
    <row r="941" spans="14:14" x14ac:dyDescent="0.25">
      <c r="N941" s="29"/>
    </row>
    <row r="942" spans="14:14" x14ac:dyDescent="0.25">
      <c r="N942" s="29"/>
    </row>
    <row r="943" spans="14:14" x14ac:dyDescent="0.25">
      <c r="N943" s="29"/>
    </row>
    <row r="944" spans="14:14" x14ac:dyDescent="0.25">
      <c r="N944" s="29"/>
    </row>
    <row r="945" spans="14:14" x14ac:dyDescent="0.25">
      <c r="N945" s="29"/>
    </row>
    <row r="946" spans="14:14" x14ac:dyDescent="0.25">
      <c r="N946" s="29"/>
    </row>
    <row r="947" spans="14:14" x14ac:dyDescent="0.25">
      <c r="N947" s="29"/>
    </row>
    <row r="948" spans="14:14" x14ac:dyDescent="0.25">
      <c r="N948" s="29"/>
    </row>
    <row r="949" spans="14:14" x14ac:dyDescent="0.25">
      <c r="N949" s="29"/>
    </row>
    <row r="950" spans="14:14" x14ac:dyDescent="0.25">
      <c r="N950" s="29"/>
    </row>
    <row r="951" spans="14:14" x14ac:dyDescent="0.25">
      <c r="N951" s="29"/>
    </row>
    <row r="952" spans="14:14" x14ac:dyDescent="0.25">
      <c r="N952" s="29"/>
    </row>
    <row r="953" spans="14:14" x14ac:dyDescent="0.25">
      <c r="N953" s="29"/>
    </row>
    <row r="954" spans="14:14" x14ac:dyDescent="0.25">
      <c r="N954" s="29"/>
    </row>
    <row r="955" spans="14:14" x14ac:dyDescent="0.25">
      <c r="N955" s="29"/>
    </row>
    <row r="956" spans="14:14" x14ac:dyDescent="0.25">
      <c r="N956" s="29"/>
    </row>
    <row r="957" spans="14:14" x14ac:dyDescent="0.25">
      <c r="N957" s="29"/>
    </row>
    <row r="958" spans="14:14" x14ac:dyDescent="0.25">
      <c r="N958" s="29"/>
    </row>
    <row r="959" spans="14:14" x14ac:dyDescent="0.25">
      <c r="N959" s="29"/>
    </row>
    <row r="960" spans="14:14" x14ac:dyDescent="0.25">
      <c r="N960" s="29"/>
    </row>
    <row r="961" spans="14:14" x14ac:dyDescent="0.25">
      <c r="N961" s="29"/>
    </row>
    <row r="962" spans="14:14" x14ac:dyDescent="0.25">
      <c r="N962" s="29"/>
    </row>
    <row r="963" spans="14:14" x14ac:dyDescent="0.25">
      <c r="N963" s="29"/>
    </row>
    <row r="964" spans="14:14" x14ac:dyDescent="0.25">
      <c r="N964" s="29"/>
    </row>
    <row r="965" spans="14:14" x14ac:dyDescent="0.25">
      <c r="N965" s="29"/>
    </row>
    <row r="966" spans="14:14" x14ac:dyDescent="0.25">
      <c r="N966" s="29"/>
    </row>
    <row r="967" spans="14:14" x14ac:dyDescent="0.25">
      <c r="N967" s="29"/>
    </row>
    <row r="968" spans="14:14" x14ac:dyDescent="0.25">
      <c r="N968" s="29"/>
    </row>
    <row r="969" spans="14:14" x14ac:dyDescent="0.25">
      <c r="N969" s="29"/>
    </row>
    <row r="970" spans="14:14" x14ac:dyDescent="0.25">
      <c r="N970" s="29"/>
    </row>
    <row r="971" spans="14:14" x14ac:dyDescent="0.25">
      <c r="N971" s="29"/>
    </row>
    <row r="972" spans="14:14" x14ac:dyDescent="0.25">
      <c r="N972" s="29"/>
    </row>
    <row r="973" spans="14:14" x14ac:dyDescent="0.25">
      <c r="N973" s="29"/>
    </row>
    <row r="974" spans="14:14" x14ac:dyDescent="0.25">
      <c r="N974" s="29"/>
    </row>
    <row r="975" spans="14:14" x14ac:dyDescent="0.25">
      <c r="N975" s="29"/>
    </row>
    <row r="976" spans="14:14" x14ac:dyDescent="0.25">
      <c r="N976" s="29"/>
    </row>
    <row r="977" spans="14:14" x14ac:dyDescent="0.25">
      <c r="N977" s="29"/>
    </row>
    <row r="978" spans="14:14" x14ac:dyDescent="0.25">
      <c r="N978" s="29"/>
    </row>
    <row r="979" spans="14:14" x14ac:dyDescent="0.25">
      <c r="N979" s="29"/>
    </row>
    <row r="980" spans="14:14" x14ac:dyDescent="0.25">
      <c r="N980" s="29"/>
    </row>
    <row r="981" spans="14:14" x14ac:dyDescent="0.25">
      <c r="N981" s="29"/>
    </row>
    <row r="982" spans="14:14" x14ac:dyDescent="0.25">
      <c r="N982" s="29"/>
    </row>
    <row r="983" spans="14:14" x14ac:dyDescent="0.25">
      <c r="N983" s="29"/>
    </row>
    <row r="984" spans="14:14" x14ac:dyDescent="0.25">
      <c r="N984" s="29"/>
    </row>
    <row r="985" spans="14:14" x14ac:dyDescent="0.25">
      <c r="N985" s="29"/>
    </row>
    <row r="986" spans="14:14" x14ac:dyDescent="0.25">
      <c r="N986" s="29"/>
    </row>
    <row r="987" spans="14:14" x14ac:dyDescent="0.25">
      <c r="N987" s="29"/>
    </row>
    <row r="988" spans="14:14" x14ac:dyDescent="0.25">
      <c r="N988" s="29"/>
    </row>
    <row r="989" spans="14:14" x14ac:dyDescent="0.25">
      <c r="N989" s="29"/>
    </row>
    <row r="990" spans="14:14" x14ac:dyDescent="0.25">
      <c r="N990" s="29"/>
    </row>
    <row r="991" spans="14:14" x14ac:dyDescent="0.25">
      <c r="N991" s="29"/>
    </row>
    <row r="992" spans="14:14" x14ac:dyDescent="0.25">
      <c r="N992" s="29"/>
    </row>
    <row r="993" spans="14:14" x14ac:dyDescent="0.25">
      <c r="N993" s="29"/>
    </row>
    <row r="994" spans="14:14" x14ac:dyDescent="0.25">
      <c r="N994" s="29"/>
    </row>
    <row r="995" spans="14:14" x14ac:dyDescent="0.25">
      <c r="N995" s="29"/>
    </row>
    <row r="996" spans="14:14" x14ac:dyDescent="0.25">
      <c r="N996" s="29"/>
    </row>
    <row r="997" spans="14:14" x14ac:dyDescent="0.25">
      <c r="N997" s="29"/>
    </row>
    <row r="998" spans="14:14" x14ac:dyDescent="0.25">
      <c r="N998" s="29"/>
    </row>
    <row r="999" spans="14:14" x14ac:dyDescent="0.25">
      <c r="N999" s="29"/>
    </row>
    <row r="1000" spans="14:14" x14ac:dyDescent="0.25">
      <c r="N1000" s="29"/>
    </row>
    <row r="1001" spans="14:14" x14ac:dyDescent="0.25">
      <c r="N1001" s="29"/>
    </row>
    <row r="1002" spans="14:14" x14ac:dyDescent="0.25">
      <c r="N1002" s="29"/>
    </row>
    <row r="1003" spans="14:14" x14ac:dyDescent="0.25">
      <c r="N1003" s="29"/>
    </row>
    <row r="1004" spans="14:14" x14ac:dyDescent="0.25">
      <c r="N1004" s="29"/>
    </row>
    <row r="1005" spans="14:14" x14ac:dyDescent="0.25">
      <c r="N1005" s="29"/>
    </row>
    <row r="1006" spans="14:14" x14ac:dyDescent="0.25">
      <c r="N1006" s="29"/>
    </row>
    <row r="1007" spans="14:14" x14ac:dyDescent="0.25">
      <c r="N1007" s="29"/>
    </row>
    <row r="1008" spans="14:14" x14ac:dyDescent="0.25">
      <c r="N1008" s="29"/>
    </row>
    <row r="1009" spans="14:14" x14ac:dyDescent="0.25">
      <c r="N1009" s="29"/>
    </row>
    <row r="1010" spans="14:14" x14ac:dyDescent="0.25">
      <c r="N1010" s="29"/>
    </row>
    <row r="1011" spans="14:14" x14ac:dyDescent="0.25">
      <c r="N1011" s="29"/>
    </row>
    <row r="1012" spans="14:14" x14ac:dyDescent="0.25">
      <c r="N1012" s="29"/>
    </row>
    <row r="1013" spans="14:14" x14ac:dyDescent="0.25">
      <c r="N1013" s="29"/>
    </row>
    <row r="1014" spans="14:14" x14ac:dyDescent="0.25">
      <c r="N1014" s="29"/>
    </row>
    <row r="1015" spans="14:14" x14ac:dyDescent="0.25">
      <c r="N1015" s="29"/>
    </row>
    <row r="1016" spans="14:14" x14ac:dyDescent="0.25">
      <c r="N1016" s="29"/>
    </row>
    <row r="1017" spans="14:14" x14ac:dyDescent="0.25">
      <c r="N1017" s="29"/>
    </row>
    <row r="1018" spans="14:14" x14ac:dyDescent="0.25">
      <c r="N1018" s="29"/>
    </row>
    <row r="1019" spans="14:14" x14ac:dyDescent="0.25">
      <c r="N1019" s="29"/>
    </row>
    <row r="1020" spans="14:14" x14ac:dyDescent="0.25">
      <c r="N1020" s="29"/>
    </row>
    <row r="1021" spans="14:14" x14ac:dyDescent="0.25">
      <c r="N1021" s="29"/>
    </row>
    <row r="1022" spans="14:14" x14ac:dyDescent="0.25">
      <c r="N1022" s="29"/>
    </row>
    <row r="1023" spans="14:14" x14ac:dyDescent="0.25">
      <c r="N1023" s="29"/>
    </row>
    <row r="1024" spans="14:14" x14ac:dyDescent="0.25">
      <c r="N1024" s="29"/>
    </row>
    <row r="1025" spans="14:14" x14ac:dyDescent="0.25">
      <c r="N1025" s="29"/>
    </row>
    <row r="1026" spans="14:14" x14ac:dyDescent="0.25">
      <c r="N1026" s="29"/>
    </row>
    <row r="1027" spans="14:14" x14ac:dyDescent="0.25">
      <c r="N1027" s="29"/>
    </row>
    <row r="1028" spans="14:14" x14ac:dyDescent="0.25">
      <c r="N1028" s="29"/>
    </row>
    <row r="1029" spans="14:14" x14ac:dyDescent="0.25">
      <c r="N1029" s="29"/>
    </row>
    <row r="1030" spans="14:14" x14ac:dyDescent="0.25">
      <c r="N1030" s="29"/>
    </row>
    <row r="1031" spans="14:14" x14ac:dyDescent="0.25">
      <c r="N1031" s="29"/>
    </row>
    <row r="1032" spans="14:14" x14ac:dyDescent="0.25">
      <c r="N1032" s="29"/>
    </row>
    <row r="1033" spans="14:14" x14ac:dyDescent="0.25">
      <c r="N1033" s="29"/>
    </row>
    <row r="1034" spans="14:14" x14ac:dyDescent="0.25">
      <c r="N1034" s="29"/>
    </row>
    <row r="1035" spans="14:14" x14ac:dyDescent="0.25">
      <c r="N1035" s="29"/>
    </row>
    <row r="1036" spans="14:14" x14ac:dyDescent="0.25">
      <c r="N1036" s="29"/>
    </row>
    <row r="1037" spans="14:14" x14ac:dyDescent="0.25">
      <c r="N1037" s="29"/>
    </row>
    <row r="1038" spans="14:14" x14ac:dyDescent="0.25">
      <c r="N1038" s="29"/>
    </row>
    <row r="1039" spans="14:14" x14ac:dyDescent="0.25">
      <c r="N1039" s="29"/>
    </row>
    <row r="1040" spans="14:14" x14ac:dyDescent="0.25">
      <c r="N1040" s="29"/>
    </row>
    <row r="1041" spans="14:14" x14ac:dyDescent="0.25">
      <c r="N1041" s="29"/>
    </row>
    <row r="1042" spans="14:14" x14ac:dyDescent="0.25">
      <c r="N1042" s="29"/>
    </row>
    <row r="1043" spans="14:14" x14ac:dyDescent="0.25">
      <c r="N1043" s="29"/>
    </row>
    <row r="1044" spans="14:14" x14ac:dyDescent="0.25">
      <c r="N1044" s="29"/>
    </row>
    <row r="1045" spans="14:14" x14ac:dyDescent="0.25">
      <c r="N1045" s="29"/>
    </row>
    <row r="1046" spans="14:14" x14ac:dyDescent="0.25">
      <c r="N1046" s="29"/>
    </row>
    <row r="1047" spans="14:14" x14ac:dyDescent="0.25">
      <c r="N1047" s="29"/>
    </row>
    <row r="1048" spans="14:14" x14ac:dyDescent="0.25">
      <c r="N1048" s="29"/>
    </row>
    <row r="1049" spans="14:14" x14ac:dyDescent="0.25">
      <c r="N1049" s="29"/>
    </row>
    <row r="1050" spans="14:14" x14ac:dyDescent="0.25">
      <c r="N1050" s="29"/>
    </row>
    <row r="1051" spans="14:14" x14ac:dyDescent="0.25">
      <c r="N1051" s="29"/>
    </row>
    <row r="1052" spans="14:14" x14ac:dyDescent="0.25">
      <c r="N1052" s="29"/>
    </row>
    <row r="1053" spans="14:14" x14ac:dyDescent="0.25">
      <c r="N1053" s="29"/>
    </row>
    <row r="1054" spans="14:14" x14ac:dyDescent="0.25">
      <c r="N1054" s="29"/>
    </row>
    <row r="1055" spans="14:14" x14ac:dyDescent="0.25">
      <c r="N1055" s="29"/>
    </row>
    <row r="1056" spans="14:14" x14ac:dyDescent="0.25">
      <c r="N1056" s="29"/>
    </row>
    <row r="1057" spans="14:14" x14ac:dyDescent="0.25">
      <c r="N1057" s="29"/>
    </row>
    <row r="1058" spans="14:14" x14ac:dyDescent="0.25">
      <c r="N1058" s="29"/>
    </row>
    <row r="1059" spans="14:14" x14ac:dyDescent="0.25">
      <c r="N1059" s="29"/>
    </row>
    <row r="1060" spans="14:14" x14ac:dyDescent="0.25">
      <c r="N1060" s="29"/>
    </row>
    <row r="1061" spans="14:14" x14ac:dyDescent="0.25">
      <c r="N1061" s="29"/>
    </row>
    <row r="1062" spans="14:14" x14ac:dyDescent="0.25">
      <c r="N1062" s="29"/>
    </row>
    <row r="1063" spans="14:14" x14ac:dyDescent="0.25">
      <c r="N1063" s="29"/>
    </row>
    <row r="1064" spans="14:14" x14ac:dyDescent="0.25">
      <c r="N1064" s="29"/>
    </row>
    <row r="1065" spans="14:14" x14ac:dyDescent="0.25">
      <c r="N1065" s="29"/>
    </row>
    <row r="1066" spans="14:14" x14ac:dyDescent="0.25">
      <c r="N1066" s="29"/>
    </row>
    <row r="1067" spans="14:14" x14ac:dyDescent="0.25">
      <c r="N1067" s="29"/>
    </row>
    <row r="1068" spans="14:14" x14ac:dyDescent="0.25">
      <c r="N1068" s="29"/>
    </row>
    <row r="1069" spans="14:14" x14ac:dyDescent="0.25">
      <c r="N1069" s="29"/>
    </row>
    <row r="1070" spans="14:14" x14ac:dyDescent="0.25">
      <c r="N1070" s="29"/>
    </row>
    <row r="1071" spans="14:14" x14ac:dyDescent="0.25">
      <c r="N1071" s="29"/>
    </row>
    <row r="1072" spans="14:14" x14ac:dyDescent="0.25">
      <c r="N1072" s="29"/>
    </row>
    <row r="1073" spans="14:14" x14ac:dyDescent="0.25">
      <c r="N1073" s="29"/>
    </row>
    <row r="1074" spans="14:14" x14ac:dyDescent="0.25">
      <c r="N1074" s="29"/>
    </row>
    <row r="1075" spans="14:14" x14ac:dyDescent="0.25">
      <c r="N1075" s="29"/>
    </row>
    <row r="1076" spans="14:14" x14ac:dyDescent="0.25">
      <c r="N1076" s="29"/>
    </row>
    <row r="1077" spans="14:14" x14ac:dyDescent="0.25">
      <c r="N1077" s="29"/>
    </row>
    <row r="1078" spans="14:14" x14ac:dyDescent="0.25">
      <c r="N1078" s="29"/>
    </row>
    <row r="1079" spans="14:14" x14ac:dyDescent="0.25">
      <c r="N1079" s="29"/>
    </row>
    <row r="1080" spans="14:14" x14ac:dyDescent="0.25">
      <c r="N1080" s="29"/>
    </row>
    <row r="1081" spans="14:14" x14ac:dyDescent="0.25">
      <c r="N1081" s="29"/>
    </row>
    <row r="1082" spans="14:14" x14ac:dyDescent="0.25">
      <c r="N1082" s="29"/>
    </row>
    <row r="1083" spans="14:14" x14ac:dyDescent="0.25">
      <c r="N1083" s="29"/>
    </row>
    <row r="1084" spans="14:14" x14ac:dyDescent="0.25">
      <c r="N1084" s="29"/>
    </row>
    <row r="1085" spans="14:14" x14ac:dyDescent="0.25">
      <c r="N1085" s="29"/>
    </row>
    <row r="1086" spans="14:14" x14ac:dyDescent="0.25">
      <c r="N1086" s="29"/>
    </row>
    <row r="1087" spans="14:14" x14ac:dyDescent="0.25">
      <c r="N1087" s="29"/>
    </row>
    <row r="1088" spans="14:14" x14ac:dyDescent="0.25">
      <c r="N1088" s="29"/>
    </row>
    <row r="1089" spans="14:14" x14ac:dyDescent="0.25">
      <c r="N1089" s="29"/>
    </row>
    <row r="1090" spans="14:14" x14ac:dyDescent="0.25">
      <c r="N1090" s="29"/>
    </row>
    <row r="1091" spans="14:14" x14ac:dyDescent="0.25">
      <c r="N1091" s="29"/>
    </row>
    <row r="1092" spans="14:14" x14ac:dyDescent="0.25">
      <c r="N1092" s="29"/>
    </row>
    <row r="1093" spans="14:14" x14ac:dyDescent="0.25">
      <c r="N1093" s="29"/>
    </row>
    <row r="1094" spans="14:14" x14ac:dyDescent="0.25">
      <c r="N1094" s="29"/>
    </row>
    <row r="1095" spans="14:14" x14ac:dyDescent="0.25">
      <c r="N1095" s="29"/>
    </row>
    <row r="1096" spans="14:14" x14ac:dyDescent="0.25">
      <c r="N1096" s="29"/>
    </row>
    <row r="1097" spans="14:14" x14ac:dyDescent="0.25">
      <c r="N1097" s="29"/>
    </row>
    <row r="1098" spans="14:14" x14ac:dyDescent="0.25">
      <c r="N1098" s="29"/>
    </row>
    <row r="1099" spans="14:14" x14ac:dyDescent="0.25">
      <c r="N1099" s="29"/>
    </row>
    <row r="1100" spans="14:14" x14ac:dyDescent="0.25">
      <c r="N1100" s="29"/>
    </row>
    <row r="1101" spans="14:14" x14ac:dyDescent="0.25">
      <c r="N1101" s="29"/>
    </row>
    <row r="1102" spans="14:14" x14ac:dyDescent="0.25">
      <c r="N1102" s="29"/>
    </row>
    <row r="1103" spans="14:14" x14ac:dyDescent="0.25">
      <c r="N1103" s="29"/>
    </row>
    <row r="1104" spans="14:14" x14ac:dyDescent="0.25">
      <c r="N1104" s="29"/>
    </row>
    <row r="1105" spans="14:14" x14ac:dyDescent="0.25">
      <c r="N1105" s="29"/>
    </row>
    <row r="1106" spans="14:14" x14ac:dyDescent="0.25">
      <c r="N1106" s="29"/>
    </row>
    <row r="1107" spans="14:14" x14ac:dyDescent="0.25">
      <c r="N1107" s="29"/>
    </row>
    <row r="1108" spans="14:14" x14ac:dyDescent="0.25">
      <c r="N1108" s="29"/>
    </row>
    <row r="1109" spans="14:14" x14ac:dyDescent="0.25">
      <c r="N1109" s="29"/>
    </row>
    <row r="1110" spans="14:14" x14ac:dyDescent="0.25">
      <c r="N1110" s="29"/>
    </row>
    <row r="1111" spans="14:14" x14ac:dyDescent="0.25">
      <c r="N1111" s="29"/>
    </row>
    <row r="1112" spans="14:14" x14ac:dyDescent="0.25">
      <c r="N1112" s="29"/>
    </row>
    <row r="1113" spans="14:14" x14ac:dyDescent="0.25">
      <c r="N1113" s="29"/>
    </row>
    <row r="1114" spans="14:14" x14ac:dyDescent="0.25">
      <c r="N1114" s="29"/>
    </row>
    <row r="1115" spans="14:14" x14ac:dyDescent="0.25">
      <c r="N1115" s="29"/>
    </row>
    <row r="1116" spans="14:14" x14ac:dyDescent="0.25">
      <c r="N1116" s="29"/>
    </row>
    <row r="1117" spans="14:14" x14ac:dyDescent="0.25">
      <c r="N1117" s="29"/>
    </row>
    <row r="1118" spans="14:14" x14ac:dyDescent="0.25">
      <c r="N1118" s="29"/>
    </row>
    <row r="1119" spans="14:14" x14ac:dyDescent="0.25">
      <c r="N1119" s="29"/>
    </row>
    <row r="1120" spans="14:14" x14ac:dyDescent="0.25">
      <c r="N1120" s="29"/>
    </row>
    <row r="1121" spans="14:14" x14ac:dyDescent="0.25">
      <c r="N1121" s="29"/>
    </row>
    <row r="1122" spans="14:14" x14ac:dyDescent="0.25">
      <c r="N1122" s="29"/>
    </row>
    <row r="1123" spans="14:14" x14ac:dyDescent="0.25">
      <c r="N1123" s="29"/>
    </row>
    <row r="1124" spans="14:14" x14ac:dyDescent="0.25">
      <c r="N1124" s="29"/>
    </row>
    <row r="1125" spans="14:14" x14ac:dyDescent="0.25">
      <c r="N1125" s="29"/>
    </row>
    <row r="1126" spans="14:14" x14ac:dyDescent="0.25">
      <c r="N1126" s="29"/>
    </row>
    <row r="1127" spans="14:14" x14ac:dyDescent="0.25">
      <c r="N1127" s="29"/>
    </row>
    <row r="1128" spans="14:14" x14ac:dyDescent="0.25">
      <c r="N1128" s="29"/>
    </row>
    <row r="1129" spans="14:14" x14ac:dyDescent="0.25">
      <c r="N1129" s="29"/>
    </row>
    <row r="1130" spans="14:14" x14ac:dyDescent="0.25">
      <c r="N1130" s="29"/>
    </row>
    <row r="1131" spans="14:14" x14ac:dyDescent="0.25">
      <c r="N1131" s="29"/>
    </row>
    <row r="1132" spans="14:14" x14ac:dyDescent="0.25">
      <c r="N1132" s="29"/>
    </row>
    <row r="1133" spans="14:14" x14ac:dyDescent="0.25">
      <c r="N1133" s="29"/>
    </row>
    <row r="1134" spans="14:14" x14ac:dyDescent="0.25">
      <c r="N1134" s="29"/>
    </row>
    <row r="1135" spans="14:14" x14ac:dyDescent="0.25">
      <c r="N1135" s="29"/>
    </row>
    <row r="1136" spans="14:14" x14ac:dyDescent="0.25">
      <c r="N1136" s="29"/>
    </row>
    <row r="1137" spans="14:14" x14ac:dyDescent="0.25">
      <c r="N1137" s="29"/>
    </row>
    <row r="1138" spans="14:14" x14ac:dyDescent="0.25">
      <c r="N1138" s="29"/>
    </row>
    <row r="1139" spans="14:14" x14ac:dyDescent="0.25">
      <c r="N1139" s="29"/>
    </row>
    <row r="1140" spans="14:14" x14ac:dyDescent="0.25">
      <c r="N1140" s="29"/>
    </row>
    <row r="1141" spans="14:14" x14ac:dyDescent="0.25">
      <c r="N1141" s="29"/>
    </row>
    <row r="1142" spans="14:14" x14ac:dyDescent="0.25">
      <c r="N1142" s="29"/>
    </row>
    <row r="1143" spans="14:14" x14ac:dyDescent="0.25">
      <c r="N1143" s="29"/>
    </row>
    <row r="1144" spans="14:14" x14ac:dyDescent="0.25">
      <c r="N1144" s="29"/>
    </row>
    <row r="1145" spans="14:14" x14ac:dyDescent="0.25">
      <c r="N1145" s="29"/>
    </row>
    <row r="1146" spans="14:14" x14ac:dyDescent="0.25">
      <c r="N1146" s="29"/>
    </row>
    <row r="1147" spans="14:14" x14ac:dyDescent="0.25">
      <c r="N1147" s="29"/>
    </row>
    <row r="1148" spans="14:14" x14ac:dyDescent="0.25">
      <c r="N1148" s="29"/>
    </row>
    <row r="1149" spans="14:14" x14ac:dyDescent="0.25">
      <c r="N1149" s="29"/>
    </row>
    <row r="1150" spans="14:14" x14ac:dyDescent="0.25">
      <c r="N1150" s="29"/>
    </row>
    <row r="1151" spans="14:14" x14ac:dyDescent="0.25">
      <c r="N1151" s="29"/>
    </row>
    <row r="1152" spans="14:14" x14ac:dyDescent="0.25">
      <c r="N1152" s="29"/>
    </row>
    <row r="1153" spans="14:14" x14ac:dyDescent="0.25">
      <c r="N1153" s="29"/>
    </row>
    <row r="1154" spans="14:14" x14ac:dyDescent="0.25">
      <c r="N1154" s="29"/>
    </row>
    <row r="1155" spans="14:14" x14ac:dyDescent="0.25">
      <c r="N1155" s="29"/>
    </row>
    <row r="1156" spans="14:14" x14ac:dyDescent="0.25">
      <c r="N1156" s="29"/>
    </row>
    <row r="1157" spans="14:14" x14ac:dyDescent="0.25">
      <c r="N1157" s="29"/>
    </row>
    <row r="1158" spans="14:14" x14ac:dyDescent="0.25">
      <c r="N1158" s="29"/>
    </row>
    <row r="1159" spans="14:14" x14ac:dyDescent="0.25">
      <c r="N1159" s="29"/>
    </row>
    <row r="1160" spans="14:14" x14ac:dyDescent="0.25">
      <c r="N1160" s="29"/>
    </row>
    <row r="1161" spans="14:14" x14ac:dyDescent="0.25">
      <c r="N1161" s="29"/>
    </row>
    <row r="1162" spans="14:14" x14ac:dyDescent="0.25">
      <c r="N1162" s="29"/>
    </row>
    <row r="1163" spans="14:14" x14ac:dyDescent="0.25">
      <c r="N1163" s="29"/>
    </row>
    <row r="1164" spans="14:14" x14ac:dyDescent="0.25">
      <c r="N1164" s="29"/>
    </row>
    <row r="1165" spans="14:14" x14ac:dyDescent="0.25">
      <c r="N1165" s="29"/>
    </row>
    <row r="1166" spans="14:14" x14ac:dyDescent="0.25">
      <c r="N1166" s="29"/>
    </row>
    <row r="1167" spans="14:14" x14ac:dyDescent="0.25">
      <c r="N1167" s="29"/>
    </row>
    <row r="1168" spans="14:14" x14ac:dyDescent="0.25">
      <c r="N1168" s="29"/>
    </row>
    <row r="1169" spans="14:14" x14ac:dyDescent="0.25">
      <c r="N1169" s="29"/>
    </row>
    <row r="1170" spans="14:14" x14ac:dyDescent="0.25">
      <c r="N1170" s="29"/>
    </row>
    <row r="1171" spans="14:14" x14ac:dyDescent="0.25">
      <c r="N1171" s="29"/>
    </row>
    <row r="1172" spans="14:14" x14ac:dyDescent="0.25">
      <c r="N1172" s="29"/>
    </row>
    <row r="1173" spans="14:14" x14ac:dyDescent="0.25">
      <c r="N1173" s="29"/>
    </row>
    <row r="1174" spans="14:14" x14ac:dyDescent="0.25">
      <c r="N1174" s="29"/>
    </row>
    <row r="1175" spans="14:14" x14ac:dyDescent="0.25">
      <c r="N1175" s="29"/>
    </row>
    <row r="1176" spans="14:14" x14ac:dyDescent="0.25">
      <c r="N1176" s="29"/>
    </row>
    <row r="1177" spans="14:14" x14ac:dyDescent="0.25">
      <c r="N1177" s="29"/>
    </row>
    <row r="1178" spans="14:14" x14ac:dyDescent="0.25">
      <c r="N1178" s="29"/>
    </row>
    <row r="1179" spans="14:14" x14ac:dyDescent="0.25">
      <c r="N1179" s="29"/>
    </row>
    <row r="1180" spans="14:14" x14ac:dyDescent="0.25">
      <c r="N1180" s="29"/>
    </row>
    <row r="1181" spans="14:14" x14ac:dyDescent="0.25">
      <c r="N1181" s="29"/>
    </row>
    <row r="1182" spans="14:14" x14ac:dyDescent="0.25">
      <c r="N1182" s="29"/>
    </row>
    <row r="1183" spans="14:14" x14ac:dyDescent="0.25">
      <c r="N1183" s="29"/>
    </row>
    <row r="1184" spans="14:14" x14ac:dyDescent="0.25">
      <c r="N1184" s="29"/>
    </row>
    <row r="1185" spans="14:14" x14ac:dyDescent="0.25">
      <c r="N1185" s="29"/>
    </row>
    <row r="1186" spans="14:14" x14ac:dyDescent="0.25">
      <c r="N1186" s="29"/>
    </row>
    <row r="1187" spans="14:14" x14ac:dyDescent="0.25">
      <c r="N1187" s="29"/>
    </row>
    <row r="1188" spans="14:14" x14ac:dyDescent="0.25">
      <c r="N1188" s="29"/>
    </row>
    <row r="1189" spans="14:14" x14ac:dyDescent="0.25">
      <c r="N1189" s="29"/>
    </row>
    <row r="1190" spans="14:14" x14ac:dyDescent="0.25">
      <c r="N1190" s="29"/>
    </row>
    <row r="1191" spans="14:14" x14ac:dyDescent="0.25">
      <c r="N1191" s="29"/>
    </row>
    <row r="1192" spans="14:14" x14ac:dyDescent="0.25">
      <c r="N1192" s="29"/>
    </row>
    <row r="1193" spans="14:14" x14ac:dyDescent="0.25">
      <c r="N1193" s="29"/>
    </row>
    <row r="1194" spans="14:14" x14ac:dyDescent="0.25">
      <c r="N1194" s="29"/>
    </row>
    <row r="1195" spans="14:14" x14ac:dyDescent="0.25">
      <c r="N1195" s="29"/>
    </row>
    <row r="1196" spans="14:14" x14ac:dyDescent="0.25">
      <c r="N1196" s="29"/>
    </row>
    <row r="1197" spans="14:14" x14ac:dyDescent="0.25">
      <c r="N1197" s="29"/>
    </row>
    <row r="1198" spans="14:14" x14ac:dyDescent="0.25">
      <c r="N1198" s="29"/>
    </row>
    <row r="1199" spans="14:14" x14ac:dyDescent="0.25">
      <c r="N1199" s="29"/>
    </row>
    <row r="1200" spans="14:14" x14ac:dyDescent="0.25">
      <c r="N1200" s="29"/>
    </row>
    <row r="1201" spans="14:14" x14ac:dyDescent="0.25">
      <c r="N1201" s="29"/>
    </row>
    <row r="1202" spans="14:14" x14ac:dyDescent="0.25">
      <c r="N1202" s="29"/>
    </row>
    <row r="1203" spans="14:14" x14ac:dyDescent="0.25">
      <c r="N1203" s="29"/>
    </row>
    <row r="1204" spans="14:14" x14ac:dyDescent="0.25">
      <c r="N1204" s="29"/>
    </row>
    <row r="1205" spans="14:14" x14ac:dyDescent="0.25">
      <c r="N1205" s="29"/>
    </row>
    <row r="1206" spans="14:14" x14ac:dyDescent="0.25">
      <c r="N1206" s="29"/>
    </row>
    <row r="1207" spans="14:14" x14ac:dyDescent="0.25">
      <c r="N1207" s="29"/>
    </row>
    <row r="1208" spans="14:14" x14ac:dyDescent="0.25">
      <c r="N1208" s="29"/>
    </row>
    <row r="1209" spans="14:14" x14ac:dyDescent="0.25">
      <c r="N1209" s="29"/>
    </row>
    <row r="1210" spans="14:14" x14ac:dyDescent="0.25">
      <c r="N1210" s="29"/>
    </row>
    <row r="1211" spans="14:14" x14ac:dyDescent="0.25">
      <c r="N1211" s="29"/>
    </row>
    <row r="1212" spans="14:14" x14ac:dyDescent="0.25">
      <c r="N1212" s="29"/>
    </row>
    <row r="1213" spans="14:14" x14ac:dyDescent="0.25">
      <c r="N1213" s="29"/>
    </row>
    <row r="1214" spans="14:14" x14ac:dyDescent="0.25">
      <c r="N1214" s="29"/>
    </row>
    <row r="1215" spans="14:14" x14ac:dyDescent="0.25">
      <c r="N1215" s="29"/>
    </row>
    <row r="1216" spans="14:14" x14ac:dyDescent="0.25">
      <c r="N1216" s="29"/>
    </row>
    <row r="1217" spans="14:14" x14ac:dyDescent="0.25">
      <c r="N1217" s="29"/>
    </row>
    <row r="1218" spans="14:14" x14ac:dyDescent="0.25">
      <c r="N1218" s="29"/>
    </row>
    <row r="1219" spans="14:14" x14ac:dyDescent="0.25">
      <c r="N1219" s="29"/>
    </row>
    <row r="1220" spans="14:14" x14ac:dyDescent="0.25">
      <c r="N1220" s="29"/>
    </row>
    <row r="1221" spans="14:14" x14ac:dyDescent="0.25">
      <c r="N1221" s="29"/>
    </row>
    <row r="1222" spans="14:14" x14ac:dyDescent="0.25">
      <c r="N1222" s="29"/>
    </row>
    <row r="1223" spans="14:14" x14ac:dyDescent="0.25">
      <c r="N1223" s="29"/>
    </row>
    <row r="1224" spans="14:14" x14ac:dyDescent="0.25">
      <c r="N1224" s="29"/>
    </row>
    <row r="1225" spans="14:14" x14ac:dyDescent="0.25">
      <c r="N1225" s="29"/>
    </row>
    <row r="1226" spans="14:14" x14ac:dyDescent="0.25">
      <c r="N1226" s="29"/>
    </row>
    <row r="1227" spans="14:14" x14ac:dyDescent="0.25">
      <c r="N1227" s="29"/>
    </row>
    <row r="1228" spans="14:14" x14ac:dyDescent="0.25">
      <c r="N1228" s="29"/>
    </row>
    <row r="1229" spans="14:14" x14ac:dyDescent="0.25">
      <c r="N1229" s="29"/>
    </row>
    <row r="1230" spans="14:14" x14ac:dyDescent="0.25">
      <c r="N1230" s="29"/>
    </row>
    <row r="1231" spans="14:14" x14ac:dyDescent="0.25">
      <c r="N1231" s="29"/>
    </row>
    <row r="1232" spans="14:14" x14ac:dyDescent="0.25">
      <c r="N1232" s="29"/>
    </row>
    <row r="1233" spans="14:14" x14ac:dyDescent="0.25">
      <c r="N1233" s="29"/>
    </row>
    <row r="1234" spans="14:14" x14ac:dyDescent="0.25">
      <c r="N1234" s="29"/>
    </row>
    <row r="1235" spans="14:14" x14ac:dyDescent="0.25">
      <c r="N1235" s="29"/>
    </row>
    <row r="1236" spans="14:14" x14ac:dyDescent="0.25">
      <c r="N1236" s="29"/>
    </row>
    <row r="1237" spans="14:14" x14ac:dyDescent="0.25">
      <c r="N1237" s="29"/>
    </row>
    <row r="1238" spans="14:14" x14ac:dyDescent="0.25">
      <c r="N1238" s="29"/>
    </row>
    <row r="1239" spans="14:14" x14ac:dyDescent="0.25">
      <c r="N1239" s="29"/>
    </row>
    <row r="1240" spans="14:14" x14ac:dyDescent="0.25">
      <c r="N1240" s="29"/>
    </row>
    <row r="1241" spans="14:14" x14ac:dyDescent="0.25">
      <c r="N1241" s="29"/>
    </row>
    <row r="1242" spans="14:14" x14ac:dyDescent="0.25">
      <c r="N1242" s="29"/>
    </row>
    <row r="1243" spans="14:14" x14ac:dyDescent="0.25">
      <c r="N1243" s="29"/>
    </row>
    <row r="1244" spans="14:14" x14ac:dyDescent="0.25">
      <c r="N1244" s="29"/>
    </row>
    <row r="1245" spans="14:14" x14ac:dyDescent="0.25">
      <c r="N1245" s="29"/>
    </row>
    <row r="1246" spans="14:14" x14ac:dyDescent="0.25">
      <c r="N1246" s="29"/>
    </row>
    <row r="1247" spans="14:14" x14ac:dyDescent="0.25">
      <c r="N1247" s="29"/>
    </row>
    <row r="1248" spans="14:14" x14ac:dyDescent="0.25">
      <c r="N1248" s="29"/>
    </row>
    <row r="1249" spans="14:14" x14ac:dyDescent="0.25">
      <c r="N1249" s="29"/>
    </row>
    <row r="1250" spans="14:14" x14ac:dyDescent="0.25">
      <c r="N1250" s="29"/>
    </row>
    <row r="1251" spans="14:14" x14ac:dyDescent="0.25">
      <c r="N1251" s="29"/>
    </row>
    <row r="1252" spans="14:14" x14ac:dyDescent="0.25">
      <c r="N1252" s="29"/>
    </row>
    <row r="1253" spans="14:14" x14ac:dyDescent="0.25">
      <c r="N1253" s="29"/>
    </row>
    <row r="1254" spans="14:14" x14ac:dyDescent="0.25">
      <c r="N1254" s="29"/>
    </row>
    <row r="1255" spans="14:14" x14ac:dyDescent="0.25">
      <c r="N1255" s="29"/>
    </row>
    <row r="1256" spans="14:14" x14ac:dyDescent="0.25">
      <c r="N1256" s="29"/>
    </row>
    <row r="1257" spans="14:14" x14ac:dyDescent="0.25">
      <c r="N1257" s="29"/>
    </row>
    <row r="1258" spans="14:14" x14ac:dyDescent="0.25">
      <c r="N1258" s="29"/>
    </row>
    <row r="1259" spans="14:14" x14ac:dyDescent="0.25">
      <c r="N1259" s="29"/>
    </row>
    <row r="1260" spans="14:14" x14ac:dyDescent="0.25">
      <c r="N1260" s="29"/>
    </row>
    <row r="1261" spans="14:14" x14ac:dyDescent="0.25">
      <c r="N1261" s="29"/>
    </row>
    <row r="1262" spans="14:14" x14ac:dyDescent="0.25">
      <c r="N1262" s="29"/>
    </row>
    <row r="1263" spans="14:14" x14ac:dyDescent="0.25">
      <c r="N1263" s="29"/>
    </row>
    <row r="1264" spans="14:14" x14ac:dyDescent="0.25">
      <c r="N1264" s="29"/>
    </row>
    <row r="1265" spans="14:14" x14ac:dyDescent="0.25">
      <c r="N1265" s="29"/>
    </row>
    <row r="1266" spans="14:14" x14ac:dyDescent="0.25">
      <c r="N1266" s="29"/>
    </row>
    <row r="1267" spans="14:14" x14ac:dyDescent="0.25">
      <c r="N1267" s="29"/>
    </row>
    <row r="1268" spans="14:14" x14ac:dyDescent="0.25">
      <c r="N1268" s="29"/>
    </row>
    <row r="1269" spans="14:14" x14ac:dyDescent="0.25">
      <c r="N1269" s="29"/>
    </row>
    <row r="1270" spans="14:14" x14ac:dyDescent="0.25">
      <c r="N1270" s="29"/>
    </row>
    <row r="1271" spans="14:14" x14ac:dyDescent="0.25">
      <c r="N1271" s="29"/>
    </row>
    <row r="1272" spans="14:14" x14ac:dyDescent="0.25">
      <c r="N1272" s="29"/>
    </row>
    <row r="1273" spans="14:14" x14ac:dyDescent="0.25">
      <c r="N1273" s="29"/>
    </row>
    <row r="1274" spans="14:14" x14ac:dyDescent="0.25">
      <c r="N1274" s="29"/>
    </row>
    <row r="1275" spans="14:14" x14ac:dyDescent="0.25">
      <c r="N1275" s="29"/>
    </row>
    <row r="1276" spans="14:14" x14ac:dyDescent="0.25">
      <c r="N1276" s="29"/>
    </row>
    <row r="1277" spans="14:14" x14ac:dyDescent="0.25">
      <c r="N1277" s="29"/>
    </row>
    <row r="1278" spans="14:14" x14ac:dyDescent="0.25">
      <c r="N1278" s="29"/>
    </row>
    <row r="1279" spans="14:14" x14ac:dyDescent="0.25">
      <c r="N1279" s="29"/>
    </row>
    <row r="1280" spans="14:14" x14ac:dyDescent="0.25">
      <c r="N1280" s="29"/>
    </row>
    <row r="1281" spans="14:14" x14ac:dyDescent="0.25">
      <c r="N1281" s="29"/>
    </row>
    <row r="1282" spans="14:14" x14ac:dyDescent="0.25">
      <c r="N1282" s="29"/>
    </row>
    <row r="1283" spans="14:14" x14ac:dyDescent="0.25">
      <c r="N1283" s="29"/>
    </row>
    <row r="1284" spans="14:14" x14ac:dyDescent="0.25">
      <c r="N1284" s="29"/>
    </row>
    <row r="1285" spans="14:14" x14ac:dyDescent="0.25">
      <c r="N1285" s="29"/>
    </row>
    <row r="1286" spans="14:14" x14ac:dyDescent="0.25">
      <c r="N1286" s="29"/>
    </row>
    <row r="1287" spans="14:14" x14ac:dyDescent="0.25">
      <c r="N1287" s="29"/>
    </row>
    <row r="1288" spans="14:14" x14ac:dyDescent="0.25">
      <c r="N1288" s="29"/>
    </row>
    <row r="1289" spans="14:14" x14ac:dyDescent="0.25">
      <c r="N1289" s="29"/>
    </row>
    <row r="1290" spans="14:14" x14ac:dyDescent="0.25">
      <c r="N1290" s="29"/>
    </row>
    <row r="1291" spans="14:14" x14ac:dyDescent="0.25">
      <c r="N1291" s="29"/>
    </row>
    <row r="1292" spans="14:14" x14ac:dyDescent="0.25">
      <c r="N1292" s="29"/>
    </row>
    <row r="1293" spans="14:14" x14ac:dyDescent="0.25">
      <c r="N1293" s="29"/>
    </row>
    <row r="1294" spans="14:14" x14ac:dyDescent="0.25">
      <c r="N1294" s="29"/>
    </row>
    <row r="1295" spans="14:14" x14ac:dyDescent="0.25">
      <c r="N1295" s="29"/>
    </row>
    <row r="1296" spans="14:14" x14ac:dyDescent="0.25">
      <c r="N1296" s="29"/>
    </row>
    <row r="1297" spans="14:14" x14ac:dyDescent="0.25">
      <c r="N1297" s="29"/>
    </row>
    <row r="1298" spans="14:14" x14ac:dyDescent="0.25">
      <c r="N1298" s="29"/>
    </row>
    <row r="1299" spans="14:14" x14ac:dyDescent="0.25">
      <c r="N1299" s="29"/>
    </row>
    <row r="1300" spans="14:14" x14ac:dyDescent="0.25">
      <c r="N1300" s="29"/>
    </row>
    <row r="1301" spans="14:14" x14ac:dyDescent="0.25">
      <c r="N1301" s="29"/>
    </row>
    <row r="1302" spans="14:14" x14ac:dyDescent="0.25">
      <c r="N1302" s="29"/>
    </row>
    <row r="1303" spans="14:14" x14ac:dyDescent="0.25">
      <c r="N1303" s="29"/>
    </row>
    <row r="1304" spans="14:14" x14ac:dyDescent="0.25">
      <c r="N1304" s="29"/>
    </row>
    <row r="1305" spans="14:14" x14ac:dyDescent="0.25">
      <c r="N1305" s="29"/>
    </row>
    <row r="1306" spans="14:14" x14ac:dyDescent="0.25">
      <c r="N1306" s="29"/>
    </row>
    <row r="1307" spans="14:14" x14ac:dyDescent="0.25">
      <c r="N1307" s="29"/>
    </row>
    <row r="1308" spans="14:14" x14ac:dyDescent="0.25">
      <c r="N1308" s="29"/>
    </row>
    <row r="1309" spans="14:14" x14ac:dyDescent="0.25">
      <c r="N1309" s="29"/>
    </row>
    <row r="1310" spans="14:14" x14ac:dyDescent="0.25">
      <c r="N1310" s="29"/>
    </row>
    <row r="1311" spans="14:14" x14ac:dyDescent="0.25">
      <c r="N1311" s="29"/>
    </row>
    <row r="1312" spans="14:14" x14ac:dyDescent="0.25">
      <c r="N1312" s="29"/>
    </row>
    <row r="1313" spans="14:14" x14ac:dyDescent="0.25">
      <c r="N1313" s="29"/>
    </row>
    <row r="1314" spans="14:14" x14ac:dyDescent="0.25">
      <c r="N1314" s="29"/>
    </row>
    <row r="1315" spans="14:14" x14ac:dyDescent="0.25">
      <c r="N1315" s="29"/>
    </row>
    <row r="1316" spans="14:14" x14ac:dyDescent="0.25">
      <c r="N1316" s="29"/>
    </row>
    <row r="1317" spans="14:14" x14ac:dyDescent="0.25">
      <c r="N1317" s="29"/>
    </row>
    <row r="1318" spans="14:14" x14ac:dyDescent="0.25">
      <c r="N1318" s="29"/>
    </row>
    <row r="1319" spans="14:14" x14ac:dyDescent="0.25">
      <c r="N1319" s="29"/>
    </row>
    <row r="1320" spans="14:14" x14ac:dyDescent="0.25">
      <c r="N1320" s="29"/>
    </row>
    <row r="1321" spans="14:14" x14ac:dyDescent="0.25">
      <c r="N1321" s="29"/>
    </row>
    <row r="1322" spans="14:14" x14ac:dyDescent="0.25">
      <c r="N1322" s="29"/>
    </row>
    <row r="1323" spans="14:14" x14ac:dyDescent="0.25">
      <c r="N1323" s="29"/>
    </row>
    <row r="1324" spans="14:14" x14ac:dyDescent="0.25">
      <c r="N1324" s="29"/>
    </row>
    <row r="1325" spans="14:14" x14ac:dyDescent="0.25">
      <c r="N1325" s="29"/>
    </row>
    <row r="1326" spans="14:14" x14ac:dyDescent="0.25">
      <c r="N1326" s="29"/>
    </row>
    <row r="1327" spans="14:14" x14ac:dyDescent="0.25">
      <c r="N1327" s="29"/>
    </row>
    <row r="1328" spans="14:14" x14ac:dyDescent="0.25">
      <c r="N1328" s="29"/>
    </row>
    <row r="1329" spans="14:14" x14ac:dyDescent="0.25">
      <c r="N1329" s="29"/>
    </row>
    <row r="1330" spans="14:14" x14ac:dyDescent="0.25">
      <c r="N1330" s="29"/>
    </row>
    <row r="1331" spans="14:14" x14ac:dyDescent="0.25">
      <c r="N1331" s="29"/>
    </row>
    <row r="1332" spans="14:14" x14ac:dyDescent="0.25">
      <c r="N1332" s="29"/>
    </row>
    <row r="1333" spans="14:14" x14ac:dyDescent="0.25">
      <c r="N1333" s="29"/>
    </row>
    <row r="1334" spans="14:14" x14ac:dyDescent="0.25">
      <c r="N1334" s="29"/>
    </row>
    <row r="1335" spans="14:14" x14ac:dyDescent="0.25">
      <c r="N1335" s="29"/>
    </row>
    <row r="1336" spans="14:14" x14ac:dyDescent="0.25">
      <c r="N1336" s="29"/>
    </row>
    <row r="1337" spans="14:14" x14ac:dyDescent="0.25">
      <c r="N1337" s="29"/>
    </row>
    <row r="1338" spans="14:14" x14ac:dyDescent="0.25">
      <c r="N1338" s="29"/>
    </row>
    <row r="1339" spans="14:14" x14ac:dyDescent="0.25">
      <c r="N1339" s="29"/>
    </row>
    <row r="1340" spans="14:14" x14ac:dyDescent="0.25">
      <c r="N1340" s="29"/>
    </row>
    <row r="1341" spans="14:14" x14ac:dyDescent="0.25">
      <c r="N1341" s="29"/>
    </row>
    <row r="1342" spans="14:14" x14ac:dyDescent="0.25">
      <c r="N1342" s="29"/>
    </row>
    <row r="1343" spans="14:14" x14ac:dyDescent="0.25">
      <c r="N1343" s="29"/>
    </row>
    <row r="1344" spans="14:14" x14ac:dyDescent="0.25">
      <c r="N1344" s="29"/>
    </row>
    <row r="1345" spans="14:14" x14ac:dyDescent="0.25">
      <c r="N1345" s="29"/>
    </row>
    <row r="1346" spans="14:14" x14ac:dyDescent="0.25">
      <c r="N1346" s="29"/>
    </row>
    <row r="1347" spans="14:14" x14ac:dyDescent="0.25">
      <c r="N1347" s="29"/>
    </row>
    <row r="1348" spans="14:14" x14ac:dyDescent="0.25">
      <c r="N1348" s="29"/>
    </row>
    <row r="1349" spans="14:14" x14ac:dyDescent="0.25">
      <c r="N1349" s="29"/>
    </row>
    <row r="1350" spans="14:14" x14ac:dyDescent="0.25">
      <c r="N1350" s="29"/>
    </row>
    <row r="1351" spans="14:14" x14ac:dyDescent="0.25">
      <c r="N1351" s="29"/>
    </row>
    <row r="1352" spans="14:14" x14ac:dyDescent="0.25">
      <c r="N1352" s="29"/>
    </row>
    <row r="1353" spans="14:14" x14ac:dyDescent="0.25">
      <c r="N1353" s="29"/>
    </row>
    <row r="1354" spans="14:14" x14ac:dyDescent="0.25">
      <c r="N1354" s="29"/>
    </row>
    <row r="1355" spans="14:14" x14ac:dyDescent="0.25">
      <c r="N1355" s="29"/>
    </row>
    <row r="1356" spans="14:14" x14ac:dyDescent="0.25">
      <c r="N1356" s="29"/>
    </row>
    <row r="1357" spans="14:14" x14ac:dyDescent="0.25">
      <c r="N1357" s="29"/>
    </row>
    <row r="1358" spans="14:14" x14ac:dyDescent="0.25">
      <c r="N1358" s="29"/>
    </row>
    <row r="1359" spans="14:14" x14ac:dyDescent="0.25">
      <c r="N1359" s="29"/>
    </row>
    <row r="1360" spans="14:14" x14ac:dyDescent="0.25">
      <c r="N1360" s="29"/>
    </row>
    <row r="1361" spans="14:14" x14ac:dyDescent="0.25">
      <c r="N1361" s="29"/>
    </row>
    <row r="1362" spans="14:14" x14ac:dyDescent="0.25">
      <c r="N1362" s="29"/>
    </row>
    <row r="1363" spans="14:14" x14ac:dyDescent="0.25">
      <c r="N1363" s="29"/>
    </row>
    <row r="1364" spans="14:14" x14ac:dyDescent="0.25">
      <c r="N1364" s="29"/>
    </row>
    <row r="1365" spans="14:14" x14ac:dyDescent="0.25">
      <c r="N1365" s="29"/>
    </row>
    <row r="1366" spans="14:14" x14ac:dyDescent="0.25">
      <c r="N1366" s="29"/>
    </row>
    <row r="1367" spans="14:14" x14ac:dyDescent="0.25">
      <c r="N1367" s="29"/>
    </row>
    <row r="1368" spans="14:14" x14ac:dyDescent="0.25">
      <c r="N1368" s="29"/>
    </row>
    <row r="1369" spans="14:14" x14ac:dyDescent="0.25">
      <c r="N1369" s="29"/>
    </row>
    <row r="1370" spans="14:14" x14ac:dyDescent="0.25">
      <c r="N1370" s="29"/>
    </row>
    <row r="1371" spans="14:14" x14ac:dyDescent="0.25">
      <c r="N1371" s="29"/>
    </row>
    <row r="1372" spans="14:14" x14ac:dyDescent="0.25">
      <c r="N1372" s="29"/>
    </row>
    <row r="1373" spans="14:14" x14ac:dyDescent="0.25">
      <c r="N1373" s="29"/>
    </row>
    <row r="1374" spans="14:14" x14ac:dyDescent="0.25">
      <c r="N1374" s="29"/>
    </row>
    <row r="1375" spans="14:14" x14ac:dyDescent="0.25">
      <c r="N1375" s="29"/>
    </row>
    <row r="1376" spans="14:14" x14ac:dyDescent="0.25">
      <c r="N1376" s="29"/>
    </row>
    <row r="1377" spans="14:14" x14ac:dyDescent="0.25">
      <c r="N1377" s="29"/>
    </row>
    <row r="1378" spans="14:14" x14ac:dyDescent="0.25">
      <c r="N1378" s="29"/>
    </row>
    <row r="1379" spans="14:14" x14ac:dyDescent="0.25">
      <c r="N1379" s="29"/>
    </row>
    <row r="1380" spans="14:14" x14ac:dyDescent="0.25">
      <c r="N1380" s="29"/>
    </row>
    <row r="1381" spans="14:14" x14ac:dyDescent="0.25">
      <c r="N1381" s="29"/>
    </row>
    <row r="1382" spans="14:14" x14ac:dyDescent="0.25">
      <c r="N1382" s="29"/>
    </row>
    <row r="1383" spans="14:14" x14ac:dyDescent="0.25">
      <c r="N1383" s="29"/>
    </row>
    <row r="1384" spans="14:14" x14ac:dyDescent="0.25">
      <c r="N1384" s="29"/>
    </row>
    <row r="1385" spans="14:14" x14ac:dyDescent="0.25">
      <c r="N1385" s="29"/>
    </row>
    <row r="1386" spans="14:14" x14ac:dyDescent="0.25">
      <c r="N1386" s="29"/>
    </row>
    <row r="1387" spans="14:14" x14ac:dyDescent="0.25">
      <c r="N1387" s="29"/>
    </row>
    <row r="1388" spans="14:14" x14ac:dyDescent="0.25">
      <c r="N1388" s="29"/>
    </row>
    <row r="1389" spans="14:14" x14ac:dyDescent="0.25">
      <c r="N1389" s="29"/>
    </row>
    <row r="1390" spans="14:14" x14ac:dyDescent="0.25">
      <c r="N1390" s="29"/>
    </row>
    <row r="1391" spans="14:14" x14ac:dyDescent="0.25">
      <c r="N1391" s="29"/>
    </row>
    <row r="1392" spans="14:14" x14ac:dyDescent="0.25">
      <c r="N1392" s="29"/>
    </row>
    <row r="1393" spans="14:14" x14ac:dyDescent="0.25">
      <c r="N1393" s="29"/>
    </row>
    <row r="1394" spans="14:14" x14ac:dyDescent="0.25">
      <c r="N1394" s="29"/>
    </row>
    <row r="1395" spans="14:14" x14ac:dyDescent="0.25">
      <c r="N1395" s="29"/>
    </row>
    <row r="1396" spans="14:14" x14ac:dyDescent="0.25">
      <c r="N1396" s="29"/>
    </row>
    <row r="1397" spans="14:14" x14ac:dyDescent="0.25">
      <c r="N1397" s="29"/>
    </row>
    <row r="1398" spans="14:14" x14ac:dyDescent="0.25">
      <c r="N1398" s="29"/>
    </row>
    <row r="1399" spans="14:14" x14ac:dyDescent="0.25">
      <c r="N1399" s="29"/>
    </row>
    <row r="1400" spans="14:14" x14ac:dyDescent="0.25">
      <c r="N1400" s="29"/>
    </row>
    <row r="1401" spans="14:14" x14ac:dyDescent="0.25">
      <c r="N1401" s="29"/>
    </row>
    <row r="1402" spans="14:14" x14ac:dyDescent="0.25">
      <c r="N1402" s="29"/>
    </row>
    <row r="1403" spans="14:14" x14ac:dyDescent="0.25">
      <c r="N1403" s="29"/>
    </row>
    <row r="1404" spans="14:14" x14ac:dyDescent="0.25">
      <c r="N1404" s="29"/>
    </row>
    <row r="1405" spans="14:14" x14ac:dyDescent="0.25">
      <c r="N1405" s="29"/>
    </row>
    <row r="1406" spans="14:14" x14ac:dyDescent="0.25">
      <c r="N1406" s="29"/>
    </row>
    <row r="1407" spans="14:14" x14ac:dyDescent="0.25">
      <c r="N1407" s="29"/>
    </row>
    <row r="1408" spans="14:14" x14ac:dyDescent="0.25">
      <c r="N1408" s="29"/>
    </row>
    <row r="1409" spans="14:14" x14ac:dyDescent="0.25">
      <c r="N1409" s="29"/>
    </row>
    <row r="1410" spans="14:14" x14ac:dyDescent="0.25">
      <c r="N1410" s="29"/>
    </row>
    <row r="1411" spans="14:14" x14ac:dyDescent="0.25">
      <c r="N1411" s="29"/>
    </row>
    <row r="1412" spans="14:14" x14ac:dyDescent="0.25">
      <c r="N1412" s="29"/>
    </row>
    <row r="1413" spans="14:14" x14ac:dyDescent="0.25">
      <c r="N1413" s="29"/>
    </row>
    <row r="1414" spans="14:14" x14ac:dyDescent="0.25">
      <c r="N1414" s="29"/>
    </row>
    <row r="1415" spans="14:14" x14ac:dyDescent="0.25">
      <c r="N1415" s="29"/>
    </row>
    <row r="1416" spans="14:14" x14ac:dyDescent="0.25">
      <c r="N1416" s="29"/>
    </row>
    <row r="1417" spans="14:14" x14ac:dyDescent="0.25">
      <c r="N1417" s="29"/>
    </row>
    <row r="1418" spans="14:14" x14ac:dyDescent="0.25">
      <c r="N1418" s="29"/>
    </row>
    <row r="1419" spans="14:14" x14ac:dyDescent="0.25">
      <c r="N1419" s="29"/>
    </row>
    <row r="1420" spans="14:14" x14ac:dyDescent="0.25">
      <c r="N1420" s="29"/>
    </row>
    <row r="1421" spans="14:14" x14ac:dyDescent="0.25">
      <c r="N1421" s="29"/>
    </row>
    <row r="1422" spans="14:14" x14ac:dyDescent="0.25">
      <c r="N1422" s="29"/>
    </row>
    <row r="1423" spans="14:14" x14ac:dyDescent="0.25">
      <c r="N1423" s="29"/>
    </row>
    <row r="1424" spans="14:14" x14ac:dyDescent="0.25">
      <c r="N1424" s="29"/>
    </row>
    <row r="1425" spans="14:14" x14ac:dyDescent="0.25">
      <c r="N1425" s="29"/>
    </row>
    <row r="1426" spans="14:14" x14ac:dyDescent="0.25">
      <c r="N1426" s="29"/>
    </row>
    <row r="1427" spans="14:14" x14ac:dyDescent="0.25">
      <c r="N1427" s="29"/>
    </row>
    <row r="1428" spans="14:14" x14ac:dyDescent="0.25">
      <c r="N1428" s="29"/>
    </row>
    <row r="1429" spans="14:14" x14ac:dyDescent="0.25">
      <c r="N1429" s="29"/>
    </row>
    <row r="1430" spans="14:14" x14ac:dyDescent="0.25">
      <c r="N1430" s="29"/>
    </row>
    <row r="1431" spans="14:14" x14ac:dyDescent="0.25">
      <c r="N1431" s="29"/>
    </row>
    <row r="1432" spans="14:14" x14ac:dyDescent="0.25">
      <c r="N1432" s="29"/>
    </row>
    <row r="1433" spans="14:14" x14ac:dyDescent="0.25">
      <c r="N1433" s="29"/>
    </row>
    <row r="1434" spans="14:14" x14ac:dyDescent="0.25">
      <c r="N1434" s="29"/>
    </row>
    <row r="1435" spans="14:14" x14ac:dyDescent="0.25">
      <c r="N1435" s="29"/>
    </row>
    <row r="1436" spans="14:14" x14ac:dyDescent="0.25">
      <c r="N1436" s="29"/>
    </row>
    <row r="1437" spans="14:14" x14ac:dyDescent="0.25">
      <c r="N1437" s="29"/>
    </row>
    <row r="1438" spans="14:14" x14ac:dyDescent="0.25">
      <c r="N1438" s="29"/>
    </row>
    <row r="1439" spans="14:14" x14ac:dyDescent="0.25">
      <c r="N1439" s="29"/>
    </row>
    <row r="1440" spans="14:14" x14ac:dyDescent="0.25">
      <c r="N1440" s="29"/>
    </row>
    <row r="1441" spans="14:14" x14ac:dyDescent="0.25">
      <c r="N1441" s="29"/>
    </row>
    <row r="1442" spans="14:14" x14ac:dyDescent="0.25">
      <c r="N1442" s="29"/>
    </row>
    <row r="1443" spans="14:14" x14ac:dyDescent="0.25">
      <c r="N1443" s="29"/>
    </row>
    <row r="1444" spans="14:14" x14ac:dyDescent="0.25">
      <c r="N1444" s="29"/>
    </row>
    <row r="1445" spans="14:14" x14ac:dyDescent="0.25">
      <c r="N1445" s="29"/>
    </row>
    <row r="1446" spans="14:14" x14ac:dyDescent="0.25">
      <c r="N1446" s="29"/>
    </row>
    <row r="1447" spans="14:14" x14ac:dyDescent="0.25">
      <c r="N1447" s="29"/>
    </row>
    <row r="1448" spans="14:14" x14ac:dyDescent="0.25">
      <c r="N1448" s="29"/>
    </row>
    <row r="1449" spans="14:14" x14ac:dyDescent="0.25">
      <c r="N1449" s="29"/>
    </row>
    <row r="1450" spans="14:14" x14ac:dyDescent="0.25">
      <c r="N1450" s="29"/>
    </row>
    <row r="1451" spans="14:14" x14ac:dyDescent="0.25">
      <c r="N1451" s="29"/>
    </row>
    <row r="1452" spans="14:14" x14ac:dyDescent="0.25">
      <c r="N1452" s="29"/>
    </row>
    <row r="1453" spans="14:14" x14ac:dyDescent="0.25">
      <c r="N1453" s="29"/>
    </row>
    <row r="1454" spans="14:14" x14ac:dyDescent="0.25">
      <c r="N1454" s="29"/>
    </row>
    <row r="1455" spans="14:14" x14ac:dyDescent="0.25">
      <c r="N1455" s="29"/>
    </row>
    <row r="1456" spans="14:14" x14ac:dyDescent="0.25">
      <c r="N1456" s="29"/>
    </row>
    <row r="1457" spans="14:14" x14ac:dyDescent="0.25">
      <c r="N1457" s="29"/>
    </row>
    <row r="1458" spans="14:14" x14ac:dyDescent="0.25">
      <c r="N1458" s="29"/>
    </row>
    <row r="1459" spans="14:14" x14ac:dyDescent="0.25">
      <c r="N1459" s="29"/>
    </row>
    <row r="1460" spans="14:14" x14ac:dyDescent="0.25">
      <c r="N1460" s="29"/>
    </row>
    <row r="1461" spans="14:14" x14ac:dyDescent="0.25">
      <c r="N1461" s="29"/>
    </row>
    <row r="1462" spans="14:14" x14ac:dyDescent="0.25">
      <c r="N1462" s="29"/>
    </row>
    <row r="1463" spans="14:14" x14ac:dyDescent="0.25">
      <c r="N1463" s="29"/>
    </row>
    <row r="1464" spans="14:14" x14ac:dyDescent="0.25">
      <c r="N1464" s="29"/>
    </row>
    <row r="1465" spans="14:14" x14ac:dyDescent="0.25">
      <c r="N1465" s="29"/>
    </row>
    <row r="1466" spans="14:14" x14ac:dyDescent="0.25">
      <c r="N1466" s="29"/>
    </row>
    <row r="1467" spans="14:14" x14ac:dyDescent="0.25">
      <c r="N1467" s="29"/>
    </row>
    <row r="1468" spans="14:14" x14ac:dyDescent="0.25">
      <c r="N1468" s="29"/>
    </row>
    <row r="1469" spans="14:14" x14ac:dyDescent="0.25">
      <c r="N1469" s="29"/>
    </row>
    <row r="1470" spans="14:14" x14ac:dyDescent="0.25">
      <c r="N1470" s="29"/>
    </row>
    <row r="1471" spans="14:14" x14ac:dyDescent="0.25">
      <c r="N1471" s="29"/>
    </row>
    <row r="1472" spans="14:14" x14ac:dyDescent="0.25">
      <c r="N1472" s="29"/>
    </row>
    <row r="1473" spans="14:14" x14ac:dyDescent="0.25">
      <c r="N1473" s="29"/>
    </row>
    <row r="1474" spans="14:14" x14ac:dyDescent="0.25">
      <c r="N1474" s="29"/>
    </row>
    <row r="1475" spans="14:14" x14ac:dyDescent="0.25">
      <c r="N1475" s="29"/>
    </row>
    <row r="1476" spans="14:14" x14ac:dyDescent="0.25">
      <c r="N1476" s="29"/>
    </row>
    <row r="1477" spans="14:14" x14ac:dyDescent="0.25">
      <c r="N1477" s="29"/>
    </row>
    <row r="1478" spans="14:14" x14ac:dyDescent="0.25">
      <c r="N1478" s="29"/>
    </row>
    <row r="1479" spans="14:14" x14ac:dyDescent="0.25">
      <c r="N1479" s="29"/>
    </row>
    <row r="1480" spans="14:14" x14ac:dyDescent="0.25">
      <c r="N1480" s="29"/>
    </row>
    <row r="1481" spans="14:14" x14ac:dyDescent="0.25">
      <c r="N1481" s="29"/>
    </row>
    <row r="1482" spans="14:14" x14ac:dyDescent="0.25">
      <c r="N1482" s="29"/>
    </row>
    <row r="1483" spans="14:14" x14ac:dyDescent="0.25">
      <c r="N1483" s="29"/>
    </row>
    <row r="1484" spans="14:14" x14ac:dyDescent="0.25">
      <c r="N1484" s="29"/>
    </row>
    <row r="1485" spans="14:14" x14ac:dyDescent="0.25">
      <c r="N1485" s="29"/>
    </row>
    <row r="1486" spans="14:14" x14ac:dyDescent="0.25">
      <c r="N1486" s="29"/>
    </row>
    <row r="1487" spans="14:14" x14ac:dyDescent="0.25">
      <c r="N1487" s="29"/>
    </row>
    <row r="1488" spans="14:14" x14ac:dyDescent="0.25">
      <c r="N1488" s="29"/>
    </row>
    <row r="1489" spans="14:14" x14ac:dyDescent="0.25">
      <c r="N1489" s="29"/>
    </row>
    <row r="1490" spans="14:14" x14ac:dyDescent="0.25">
      <c r="N1490" s="29"/>
    </row>
    <row r="1491" spans="14:14" x14ac:dyDescent="0.25">
      <c r="N1491" s="29"/>
    </row>
    <row r="1492" spans="14:14" x14ac:dyDescent="0.25">
      <c r="N1492" s="29"/>
    </row>
    <row r="1493" spans="14:14" x14ac:dyDescent="0.25">
      <c r="N1493" s="29"/>
    </row>
    <row r="1494" spans="14:14" x14ac:dyDescent="0.25">
      <c r="N1494" s="29"/>
    </row>
    <row r="1495" spans="14:14" x14ac:dyDescent="0.25">
      <c r="N1495" s="29"/>
    </row>
    <row r="1496" spans="14:14" x14ac:dyDescent="0.25">
      <c r="N1496" s="29"/>
    </row>
    <row r="1497" spans="14:14" x14ac:dyDescent="0.25">
      <c r="N1497" s="29"/>
    </row>
    <row r="1498" spans="14:14" x14ac:dyDescent="0.25">
      <c r="N1498" s="29"/>
    </row>
    <row r="1499" spans="14:14" x14ac:dyDescent="0.25">
      <c r="N1499" s="29"/>
    </row>
    <row r="1500" spans="14:14" x14ac:dyDescent="0.25">
      <c r="N1500" s="29"/>
    </row>
    <row r="1501" spans="14:14" x14ac:dyDescent="0.25">
      <c r="N1501" s="29"/>
    </row>
    <row r="1502" spans="14:14" x14ac:dyDescent="0.25">
      <c r="N1502" s="29"/>
    </row>
    <row r="1503" spans="14:14" x14ac:dyDescent="0.25">
      <c r="N1503" s="29"/>
    </row>
    <row r="1504" spans="14:14" x14ac:dyDescent="0.25">
      <c r="N1504" s="29"/>
    </row>
    <row r="1505" spans="14:14" x14ac:dyDescent="0.25">
      <c r="N1505" s="29"/>
    </row>
    <row r="1506" spans="14:14" x14ac:dyDescent="0.25">
      <c r="N1506" s="29"/>
    </row>
    <row r="1507" spans="14:14" x14ac:dyDescent="0.25">
      <c r="N1507" s="29"/>
    </row>
    <row r="1508" spans="14:14" x14ac:dyDescent="0.25">
      <c r="N1508" s="29"/>
    </row>
    <row r="1509" spans="14:14" x14ac:dyDescent="0.25">
      <c r="N1509" s="29"/>
    </row>
    <row r="1510" spans="14:14" x14ac:dyDescent="0.25">
      <c r="N1510" s="29"/>
    </row>
    <row r="1511" spans="14:14" x14ac:dyDescent="0.25">
      <c r="N1511" s="29"/>
    </row>
    <row r="1512" spans="14:14" x14ac:dyDescent="0.25">
      <c r="N1512" s="29"/>
    </row>
    <row r="1513" spans="14:14" x14ac:dyDescent="0.25">
      <c r="N1513" s="29"/>
    </row>
    <row r="1514" spans="14:14" x14ac:dyDescent="0.25">
      <c r="N1514" s="29"/>
    </row>
    <row r="1515" spans="14:14" x14ac:dyDescent="0.25">
      <c r="N1515" s="29"/>
    </row>
    <row r="1516" spans="14:14" x14ac:dyDescent="0.25">
      <c r="N1516" s="29"/>
    </row>
    <row r="1517" spans="14:14" x14ac:dyDescent="0.25">
      <c r="N1517" s="29"/>
    </row>
    <row r="1518" spans="14:14" x14ac:dyDescent="0.25">
      <c r="N1518" s="29"/>
    </row>
    <row r="1519" spans="14:14" x14ac:dyDescent="0.25">
      <c r="N1519" s="29"/>
    </row>
    <row r="1520" spans="14:14" x14ac:dyDescent="0.25">
      <c r="N1520" s="29"/>
    </row>
    <row r="1521" spans="14:14" x14ac:dyDescent="0.25">
      <c r="N1521" s="29"/>
    </row>
    <row r="1522" spans="14:14" x14ac:dyDescent="0.25">
      <c r="N1522" s="29"/>
    </row>
    <row r="1523" spans="14:14" x14ac:dyDescent="0.25">
      <c r="N1523" s="29"/>
    </row>
    <row r="1524" spans="14:14" x14ac:dyDescent="0.25">
      <c r="N1524" s="29"/>
    </row>
    <row r="1525" spans="14:14" x14ac:dyDescent="0.25">
      <c r="N1525" s="29"/>
    </row>
    <row r="1526" spans="14:14" x14ac:dyDescent="0.25">
      <c r="N1526" s="29"/>
    </row>
    <row r="1527" spans="14:14" x14ac:dyDescent="0.25">
      <c r="N1527" s="29"/>
    </row>
    <row r="1528" spans="14:14" x14ac:dyDescent="0.25">
      <c r="N1528" s="29"/>
    </row>
    <row r="1529" spans="14:14" x14ac:dyDescent="0.25">
      <c r="N1529" s="29"/>
    </row>
    <row r="1530" spans="14:14" x14ac:dyDescent="0.25">
      <c r="N1530" s="29"/>
    </row>
    <row r="1531" spans="14:14" x14ac:dyDescent="0.25">
      <c r="N1531" s="29"/>
    </row>
    <row r="1532" spans="14:14" x14ac:dyDescent="0.25">
      <c r="N1532" s="29"/>
    </row>
    <row r="1533" spans="14:14" x14ac:dyDescent="0.25">
      <c r="N1533" s="29"/>
    </row>
    <row r="1534" spans="14:14" x14ac:dyDescent="0.25">
      <c r="N1534" s="29"/>
    </row>
    <row r="1535" spans="14:14" x14ac:dyDescent="0.25">
      <c r="N1535" s="29"/>
    </row>
    <row r="1536" spans="14:14" x14ac:dyDescent="0.25">
      <c r="N1536" s="29"/>
    </row>
    <row r="1537" spans="14:14" x14ac:dyDescent="0.25">
      <c r="N1537" s="29"/>
    </row>
    <row r="1538" spans="14:14" x14ac:dyDescent="0.25">
      <c r="N1538" s="29"/>
    </row>
    <row r="1539" spans="14:14" x14ac:dyDescent="0.25">
      <c r="N1539" s="29"/>
    </row>
    <row r="1540" spans="14:14" x14ac:dyDescent="0.25">
      <c r="N1540" s="29"/>
    </row>
    <row r="1541" spans="14:14" x14ac:dyDescent="0.25">
      <c r="N1541" s="29"/>
    </row>
    <row r="1542" spans="14:14" x14ac:dyDescent="0.25">
      <c r="N1542" s="29"/>
    </row>
    <row r="1543" spans="14:14" x14ac:dyDescent="0.25">
      <c r="N1543" s="29"/>
    </row>
    <row r="1544" spans="14:14" x14ac:dyDescent="0.25">
      <c r="N1544" s="29"/>
    </row>
    <row r="1545" spans="14:14" x14ac:dyDescent="0.25">
      <c r="N1545" s="29"/>
    </row>
    <row r="1546" spans="14:14" x14ac:dyDescent="0.25">
      <c r="N1546" s="29"/>
    </row>
    <row r="1547" spans="14:14" x14ac:dyDescent="0.25">
      <c r="N1547" s="29"/>
    </row>
    <row r="1548" spans="14:14" x14ac:dyDescent="0.25">
      <c r="N1548" s="29"/>
    </row>
    <row r="1549" spans="14:14" x14ac:dyDescent="0.25">
      <c r="N1549" s="29"/>
    </row>
    <row r="1550" spans="14:14" x14ac:dyDescent="0.25">
      <c r="N1550" s="29"/>
    </row>
    <row r="1551" spans="14:14" x14ac:dyDescent="0.25">
      <c r="N1551" s="29"/>
    </row>
    <row r="1552" spans="14:14" x14ac:dyDescent="0.25">
      <c r="N1552" s="29"/>
    </row>
    <row r="1553" spans="14:14" x14ac:dyDescent="0.25">
      <c r="N1553" s="29"/>
    </row>
    <row r="1554" spans="14:14" x14ac:dyDescent="0.25">
      <c r="N1554" s="29"/>
    </row>
    <row r="1555" spans="14:14" x14ac:dyDescent="0.25">
      <c r="N1555" s="29"/>
    </row>
    <row r="1556" spans="14:14" x14ac:dyDescent="0.25">
      <c r="N1556" s="29"/>
    </row>
    <row r="1557" spans="14:14" x14ac:dyDescent="0.25">
      <c r="N1557" s="29"/>
    </row>
    <row r="1558" spans="14:14" x14ac:dyDescent="0.25">
      <c r="N1558" s="29"/>
    </row>
    <row r="1559" spans="14:14" x14ac:dyDescent="0.25">
      <c r="N1559" s="29"/>
    </row>
    <row r="1560" spans="14:14" x14ac:dyDescent="0.25">
      <c r="N1560" s="29"/>
    </row>
    <row r="1561" spans="14:14" x14ac:dyDescent="0.25">
      <c r="N1561" s="29"/>
    </row>
    <row r="1562" spans="14:14" x14ac:dyDescent="0.25">
      <c r="N1562" s="29"/>
    </row>
    <row r="1563" spans="14:14" x14ac:dyDescent="0.25">
      <c r="N1563" s="29"/>
    </row>
    <row r="1564" spans="14:14" x14ac:dyDescent="0.25">
      <c r="N1564" s="29"/>
    </row>
    <row r="1565" spans="14:14" x14ac:dyDescent="0.25">
      <c r="N1565" s="29"/>
    </row>
    <row r="1566" spans="14:14" x14ac:dyDescent="0.25">
      <c r="N1566" s="29"/>
    </row>
    <row r="1567" spans="14:14" x14ac:dyDescent="0.25">
      <c r="N1567" s="29"/>
    </row>
    <row r="1568" spans="14:14" x14ac:dyDescent="0.25">
      <c r="N1568" s="29"/>
    </row>
    <row r="1569" spans="14:14" x14ac:dyDescent="0.25">
      <c r="N1569" s="29"/>
    </row>
    <row r="1570" spans="14:14" x14ac:dyDescent="0.25">
      <c r="N1570" s="29"/>
    </row>
    <row r="1571" spans="14:14" x14ac:dyDescent="0.25">
      <c r="N1571" s="29"/>
    </row>
    <row r="1572" spans="14:14" x14ac:dyDescent="0.25">
      <c r="N1572" s="29"/>
    </row>
    <row r="1573" spans="14:14" x14ac:dyDescent="0.25">
      <c r="N1573" s="29"/>
    </row>
    <row r="1574" spans="14:14" x14ac:dyDescent="0.25">
      <c r="N1574" s="29"/>
    </row>
    <row r="1575" spans="14:14" x14ac:dyDescent="0.25">
      <c r="N1575" s="29"/>
    </row>
    <row r="1576" spans="14:14" x14ac:dyDescent="0.25">
      <c r="N1576" s="29"/>
    </row>
    <row r="1577" spans="14:14" x14ac:dyDescent="0.25">
      <c r="N1577" s="29"/>
    </row>
    <row r="1578" spans="14:14" x14ac:dyDescent="0.25">
      <c r="N1578" s="29"/>
    </row>
    <row r="1579" spans="14:14" x14ac:dyDescent="0.25">
      <c r="N1579" s="29"/>
    </row>
    <row r="1580" spans="14:14" x14ac:dyDescent="0.25">
      <c r="N1580" s="29"/>
    </row>
    <row r="1581" spans="14:14" x14ac:dyDescent="0.25">
      <c r="N1581" s="29"/>
    </row>
    <row r="1582" spans="14:14" x14ac:dyDescent="0.25">
      <c r="N1582" s="29"/>
    </row>
    <row r="1583" spans="14:14" x14ac:dyDescent="0.25">
      <c r="N1583" s="29"/>
    </row>
    <row r="1584" spans="14:14" x14ac:dyDescent="0.25">
      <c r="N1584" s="29"/>
    </row>
    <row r="1585" spans="14:14" x14ac:dyDescent="0.25">
      <c r="N1585" s="29"/>
    </row>
    <row r="1586" spans="14:14" x14ac:dyDescent="0.25">
      <c r="N1586" s="29"/>
    </row>
    <row r="1587" spans="14:14" x14ac:dyDescent="0.25">
      <c r="N1587" s="29"/>
    </row>
    <row r="1588" spans="14:14" x14ac:dyDescent="0.25">
      <c r="N1588" s="29"/>
    </row>
    <row r="1589" spans="14:14" x14ac:dyDescent="0.25">
      <c r="N1589" s="29"/>
    </row>
    <row r="1590" spans="14:14" x14ac:dyDescent="0.25">
      <c r="N1590" s="29"/>
    </row>
    <row r="1591" spans="14:14" x14ac:dyDescent="0.25">
      <c r="N1591" s="29"/>
    </row>
    <row r="1592" spans="14:14" x14ac:dyDescent="0.25">
      <c r="N1592" s="29"/>
    </row>
    <row r="1593" spans="14:14" x14ac:dyDescent="0.25">
      <c r="N1593" s="29"/>
    </row>
    <row r="1594" spans="14:14" x14ac:dyDescent="0.25">
      <c r="N1594" s="29"/>
    </row>
    <row r="1595" spans="14:14" x14ac:dyDescent="0.25">
      <c r="N1595" s="29"/>
    </row>
    <row r="1596" spans="14:14" x14ac:dyDescent="0.25">
      <c r="N1596" s="29"/>
    </row>
    <row r="1597" spans="14:14" x14ac:dyDescent="0.25">
      <c r="N1597" s="29"/>
    </row>
    <row r="1598" spans="14:14" x14ac:dyDescent="0.25">
      <c r="N1598" s="29"/>
    </row>
    <row r="1599" spans="14:14" x14ac:dyDescent="0.25">
      <c r="N1599" s="29"/>
    </row>
    <row r="1600" spans="14:14" x14ac:dyDescent="0.25">
      <c r="N1600" s="29"/>
    </row>
    <row r="1601" spans="14:14" x14ac:dyDescent="0.25">
      <c r="N1601" s="29"/>
    </row>
    <row r="1602" spans="14:14" x14ac:dyDescent="0.25">
      <c r="N1602" s="29"/>
    </row>
    <row r="1603" spans="14:14" x14ac:dyDescent="0.25">
      <c r="N1603" s="29"/>
    </row>
    <row r="1604" spans="14:14" x14ac:dyDescent="0.25">
      <c r="N1604" s="29"/>
    </row>
    <row r="1605" spans="14:14" x14ac:dyDescent="0.25">
      <c r="N1605" s="29"/>
    </row>
    <row r="1606" spans="14:14" x14ac:dyDescent="0.25">
      <c r="N1606" s="29"/>
    </row>
    <row r="1607" spans="14:14" x14ac:dyDescent="0.25">
      <c r="N1607" s="29"/>
    </row>
    <row r="1608" spans="14:14" x14ac:dyDescent="0.25">
      <c r="N1608" s="29"/>
    </row>
    <row r="1609" spans="14:14" x14ac:dyDescent="0.25">
      <c r="N1609" s="29"/>
    </row>
    <row r="1610" spans="14:14" x14ac:dyDescent="0.25">
      <c r="N1610" s="29"/>
    </row>
    <row r="1611" spans="14:14" x14ac:dyDescent="0.25">
      <c r="N1611" s="29"/>
    </row>
    <row r="1612" spans="14:14" x14ac:dyDescent="0.25">
      <c r="N1612" s="29"/>
    </row>
    <row r="1613" spans="14:14" x14ac:dyDescent="0.25">
      <c r="N1613" s="29"/>
    </row>
    <row r="1614" spans="14:14" x14ac:dyDescent="0.25">
      <c r="N1614" s="29"/>
    </row>
    <row r="1615" spans="14:14" x14ac:dyDescent="0.25">
      <c r="N1615" s="29"/>
    </row>
    <row r="1616" spans="14:14" x14ac:dyDescent="0.25">
      <c r="N1616" s="29"/>
    </row>
    <row r="1617" spans="14:14" x14ac:dyDescent="0.25">
      <c r="N1617" s="29"/>
    </row>
    <row r="1618" spans="14:14" x14ac:dyDescent="0.25">
      <c r="N1618" s="29"/>
    </row>
    <row r="1619" spans="14:14" x14ac:dyDescent="0.25">
      <c r="N1619" s="29"/>
    </row>
    <row r="1620" spans="14:14" x14ac:dyDescent="0.25">
      <c r="N1620" s="29"/>
    </row>
    <row r="1621" spans="14:14" x14ac:dyDescent="0.25">
      <c r="N1621" s="29"/>
    </row>
    <row r="1622" spans="14:14" x14ac:dyDescent="0.25">
      <c r="N1622" s="29"/>
    </row>
    <row r="1623" spans="14:14" x14ac:dyDescent="0.25">
      <c r="N1623" s="29"/>
    </row>
    <row r="1624" spans="14:14" x14ac:dyDescent="0.25">
      <c r="N1624" s="29"/>
    </row>
    <row r="1625" spans="14:14" x14ac:dyDescent="0.25">
      <c r="N1625" s="29"/>
    </row>
    <row r="1626" spans="14:14" x14ac:dyDescent="0.25">
      <c r="N1626" s="29"/>
    </row>
    <row r="1627" spans="14:14" x14ac:dyDescent="0.25">
      <c r="N1627" s="29"/>
    </row>
    <row r="1628" spans="14:14" x14ac:dyDescent="0.25">
      <c r="N1628" s="29"/>
    </row>
    <row r="1629" spans="14:14" x14ac:dyDescent="0.25">
      <c r="N1629" s="29"/>
    </row>
    <row r="1630" spans="14:14" x14ac:dyDescent="0.25">
      <c r="N1630" s="29"/>
    </row>
    <row r="1631" spans="14:14" x14ac:dyDescent="0.25">
      <c r="N1631" s="29"/>
    </row>
    <row r="1632" spans="14:14" x14ac:dyDescent="0.25">
      <c r="N1632" s="29"/>
    </row>
    <row r="1633" spans="14:14" x14ac:dyDescent="0.25">
      <c r="N1633" s="29"/>
    </row>
    <row r="1634" spans="14:14" x14ac:dyDescent="0.25">
      <c r="N1634" s="29"/>
    </row>
    <row r="1635" spans="14:14" x14ac:dyDescent="0.25">
      <c r="N1635" s="29"/>
    </row>
    <row r="1636" spans="14:14" x14ac:dyDescent="0.25">
      <c r="N1636" s="29"/>
    </row>
    <row r="1637" spans="14:14" x14ac:dyDescent="0.25">
      <c r="N1637" s="29"/>
    </row>
    <row r="1638" spans="14:14" x14ac:dyDescent="0.25">
      <c r="N1638" s="29"/>
    </row>
    <row r="1639" spans="14:14" x14ac:dyDescent="0.25">
      <c r="N1639" s="29"/>
    </row>
    <row r="1640" spans="14:14" x14ac:dyDescent="0.25">
      <c r="N1640" s="29"/>
    </row>
    <row r="1641" spans="14:14" x14ac:dyDescent="0.25">
      <c r="N1641" s="29"/>
    </row>
    <row r="1642" spans="14:14" x14ac:dyDescent="0.25">
      <c r="N1642" s="29"/>
    </row>
    <row r="1643" spans="14:14" x14ac:dyDescent="0.25">
      <c r="N1643" s="29"/>
    </row>
    <row r="1644" spans="14:14" x14ac:dyDescent="0.25">
      <c r="N1644" s="29"/>
    </row>
    <row r="1645" spans="14:14" x14ac:dyDescent="0.25">
      <c r="N1645" s="29"/>
    </row>
    <row r="1646" spans="14:14" x14ac:dyDescent="0.25">
      <c r="N1646" s="29"/>
    </row>
    <row r="1647" spans="14:14" x14ac:dyDescent="0.25">
      <c r="N1647" s="29"/>
    </row>
    <row r="1648" spans="14:14" x14ac:dyDescent="0.25">
      <c r="N1648" s="29"/>
    </row>
    <row r="1649" spans="14:14" x14ac:dyDescent="0.25">
      <c r="N1649" s="29"/>
    </row>
    <row r="1650" spans="14:14" x14ac:dyDescent="0.25">
      <c r="N1650" s="29"/>
    </row>
    <row r="1651" spans="14:14" x14ac:dyDescent="0.25">
      <c r="N1651" s="29"/>
    </row>
    <row r="1652" spans="14:14" x14ac:dyDescent="0.25">
      <c r="N1652" s="29"/>
    </row>
    <row r="1653" spans="14:14" x14ac:dyDescent="0.25">
      <c r="N1653" s="29"/>
    </row>
    <row r="1654" spans="14:14" x14ac:dyDescent="0.25">
      <c r="N1654" s="29"/>
    </row>
    <row r="1655" spans="14:14" x14ac:dyDescent="0.25">
      <c r="N1655" s="29"/>
    </row>
    <row r="1656" spans="14:14" x14ac:dyDescent="0.25">
      <c r="N1656" s="29"/>
    </row>
    <row r="1657" spans="14:14" x14ac:dyDescent="0.25">
      <c r="N1657" s="29"/>
    </row>
    <row r="1658" spans="14:14" x14ac:dyDescent="0.25">
      <c r="N1658" s="29"/>
    </row>
    <row r="1659" spans="14:14" x14ac:dyDescent="0.25">
      <c r="N1659" s="29"/>
    </row>
    <row r="1660" spans="14:14" x14ac:dyDescent="0.25">
      <c r="N1660" s="29"/>
    </row>
    <row r="1661" spans="14:14" x14ac:dyDescent="0.25">
      <c r="N1661" s="29"/>
    </row>
    <row r="1662" spans="14:14" x14ac:dyDescent="0.25">
      <c r="N1662" s="29"/>
    </row>
    <row r="1663" spans="14:14" x14ac:dyDescent="0.25">
      <c r="N1663" s="29"/>
    </row>
    <row r="1664" spans="14:14" x14ac:dyDescent="0.25">
      <c r="N1664" s="29"/>
    </row>
    <row r="1665" spans="14:14" x14ac:dyDescent="0.25">
      <c r="N1665" s="29"/>
    </row>
    <row r="1666" spans="14:14" x14ac:dyDescent="0.25">
      <c r="N1666" s="29"/>
    </row>
    <row r="1667" spans="14:14" x14ac:dyDescent="0.25">
      <c r="N1667" s="29"/>
    </row>
    <row r="1668" spans="14:14" x14ac:dyDescent="0.25">
      <c r="N1668" s="29"/>
    </row>
    <row r="1669" spans="14:14" x14ac:dyDescent="0.25">
      <c r="N1669" s="29"/>
    </row>
    <row r="1670" spans="14:14" x14ac:dyDescent="0.25">
      <c r="N1670" s="29"/>
    </row>
    <row r="1671" spans="14:14" x14ac:dyDescent="0.25">
      <c r="N1671" s="29"/>
    </row>
    <row r="1672" spans="14:14" x14ac:dyDescent="0.25">
      <c r="N1672" s="29"/>
    </row>
    <row r="1673" spans="14:14" x14ac:dyDescent="0.25">
      <c r="N1673" s="29"/>
    </row>
    <row r="1674" spans="14:14" x14ac:dyDescent="0.25">
      <c r="N1674" s="29"/>
    </row>
    <row r="1675" spans="14:14" x14ac:dyDescent="0.25">
      <c r="N1675" s="29"/>
    </row>
    <row r="1676" spans="14:14" x14ac:dyDescent="0.25">
      <c r="N1676" s="29"/>
    </row>
    <row r="1677" spans="14:14" x14ac:dyDescent="0.25">
      <c r="N1677" s="29"/>
    </row>
    <row r="1678" spans="14:14" x14ac:dyDescent="0.25">
      <c r="N1678" s="29"/>
    </row>
    <row r="1679" spans="14:14" x14ac:dyDescent="0.25">
      <c r="N1679" s="29"/>
    </row>
    <row r="1680" spans="14:14" x14ac:dyDescent="0.25">
      <c r="N1680" s="29"/>
    </row>
    <row r="1681" spans="14:14" x14ac:dyDescent="0.25">
      <c r="N1681" s="29"/>
    </row>
    <row r="1682" spans="14:14" x14ac:dyDescent="0.25">
      <c r="N1682" s="29"/>
    </row>
    <row r="1683" spans="14:14" x14ac:dyDescent="0.25">
      <c r="N1683" s="29"/>
    </row>
    <row r="1684" spans="14:14" x14ac:dyDescent="0.25">
      <c r="N1684" s="29"/>
    </row>
    <row r="1685" spans="14:14" x14ac:dyDescent="0.25">
      <c r="N1685" s="29"/>
    </row>
    <row r="1686" spans="14:14" x14ac:dyDescent="0.25">
      <c r="N1686" s="29"/>
    </row>
    <row r="1687" spans="14:14" x14ac:dyDescent="0.25">
      <c r="N1687" s="29"/>
    </row>
    <row r="1688" spans="14:14" x14ac:dyDescent="0.25">
      <c r="N1688" s="29"/>
    </row>
    <row r="1689" spans="14:14" x14ac:dyDescent="0.25">
      <c r="N1689" s="29"/>
    </row>
    <row r="1690" spans="14:14" x14ac:dyDescent="0.25">
      <c r="N1690" s="29"/>
    </row>
    <row r="1691" spans="14:14" x14ac:dyDescent="0.25">
      <c r="N1691" s="29"/>
    </row>
    <row r="1692" spans="14:14" x14ac:dyDescent="0.25">
      <c r="N1692" s="29"/>
    </row>
    <row r="1693" spans="14:14" x14ac:dyDescent="0.25">
      <c r="N1693" s="29"/>
    </row>
    <row r="1694" spans="14:14" x14ac:dyDescent="0.25">
      <c r="N1694" s="29"/>
    </row>
    <row r="1695" spans="14:14" x14ac:dyDescent="0.25">
      <c r="N1695" s="29"/>
    </row>
    <row r="1696" spans="14:14" x14ac:dyDescent="0.25">
      <c r="N1696" s="29"/>
    </row>
    <row r="1697" spans="14:14" x14ac:dyDescent="0.25">
      <c r="N1697" s="29"/>
    </row>
    <row r="1698" spans="14:14" x14ac:dyDescent="0.25">
      <c r="N1698" s="29"/>
    </row>
    <row r="1699" spans="14:14" x14ac:dyDescent="0.25">
      <c r="N1699" s="29"/>
    </row>
    <row r="1700" spans="14:14" x14ac:dyDescent="0.25">
      <c r="N1700" s="29"/>
    </row>
    <row r="1701" spans="14:14" x14ac:dyDescent="0.25">
      <c r="N1701" s="29"/>
    </row>
    <row r="1702" spans="14:14" x14ac:dyDescent="0.25">
      <c r="N1702" s="29"/>
    </row>
    <row r="1703" spans="14:14" x14ac:dyDescent="0.25">
      <c r="N1703" s="29"/>
    </row>
    <row r="1704" spans="14:14" x14ac:dyDescent="0.25">
      <c r="N1704" s="29"/>
    </row>
    <row r="1705" spans="14:14" x14ac:dyDescent="0.25">
      <c r="N1705" s="29"/>
    </row>
    <row r="1706" spans="14:14" x14ac:dyDescent="0.25">
      <c r="N1706" s="29"/>
    </row>
    <row r="1707" spans="14:14" x14ac:dyDescent="0.25">
      <c r="N1707" s="29"/>
    </row>
    <row r="1708" spans="14:14" x14ac:dyDescent="0.25">
      <c r="N1708" s="29"/>
    </row>
    <row r="1709" spans="14:14" x14ac:dyDescent="0.25">
      <c r="N1709" s="29"/>
    </row>
    <row r="1710" spans="14:14" x14ac:dyDescent="0.25">
      <c r="N1710" s="29"/>
    </row>
    <row r="1711" spans="14:14" x14ac:dyDescent="0.25">
      <c r="N1711" s="29"/>
    </row>
    <row r="1712" spans="14:14" x14ac:dyDescent="0.25">
      <c r="N1712" s="29"/>
    </row>
    <row r="1713" spans="14:14" x14ac:dyDescent="0.25">
      <c r="N1713" s="29"/>
    </row>
    <row r="1714" spans="14:14" x14ac:dyDescent="0.25">
      <c r="N1714" s="29"/>
    </row>
    <row r="1715" spans="14:14" x14ac:dyDescent="0.25">
      <c r="N1715" s="29"/>
    </row>
    <row r="1716" spans="14:14" x14ac:dyDescent="0.25">
      <c r="N1716" s="29"/>
    </row>
    <row r="1717" spans="14:14" x14ac:dyDescent="0.25">
      <c r="N1717" s="29"/>
    </row>
    <row r="1718" spans="14:14" x14ac:dyDescent="0.25">
      <c r="N1718" s="29"/>
    </row>
    <row r="1719" spans="14:14" x14ac:dyDescent="0.25">
      <c r="N1719" s="29"/>
    </row>
    <row r="1720" spans="14:14" x14ac:dyDescent="0.25">
      <c r="N1720" s="29"/>
    </row>
    <row r="1721" spans="14:14" x14ac:dyDescent="0.25">
      <c r="N1721" s="29"/>
    </row>
    <row r="1722" spans="14:14" x14ac:dyDescent="0.25">
      <c r="N1722" s="29"/>
    </row>
    <row r="1723" spans="14:14" x14ac:dyDescent="0.25">
      <c r="N1723" s="29"/>
    </row>
    <row r="1724" spans="14:14" x14ac:dyDescent="0.25">
      <c r="N1724" s="29"/>
    </row>
    <row r="1725" spans="14:14" x14ac:dyDescent="0.25">
      <c r="N1725" s="29"/>
    </row>
    <row r="1726" spans="14:14" x14ac:dyDescent="0.25">
      <c r="N1726" s="29"/>
    </row>
    <row r="1727" spans="14:14" x14ac:dyDescent="0.25">
      <c r="N1727" s="29"/>
    </row>
    <row r="1728" spans="14:14" x14ac:dyDescent="0.25">
      <c r="N1728" s="29"/>
    </row>
    <row r="1729" spans="14:14" x14ac:dyDescent="0.25">
      <c r="N1729" s="29"/>
    </row>
    <row r="1730" spans="14:14" x14ac:dyDescent="0.25">
      <c r="N1730" s="29"/>
    </row>
    <row r="1731" spans="14:14" x14ac:dyDescent="0.25">
      <c r="N1731" s="29"/>
    </row>
    <row r="1732" spans="14:14" x14ac:dyDescent="0.25">
      <c r="N1732" s="29"/>
    </row>
    <row r="1733" spans="14:14" x14ac:dyDescent="0.25">
      <c r="N1733" s="29"/>
    </row>
    <row r="1734" spans="14:14" x14ac:dyDescent="0.25">
      <c r="N1734" s="29"/>
    </row>
    <row r="1735" spans="14:14" x14ac:dyDescent="0.25">
      <c r="N1735" s="29"/>
    </row>
    <row r="1736" spans="14:14" x14ac:dyDescent="0.25">
      <c r="N1736" s="29"/>
    </row>
    <row r="1737" spans="14:14" x14ac:dyDescent="0.25">
      <c r="N1737" s="29"/>
    </row>
    <row r="1738" spans="14:14" x14ac:dyDescent="0.25">
      <c r="N1738" s="29"/>
    </row>
    <row r="1739" spans="14:14" x14ac:dyDescent="0.25">
      <c r="N1739" s="29"/>
    </row>
    <row r="1740" spans="14:14" x14ac:dyDescent="0.25">
      <c r="N1740" s="29"/>
    </row>
    <row r="1741" spans="14:14" x14ac:dyDescent="0.25">
      <c r="N1741" s="29"/>
    </row>
    <row r="1742" spans="14:14" x14ac:dyDescent="0.25">
      <c r="N1742" s="29"/>
    </row>
    <row r="1743" spans="14:14" x14ac:dyDescent="0.25">
      <c r="N1743" s="29"/>
    </row>
    <row r="1744" spans="14:14" x14ac:dyDescent="0.25">
      <c r="N1744" s="29"/>
    </row>
    <row r="1745" spans="14:14" x14ac:dyDescent="0.25">
      <c r="N1745" s="29"/>
    </row>
    <row r="1746" spans="14:14" x14ac:dyDescent="0.25">
      <c r="N1746" s="29"/>
    </row>
    <row r="1747" spans="14:14" x14ac:dyDescent="0.25">
      <c r="N1747" s="29"/>
    </row>
    <row r="1748" spans="14:14" x14ac:dyDescent="0.25">
      <c r="N1748" s="29"/>
    </row>
    <row r="1749" spans="14:14" x14ac:dyDescent="0.25">
      <c r="N1749" s="29"/>
    </row>
    <row r="1750" spans="14:14" x14ac:dyDescent="0.25">
      <c r="N1750" s="29"/>
    </row>
    <row r="1751" spans="14:14" x14ac:dyDescent="0.25">
      <c r="N1751" s="29"/>
    </row>
    <row r="1752" spans="14:14" x14ac:dyDescent="0.25">
      <c r="N1752" s="29"/>
    </row>
    <row r="1753" spans="14:14" x14ac:dyDescent="0.25">
      <c r="N1753" s="29"/>
    </row>
    <row r="1754" spans="14:14" x14ac:dyDescent="0.25">
      <c r="N1754" s="29"/>
    </row>
    <row r="1755" spans="14:14" x14ac:dyDescent="0.25">
      <c r="N1755" s="29"/>
    </row>
    <row r="1756" spans="14:14" x14ac:dyDescent="0.25">
      <c r="N1756" s="29"/>
    </row>
    <row r="1757" spans="14:14" x14ac:dyDescent="0.25">
      <c r="N1757" s="29"/>
    </row>
    <row r="1758" spans="14:14" x14ac:dyDescent="0.25">
      <c r="N1758" s="29"/>
    </row>
    <row r="1759" spans="14:14" x14ac:dyDescent="0.25">
      <c r="N1759" s="29"/>
    </row>
    <row r="1760" spans="14:14" x14ac:dyDescent="0.25">
      <c r="N1760" s="29"/>
    </row>
    <row r="1761" spans="14:14" x14ac:dyDescent="0.25">
      <c r="N1761" s="29"/>
    </row>
    <row r="1762" spans="14:14" x14ac:dyDescent="0.25">
      <c r="N1762" s="29"/>
    </row>
    <row r="1763" spans="14:14" x14ac:dyDescent="0.25">
      <c r="N1763" s="29"/>
    </row>
    <row r="1764" spans="14:14" x14ac:dyDescent="0.25">
      <c r="N1764" s="29"/>
    </row>
    <row r="1765" spans="14:14" x14ac:dyDescent="0.25">
      <c r="N1765" s="29"/>
    </row>
    <row r="1766" spans="14:14" x14ac:dyDescent="0.25">
      <c r="N1766" s="29"/>
    </row>
    <row r="1767" spans="14:14" x14ac:dyDescent="0.25">
      <c r="N1767" s="29"/>
    </row>
    <row r="1768" spans="14:14" x14ac:dyDescent="0.25">
      <c r="N1768" s="29"/>
    </row>
    <row r="1769" spans="14:14" x14ac:dyDescent="0.25">
      <c r="N1769" s="29"/>
    </row>
    <row r="1770" spans="14:14" x14ac:dyDescent="0.25">
      <c r="N1770" s="29"/>
    </row>
    <row r="1771" spans="14:14" x14ac:dyDescent="0.25">
      <c r="N1771" s="29"/>
    </row>
    <row r="1772" spans="14:14" x14ac:dyDescent="0.25">
      <c r="N1772" s="29"/>
    </row>
    <row r="1773" spans="14:14" x14ac:dyDescent="0.25">
      <c r="N1773" s="29"/>
    </row>
    <row r="1774" spans="14:14" x14ac:dyDescent="0.25">
      <c r="N1774" s="29"/>
    </row>
    <row r="1775" spans="14:14" x14ac:dyDescent="0.25">
      <c r="N1775" s="29"/>
    </row>
    <row r="1776" spans="14:14" x14ac:dyDescent="0.25">
      <c r="N1776" s="29"/>
    </row>
    <row r="1777" spans="14:14" x14ac:dyDescent="0.25">
      <c r="N1777" s="29"/>
    </row>
    <row r="1778" spans="14:14" x14ac:dyDescent="0.25">
      <c r="N1778" s="29"/>
    </row>
    <row r="1779" spans="14:14" x14ac:dyDescent="0.25">
      <c r="N1779" s="29"/>
    </row>
    <row r="1780" spans="14:14" x14ac:dyDescent="0.25">
      <c r="N1780" s="29"/>
    </row>
    <row r="1781" spans="14:14" x14ac:dyDescent="0.25">
      <c r="N1781" s="29"/>
    </row>
    <row r="1782" spans="14:14" x14ac:dyDescent="0.25">
      <c r="N1782" s="29"/>
    </row>
    <row r="1783" spans="14:14" x14ac:dyDescent="0.25">
      <c r="N1783" s="29"/>
    </row>
    <row r="1784" spans="14:14" x14ac:dyDescent="0.25">
      <c r="N1784" s="29"/>
    </row>
    <row r="1785" spans="14:14" x14ac:dyDescent="0.25">
      <c r="N1785" s="29"/>
    </row>
    <row r="1786" spans="14:14" x14ac:dyDescent="0.25">
      <c r="N1786" s="29"/>
    </row>
    <row r="1787" spans="14:14" x14ac:dyDescent="0.25">
      <c r="N1787" s="29"/>
    </row>
    <row r="1788" spans="14:14" x14ac:dyDescent="0.25">
      <c r="N1788" s="29"/>
    </row>
    <row r="1789" spans="14:14" x14ac:dyDescent="0.25">
      <c r="N1789" s="29"/>
    </row>
    <row r="1790" spans="14:14" x14ac:dyDescent="0.25">
      <c r="N1790" s="29"/>
    </row>
    <row r="1791" spans="14:14" x14ac:dyDescent="0.25">
      <c r="N1791" s="29"/>
    </row>
    <row r="1792" spans="14:14" x14ac:dyDescent="0.25">
      <c r="N1792" s="29"/>
    </row>
    <row r="1793" spans="14:14" x14ac:dyDescent="0.25">
      <c r="N1793" s="29"/>
    </row>
    <row r="1794" spans="14:14" x14ac:dyDescent="0.25">
      <c r="N1794" s="29"/>
    </row>
    <row r="1795" spans="14:14" x14ac:dyDescent="0.25">
      <c r="N1795" s="29"/>
    </row>
    <row r="1796" spans="14:14" x14ac:dyDescent="0.25">
      <c r="N1796" s="29"/>
    </row>
    <row r="1797" spans="14:14" x14ac:dyDescent="0.25">
      <c r="N1797" s="29"/>
    </row>
    <row r="1798" spans="14:14" x14ac:dyDescent="0.25">
      <c r="N1798" s="29"/>
    </row>
    <row r="1799" spans="14:14" x14ac:dyDescent="0.25">
      <c r="N1799" s="29"/>
    </row>
    <row r="1800" spans="14:14" x14ac:dyDescent="0.25">
      <c r="N1800" s="29"/>
    </row>
    <row r="1801" spans="14:14" x14ac:dyDescent="0.25">
      <c r="N1801" s="29"/>
    </row>
    <row r="1802" spans="14:14" x14ac:dyDescent="0.25">
      <c r="N1802" s="29"/>
    </row>
    <row r="1803" spans="14:14" x14ac:dyDescent="0.25">
      <c r="N1803" s="29"/>
    </row>
    <row r="1804" spans="14:14" x14ac:dyDescent="0.25">
      <c r="N1804" s="29"/>
    </row>
    <row r="1805" spans="14:14" x14ac:dyDescent="0.25">
      <c r="N1805" s="29"/>
    </row>
    <row r="1806" spans="14:14" x14ac:dyDescent="0.25">
      <c r="N1806" s="29"/>
    </row>
    <row r="1807" spans="14:14" x14ac:dyDescent="0.25">
      <c r="N1807" s="29"/>
    </row>
    <row r="1808" spans="14:14" x14ac:dyDescent="0.25">
      <c r="N1808" s="29"/>
    </row>
    <row r="1809" spans="14:14" x14ac:dyDescent="0.25">
      <c r="N1809" s="29"/>
    </row>
    <row r="1810" spans="14:14" x14ac:dyDescent="0.25">
      <c r="N1810" s="29"/>
    </row>
    <row r="1811" spans="14:14" x14ac:dyDescent="0.25">
      <c r="N1811" s="29"/>
    </row>
    <row r="1812" spans="14:14" x14ac:dyDescent="0.25">
      <c r="N1812" s="29"/>
    </row>
    <row r="1813" spans="14:14" x14ac:dyDescent="0.25">
      <c r="N1813" s="29"/>
    </row>
    <row r="1814" spans="14:14" x14ac:dyDescent="0.25">
      <c r="N1814" s="29"/>
    </row>
    <row r="1815" spans="14:14" x14ac:dyDescent="0.25">
      <c r="N1815" s="29"/>
    </row>
    <row r="1816" spans="14:14" x14ac:dyDescent="0.25">
      <c r="N1816" s="29"/>
    </row>
    <row r="1817" spans="14:14" x14ac:dyDescent="0.25">
      <c r="N1817" s="29"/>
    </row>
    <row r="1818" spans="14:14" x14ac:dyDescent="0.25">
      <c r="N1818" s="29"/>
    </row>
    <row r="1819" spans="14:14" x14ac:dyDescent="0.25">
      <c r="N1819" s="29"/>
    </row>
    <row r="1820" spans="14:14" x14ac:dyDescent="0.25">
      <c r="N1820" s="29"/>
    </row>
    <row r="1821" spans="14:14" x14ac:dyDescent="0.25">
      <c r="N1821" s="29"/>
    </row>
    <row r="1822" spans="14:14" x14ac:dyDescent="0.25">
      <c r="N1822" s="29"/>
    </row>
    <row r="1823" spans="14:14" x14ac:dyDescent="0.25">
      <c r="N1823" s="29"/>
    </row>
    <row r="1824" spans="14:14" x14ac:dyDescent="0.25">
      <c r="N1824" s="29"/>
    </row>
    <row r="1825" spans="14:14" x14ac:dyDescent="0.25">
      <c r="N1825" s="29"/>
    </row>
    <row r="1826" spans="14:14" x14ac:dyDescent="0.25">
      <c r="N1826" s="29"/>
    </row>
    <row r="1827" spans="14:14" x14ac:dyDescent="0.25">
      <c r="N1827" s="29"/>
    </row>
    <row r="1828" spans="14:14" x14ac:dyDescent="0.25">
      <c r="N1828" s="29"/>
    </row>
    <row r="1829" spans="14:14" x14ac:dyDescent="0.25">
      <c r="N1829" s="29"/>
    </row>
    <row r="1830" spans="14:14" x14ac:dyDescent="0.25">
      <c r="N1830" s="29"/>
    </row>
    <row r="1831" spans="14:14" x14ac:dyDescent="0.25">
      <c r="N1831" s="29"/>
    </row>
    <row r="1832" spans="14:14" x14ac:dyDescent="0.25">
      <c r="N1832" s="29"/>
    </row>
    <row r="1833" spans="14:14" x14ac:dyDescent="0.25">
      <c r="N1833" s="29"/>
    </row>
    <row r="1834" spans="14:14" x14ac:dyDescent="0.25">
      <c r="N1834" s="29"/>
    </row>
    <row r="1835" spans="14:14" x14ac:dyDescent="0.25">
      <c r="N1835" s="29"/>
    </row>
    <row r="1836" spans="14:14" x14ac:dyDescent="0.25">
      <c r="N1836" s="29"/>
    </row>
    <row r="1837" spans="14:14" x14ac:dyDescent="0.25">
      <c r="N1837" s="29"/>
    </row>
    <row r="1838" spans="14:14" x14ac:dyDescent="0.25">
      <c r="N1838" s="29"/>
    </row>
    <row r="1839" spans="14:14" x14ac:dyDescent="0.25">
      <c r="N1839" s="29"/>
    </row>
    <row r="1840" spans="14:14" x14ac:dyDescent="0.25">
      <c r="N1840" s="29"/>
    </row>
    <row r="1841" spans="14:14" x14ac:dyDescent="0.25">
      <c r="N1841" s="29"/>
    </row>
    <row r="1842" spans="14:14" x14ac:dyDescent="0.25">
      <c r="N1842" s="29"/>
    </row>
    <row r="1843" spans="14:14" x14ac:dyDescent="0.25">
      <c r="N1843" s="29"/>
    </row>
    <row r="1844" spans="14:14" x14ac:dyDescent="0.25">
      <c r="N1844" s="29"/>
    </row>
    <row r="1845" spans="14:14" x14ac:dyDescent="0.25">
      <c r="N1845" s="29"/>
    </row>
    <row r="1846" spans="14:14" x14ac:dyDescent="0.25">
      <c r="N1846" s="29"/>
    </row>
    <row r="1847" spans="14:14" x14ac:dyDescent="0.25">
      <c r="N1847" s="29"/>
    </row>
    <row r="1848" spans="14:14" x14ac:dyDescent="0.25">
      <c r="N1848" s="29"/>
    </row>
    <row r="1849" spans="14:14" x14ac:dyDescent="0.25">
      <c r="N1849" s="29"/>
    </row>
    <row r="1850" spans="14:14" x14ac:dyDescent="0.25">
      <c r="N1850" s="29"/>
    </row>
    <row r="1851" spans="14:14" x14ac:dyDescent="0.25">
      <c r="N1851" s="29"/>
    </row>
    <row r="1852" spans="14:14" x14ac:dyDescent="0.25">
      <c r="N1852" s="29"/>
    </row>
    <row r="1853" spans="14:14" x14ac:dyDescent="0.25">
      <c r="N1853" s="29"/>
    </row>
    <row r="1854" spans="14:14" x14ac:dyDescent="0.25">
      <c r="N1854" s="29"/>
    </row>
    <row r="1855" spans="14:14" x14ac:dyDescent="0.25">
      <c r="N1855" s="29"/>
    </row>
    <row r="1856" spans="14:14" x14ac:dyDescent="0.25">
      <c r="N1856" s="29"/>
    </row>
    <row r="1857" spans="14:14" x14ac:dyDescent="0.25">
      <c r="N1857" s="29"/>
    </row>
    <row r="1858" spans="14:14" x14ac:dyDescent="0.25">
      <c r="N1858" s="29"/>
    </row>
    <row r="1859" spans="14:14" x14ac:dyDescent="0.25">
      <c r="N1859" s="29"/>
    </row>
    <row r="1860" spans="14:14" x14ac:dyDescent="0.25">
      <c r="N1860" s="29"/>
    </row>
    <row r="1861" spans="14:14" x14ac:dyDescent="0.25">
      <c r="N1861" s="29"/>
    </row>
    <row r="1862" spans="14:14" x14ac:dyDescent="0.25">
      <c r="N1862" s="29"/>
    </row>
    <row r="1863" spans="14:14" x14ac:dyDescent="0.25">
      <c r="N1863" s="29"/>
    </row>
    <row r="1864" spans="14:14" x14ac:dyDescent="0.25">
      <c r="N1864" s="29"/>
    </row>
    <row r="1865" spans="14:14" x14ac:dyDescent="0.25">
      <c r="N1865" s="29"/>
    </row>
    <row r="1866" spans="14:14" x14ac:dyDescent="0.25">
      <c r="N1866" s="29"/>
    </row>
    <row r="1867" spans="14:14" x14ac:dyDescent="0.25">
      <c r="N1867" s="29"/>
    </row>
    <row r="1868" spans="14:14" x14ac:dyDescent="0.25">
      <c r="N1868" s="29"/>
    </row>
    <row r="1869" spans="14:14" x14ac:dyDescent="0.25">
      <c r="N1869" s="29"/>
    </row>
    <row r="1870" spans="14:14" x14ac:dyDescent="0.25">
      <c r="N1870" s="29"/>
    </row>
    <row r="1871" spans="14:14" x14ac:dyDescent="0.25">
      <c r="N1871" s="29"/>
    </row>
    <row r="1872" spans="14:14" x14ac:dyDescent="0.25">
      <c r="N1872" s="29"/>
    </row>
    <row r="1873" spans="14:14" x14ac:dyDescent="0.25">
      <c r="N1873" s="29"/>
    </row>
    <row r="1874" spans="14:14" x14ac:dyDescent="0.25">
      <c r="N1874" s="29"/>
    </row>
    <row r="1875" spans="14:14" x14ac:dyDescent="0.25">
      <c r="N1875" s="29"/>
    </row>
    <row r="1876" spans="14:14" x14ac:dyDescent="0.25">
      <c r="N1876" s="29"/>
    </row>
    <row r="1877" spans="14:14" x14ac:dyDescent="0.25">
      <c r="N1877" s="29"/>
    </row>
    <row r="1878" spans="14:14" x14ac:dyDescent="0.25">
      <c r="N1878" s="29"/>
    </row>
    <row r="1879" spans="14:14" x14ac:dyDescent="0.25">
      <c r="N1879" s="29"/>
    </row>
    <row r="1880" spans="14:14" x14ac:dyDescent="0.25">
      <c r="N1880" s="29"/>
    </row>
    <row r="1881" spans="14:14" x14ac:dyDescent="0.25">
      <c r="N1881" s="29"/>
    </row>
    <row r="1882" spans="14:14" x14ac:dyDescent="0.25">
      <c r="N1882" s="29"/>
    </row>
    <row r="1883" spans="14:14" x14ac:dyDescent="0.25">
      <c r="N1883" s="29"/>
    </row>
    <row r="1884" spans="14:14" x14ac:dyDescent="0.25">
      <c r="N1884" s="29"/>
    </row>
    <row r="1885" spans="14:14" x14ac:dyDescent="0.25">
      <c r="N1885" s="29"/>
    </row>
    <row r="1886" spans="14:14" x14ac:dyDescent="0.25">
      <c r="N1886" s="29"/>
    </row>
    <row r="1887" spans="14:14" x14ac:dyDescent="0.25">
      <c r="N1887" s="29"/>
    </row>
    <row r="1888" spans="14:14" x14ac:dyDescent="0.25">
      <c r="N1888" s="29"/>
    </row>
    <row r="1889" spans="14:14" x14ac:dyDescent="0.25">
      <c r="N1889" s="29"/>
    </row>
    <row r="1890" spans="14:14" x14ac:dyDescent="0.25">
      <c r="N1890" s="29"/>
    </row>
    <row r="1891" spans="14:14" x14ac:dyDescent="0.25">
      <c r="N1891" s="29"/>
    </row>
    <row r="1892" spans="14:14" x14ac:dyDescent="0.25">
      <c r="N1892" s="29"/>
    </row>
    <row r="1893" spans="14:14" x14ac:dyDescent="0.25">
      <c r="N1893" s="29"/>
    </row>
    <row r="1894" spans="14:14" x14ac:dyDescent="0.25">
      <c r="N1894" s="29"/>
    </row>
    <row r="1895" spans="14:14" x14ac:dyDescent="0.25">
      <c r="N1895" s="29"/>
    </row>
    <row r="1896" spans="14:14" x14ac:dyDescent="0.25">
      <c r="N1896" s="29"/>
    </row>
    <row r="1897" spans="14:14" x14ac:dyDescent="0.25">
      <c r="N1897" s="29"/>
    </row>
    <row r="1898" spans="14:14" x14ac:dyDescent="0.25">
      <c r="N1898" s="29"/>
    </row>
    <row r="1899" spans="14:14" x14ac:dyDescent="0.25">
      <c r="N1899" s="29"/>
    </row>
    <row r="1900" spans="14:14" x14ac:dyDescent="0.25">
      <c r="N1900" s="29"/>
    </row>
    <row r="1901" spans="14:14" x14ac:dyDescent="0.25">
      <c r="N1901" s="29"/>
    </row>
    <row r="1902" spans="14:14" x14ac:dyDescent="0.25">
      <c r="N1902" s="29"/>
    </row>
    <row r="1903" spans="14:14" x14ac:dyDescent="0.25">
      <c r="N1903" s="29"/>
    </row>
    <row r="1904" spans="14:14" x14ac:dyDescent="0.25">
      <c r="N1904" s="29"/>
    </row>
    <row r="1905" spans="14:14" x14ac:dyDescent="0.25">
      <c r="N1905" s="29"/>
    </row>
    <row r="1906" spans="14:14" x14ac:dyDescent="0.25">
      <c r="N1906" s="29"/>
    </row>
    <row r="1907" spans="14:14" x14ac:dyDescent="0.25">
      <c r="N1907" s="29"/>
    </row>
    <row r="1908" spans="14:14" x14ac:dyDescent="0.25">
      <c r="N1908" s="29"/>
    </row>
    <row r="1909" spans="14:14" x14ac:dyDescent="0.25">
      <c r="N1909" s="29"/>
    </row>
    <row r="1910" spans="14:14" x14ac:dyDescent="0.25">
      <c r="N1910" s="29"/>
    </row>
    <row r="1911" spans="14:14" x14ac:dyDescent="0.25">
      <c r="N1911" s="29"/>
    </row>
    <row r="1912" spans="14:14" x14ac:dyDescent="0.25">
      <c r="N1912" s="29"/>
    </row>
    <row r="1913" spans="14:14" x14ac:dyDescent="0.25">
      <c r="N1913" s="29"/>
    </row>
    <row r="1914" spans="14:14" x14ac:dyDescent="0.25">
      <c r="N1914" s="29"/>
    </row>
    <row r="1915" spans="14:14" x14ac:dyDescent="0.25">
      <c r="N1915" s="29"/>
    </row>
    <row r="1916" spans="14:14" x14ac:dyDescent="0.25">
      <c r="N1916" s="29"/>
    </row>
    <row r="1917" spans="14:14" x14ac:dyDescent="0.25">
      <c r="N1917" s="29"/>
    </row>
    <row r="1918" spans="14:14" x14ac:dyDescent="0.25">
      <c r="N1918" s="29"/>
    </row>
    <row r="1919" spans="14:14" x14ac:dyDescent="0.25">
      <c r="N1919" s="29"/>
    </row>
    <row r="1920" spans="14:14" x14ac:dyDescent="0.25">
      <c r="N1920" s="29"/>
    </row>
    <row r="1921" spans="14:14" x14ac:dyDescent="0.25">
      <c r="N1921" s="29"/>
    </row>
    <row r="1922" spans="14:14" x14ac:dyDescent="0.25">
      <c r="N1922" s="29"/>
    </row>
    <row r="1923" spans="14:14" x14ac:dyDescent="0.25">
      <c r="N1923" s="29"/>
    </row>
    <row r="1924" spans="14:14" x14ac:dyDescent="0.25">
      <c r="N1924" s="29"/>
    </row>
    <row r="1925" spans="14:14" x14ac:dyDescent="0.25">
      <c r="N1925" s="29"/>
    </row>
    <row r="1926" spans="14:14" x14ac:dyDescent="0.25">
      <c r="N1926" s="29"/>
    </row>
    <row r="1927" spans="14:14" x14ac:dyDescent="0.25">
      <c r="N1927" s="29"/>
    </row>
    <row r="1928" spans="14:14" x14ac:dyDescent="0.25">
      <c r="N1928" s="29"/>
    </row>
    <row r="1929" spans="14:14" x14ac:dyDescent="0.25">
      <c r="N1929" s="29"/>
    </row>
    <row r="1930" spans="14:14" x14ac:dyDescent="0.25">
      <c r="N1930" s="29"/>
    </row>
    <row r="1931" spans="14:14" x14ac:dyDescent="0.25">
      <c r="N1931" s="29"/>
    </row>
    <row r="1932" spans="14:14" x14ac:dyDescent="0.25">
      <c r="N1932" s="29"/>
    </row>
    <row r="1933" spans="14:14" x14ac:dyDescent="0.25">
      <c r="N1933" s="29"/>
    </row>
    <row r="1934" spans="14:14" x14ac:dyDescent="0.25">
      <c r="N1934" s="29"/>
    </row>
    <row r="1935" spans="14:14" x14ac:dyDescent="0.25">
      <c r="N1935" s="29"/>
    </row>
    <row r="1936" spans="14:14" x14ac:dyDescent="0.25">
      <c r="N1936" s="29"/>
    </row>
    <row r="1937" spans="14:14" x14ac:dyDescent="0.25">
      <c r="N1937" s="29"/>
    </row>
    <row r="1938" spans="14:14" x14ac:dyDescent="0.25">
      <c r="N1938" s="29"/>
    </row>
    <row r="1939" spans="14:14" x14ac:dyDescent="0.25">
      <c r="N1939" s="29"/>
    </row>
    <row r="1940" spans="14:14" x14ac:dyDescent="0.25">
      <c r="N1940" s="29"/>
    </row>
    <row r="1941" spans="14:14" x14ac:dyDescent="0.25">
      <c r="N1941" s="29"/>
    </row>
    <row r="1942" spans="14:14" x14ac:dyDescent="0.25">
      <c r="N1942" s="29"/>
    </row>
    <row r="1943" spans="14:14" x14ac:dyDescent="0.25">
      <c r="N1943" s="29"/>
    </row>
    <row r="1944" spans="14:14" x14ac:dyDescent="0.25">
      <c r="N1944" s="29"/>
    </row>
    <row r="1945" spans="14:14" x14ac:dyDescent="0.25">
      <c r="N1945" s="29"/>
    </row>
    <row r="1946" spans="14:14" x14ac:dyDescent="0.25">
      <c r="N1946" s="29"/>
    </row>
    <row r="1947" spans="14:14" x14ac:dyDescent="0.25">
      <c r="N1947" s="29"/>
    </row>
    <row r="1948" spans="14:14" x14ac:dyDescent="0.25">
      <c r="N1948" s="29"/>
    </row>
    <row r="1949" spans="14:14" x14ac:dyDescent="0.25">
      <c r="N1949" s="29"/>
    </row>
    <row r="1950" spans="14:14" x14ac:dyDescent="0.25">
      <c r="N1950" s="29"/>
    </row>
    <row r="1951" spans="14:14" x14ac:dyDescent="0.25">
      <c r="N1951" s="29"/>
    </row>
    <row r="1952" spans="14:14" x14ac:dyDescent="0.25">
      <c r="N1952" s="29"/>
    </row>
    <row r="1953" spans="14:14" x14ac:dyDescent="0.25">
      <c r="N1953" s="29"/>
    </row>
    <row r="1954" spans="14:14" x14ac:dyDescent="0.25">
      <c r="N1954" s="29"/>
    </row>
    <row r="1955" spans="14:14" x14ac:dyDescent="0.25">
      <c r="N1955" s="29"/>
    </row>
    <row r="1956" spans="14:14" x14ac:dyDescent="0.25">
      <c r="N1956" s="29"/>
    </row>
    <row r="1957" spans="14:14" x14ac:dyDescent="0.25">
      <c r="N1957" s="29"/>
    </row>
    <row r="1958" spans="14:14" x14ac:dyDescent="0.25">
      <c r="N1958" s="29"/>
    </row>
    <row r="1959" spans="14:14" x14ac:dyDescent="0.25">
      <c r="N1959" s="29"/>
    </row>
    <row r="1960" spans="14:14" x14ac:dyDescent="0.25">
      <c r="N1960" s="29"/>
    </row>
    <row r="1961" spans="14:14" x14ac:dyDescent="0.25">
      <c r="N1961" s="29"/>
    </row>
    <row r="1962" spans="14:14" x14ac:dyDescent="0.25">
      <c r="N1962" s="29"/>
    </row>
    <row r="1963" spans="14:14" x14ac:dyDescent="0.25">
      <c r="N1963" s="29"/>
    </row>
    <row r="1964" spans="14:14" x14ac:dyDescent="0.25">
      <c r="N1964" s="29"/>
    </row>
    <row r="1965" spans="14:14" x14ac:dyDescent="0.25">
      <c r="N1965" s="29"/>
    </row>
    <row r="1966" spans="14:14" x14ac:dyDescent="0.25">
      <c r="N1966" s="29"/>
    </row>
    <row r="1967" spans="14:14" x14ac:dyDescent="0.25">
      <c r="N1967" s="29"/>
    </row>
    <row r="1968" spans="14:14" x14ac:dyDescent="0.25">
      <c r="N1968" s="29"/>
    </row>
    <row r="1969" spans="14:14" x14ac:dyDescent="0.25">
      <c r="N1969" s="29"/>
    </row>
    <row r="1970" spans="14:14" x14ac:dyDescent="0.25">
      <c r="N1970" s="29"/>
    </row>
    <row r="1971" spans="14:14" x14ac:dyDescent="0.25">
      <c r="N1971" s="29"/>
    </row>
    <row r="1972" spans="14:14" x14ac:dyDescent="0.25">
      <c r="N1972" s="29"/>
    </row>
    <row r="1973" spans="14:14" x14ac:dyDescent="0.25">
      <c r="N1973" s="29"/>
    </row>
    <row r="1974" spans="14:14" x14ac:dyDescent="0.25">
      <c r="N1974" s="29"/>
    </row>
    <row r="1975" spans="14:14" x14ac:dyDescent="0.25">
      <c r="N1975" s="29"/>
    </row>
    <row r="1976" spans="14:14" x14ac:dyDescent="0.25">
      <c r="N1976" s="29"/>
    </row>
    <row r="1977" spans="14:14" x14ac:dyDescent="0.25">
      <c r="N1977" s="29"/>
    </row>
    <row r="1978" spans="14:14" x14ac:dyDescent="0.25">
      <c r="N1978" s="29"/>
    </row>
    <row r="1979" spans="14:14" x14ac:dyDescent="0.25">
      <c r="N1979" s="29"/>
    </row>
    <row r="1980" spans="14:14" x14ac:dyDescent="0.25">
      <c r="N1980" s="29"/>
    </row>
    <row r="1981" spans="14:14" x14ac:dyDescent="0.25">
      <c r="N1981" s="29"/>
    </row>
    <row r="1982" spans="14:14" x14ac:dyDescent="0.25">
      <c r="N1982" s="29"/>
    </row>
    <row r="1983" spans="14:14" x14ac:dyDescent="0.25">
      <c r="N1983" s="29"/>
    </row>
    <row r="1984" spans="14:14" x14ac:dyDescent="0.25">
      <c r="N1984" s="29"/>
    </row>
    <row r="1985" spans="14:14" x14ac:dyDescent="0.25">
      <c r="N1985" s="29"/>
    </row>
    <row r="1986" spans="14:14" x14ac:dyDescent="0.25">
      <c r="N1986" s="29"/>
    </row>
    <row r="1987" spans="14:14" x14ac:dyDescent="0.25">
      <c r="N1987" s="29"/>
    </row>
    <row r="1988" spans="14:14" x14ac:dyDescent="0.25">
      <c r="N1988" s="29"/>
    </row>
    <row r="1989" spans="14:14" x14ac:dyDescent="0.25">
      <c r="N1989" s="29"/>
    </row>
    <row r="1990" spans="14:14" x14ac:dyDescent="0.25">
      <c r="N1990" s="29"/>
    </row>
    <row r="1991" spans="14:14" x14ac:dyDescent="0.25">
      <c r="N1991" s="29"/>
    </row>
    <row r="1992" spans="14:14" x14ac:dyDescent="0.25">
      <c r="N1992" s="29"/>
    </row>
    <row r="1993" spans="14:14" x14ac:dyDescent="0.25">
      <c r="N1993" s="29"/>
    </row>
    <row r="1994" spans="14:14" x14ac:dyDescent="0.25">
      <c r="N1994" s="29"/>
    </row>
    <row r="1995" spans="14:14" x14ac:dyDescent="0.25">
      <c r="N1995" s="29"/>
    </row>
    <row r="1996" spans="14:14" x14ac:dyDescent="0.25">
      <c r="N1996" s="29"/>
    </row>
    <row r="1997" spans="14:14" x14ac:dyDescent="0.25">
      <c r="N1997" s="29"/>
    </row>
    <row r="1998" spans="14:14" x14ac:dyDescent="0.25">
      <c r="N1998" s="29"/>
    </row>
    <row r="1999" spans="14:14" x14ac:dyDescent="0.25">
      <c r="N1999" s="29"/>
    </row>
    <row r="2000" spans="14:14" x14ac:dyDescent="0.25">
      <c r="N2000" s="29"/>
    </row>
    <row r="2001" spans="14:14" x14ac:dyDescent="0.25">
      <c r="N2001" s="29"/>
    </row>
    <row r="2002" spans="14:14" x14ac:dyDescent="0.25">
      <c r="N2002" s="29"/>
    </row>
    <row r="2003" spans="14:14" x14ac:dyDescent="0.25">
      <c r="N2003" s="29"/>
    </row>
    <row r="2004" spans="14:14" x14ac:dyDescent="0.25">
      <c r="N2004" s="29"/>
    </row>
    <row r="2005" spans="14:14" x14ac:dyDescent="0.25">
      <c r="N2005" s="29"/>
    </row>
    <row r="2006" spans="14:14" x14ac:dyDescent="0.25">
      <c r="N2006" s="29"/>
    </row>
    <row r="2007" spans="14:14" x14ac:dyDescent="0.25">
      <c r="N2007" s="29"/>
    </row>
    <row r="2008" spans="14:14" x14ac:dyDescent="0.25">
      <c r="N2008" s="29"/>
    </row>
    <row r="2009" spans="14:14" x14ac:dyDescent="0.25">
      <c r="N2009" s="29"/>
    </row>
    <row r="2010" spans="14:14" x14ac:dyDescent="0.25">
      <c r="N2010" s="29"/>
    </row>
    <row r="2011" spans="14:14" x14ac:dyDescent="0.25">
      <c r="N2011" s="29"/>
    </row>
    <row r="2012" spans="14:14" x14ac:dyDescent="0.25">
      <c r="N2012" s="29"/>
    </row>
    <row r="2013" spans="14:14" x14ac:dyDescent="0.25">
      <c r="N2013" s="29"/>
    </row>
    <row r="2014" spans="14:14" x14ac:dyDescent="0.25">
      <c r="N2014" s="29"/>
    </row>
    <row r="2015" spans="14:14" x14ac:dyDescent="0.25">
      <c r="N2015" s="29"/>
    </row>
    <row r="2016" spans="14:14" x14ac:dyDescent="0.25">
      <c r="N2016" s="29"/>
    </row>
    <row r="2017" spans="14:14" x14ac:dyDescent="0.25">
      <c r="N2017" s="29"/>
    </row>
    <row r="2018" spans="14:14" x14ac:dyDescent="0.25">
      <c r="N2018" s="29"/>
    </row>
    <row r="2019" spans="14:14" x14ac:dyDescent="0.25">
      <c r="N2019" s="29"/>
    </row>
    <row r="2020" spans="14:14" x14ac:dyDescent="0.25">
      <c r="N2020" s="29"/>
    </row>
    <row r="2021" spans="14:14" x14ac:dyDescent="0.25">
      <c r="N2021" s="29"/>
    </row>
    <row r="2022" spans="14:14" x14ac:dyDescent="0.25">
      <c r="N2022" s="29"/>
    </row>
    <row r="2023" spans="14:14" x14ac:dyDescent="0.25">
      <c r="N2023" s="29"/>
    </row>
    <row r="2024" spans="14:14" x14ac:dyDescent="0.25">
      <c r="N2024" s="29"/>
    </row>
    <row r="2025" spans="14:14" x14ac:dyDescent="0.25">
      <c r="N2025" s="29"/>
    </row>
    <row r="2026" spans="14:14" x14ac:dyDescent="0.25">
      <c r="N2026" s="29"/>
    </row>
    <row r="2027" spans="14:14" x14ac:dyDescent="0.25">
      <c r="N2027" s="29"/>
    </row>
    <row r="2028" spans="14:14" x14ac:dyDescent="0.25">
      <c r="N2028" s="29"/>
    </row>
    <row r="2029" spans="14:14" x14ac:dyDescent="0.25">
      <c r="N2029" s="29"/>
    </row>
    <row r="2030" spans="14:14" x14ac:dyDescent="0.25">
      <c r="N2030" s="29"/>
    </row>
    <row r="2031" spans="14:14" x14ac:dyDescent="0.25">
      <c r="N2031" s="29"/>
    </row>
    <row r="2032" spans="14:14" x14ac:dyDescent="0.25">
      <c r="N2032" s="29"/>
    </row>
    <row r="2033" spans="14:14" x14ac:dyDescent="0.25">
      <c r="N2033" s="29"/>
    </row>
    <row r="2034" spans="14:14" x14ac:dyDescent="0.25">
      <c r="N2034" s="29"/>
    </row>
    <row r="2035" spans="14:14" x14ac:dyDescent="0.25">
      <c r="N2035" s="29"/>
    </row>
    <row r="2036" spans="14:14" x14ac:dyDescent="0.25">
      <c r="N2036" s="29"/>
    </row>
    <row r="2037" spans="14:14" x14ac:dyDescent="0.25">
      <c r="N2037" s="29"/>
    </row>
    <row r="2038" spans="14:14" x14ac:dyDescent="0.25">
      <c r="N2038" s="29"/>
    </row>
    <row r="2039" spans="14:14" x14ac:dyDescent="0.25">
      <c r="N2039" s="29"/>
    </row>
    <row r="2040" spans="14:14" x14ac:dyDescent="0.25">
      <c r="N2040" s="29"/>
    </row>
    <row r="2041" spans="14:14" x14ac:dyDescent="0.25">
      <c r="N2041" s="29"/>
    </row>
    <row r="2042" spans="14:14" x14ac:dyDescent="0.25">
      <c r="N2042" s="29"/>
    </row>
    <row r="2043" spans="14:14" x14ac:dyDescent="0.25">
      <c r="N2043" s="29"/>
    </row>
    <row r="2044" spans="14:14" x14ac:dyDescent="0.25">
      <c r="N2044" s="29"/>
    </row>
    <row r="2045" spans="14:14" x14ac:dyDescent="0.25">
      <c r="N2045" s="29"/>
    </row>
    <row r="2046" spans="14:14" x14ac:dyDescent="0.25">
      <c r="N2046" s="29"/>
    </row>
    <row r="2047" spans="14:14" x14ac:dyDescent="0.25">
      <c r="N2047" s="29"/>
    </row>
    <row r="2048" spans="14:14" x14ac:dyDescent="0.25">
      <c r="N2048" s="29"/>
    </row>
    <row r="2049" spans="14:14" x14ac:dyDescent="0.25">
      <c r="N2049" s="29"/>
    </row>
    <row r="2050" spans="14:14" x14ac:dyDescent="0.25">
      <c r="N2050" s="29"/>
    </row>
    <row r="2051" spans="14:14" x14ac:dyDescent="0.25">
      <c r="N2051" s="29"/>
    </row>
    <row r="2052" spans="14:14" x14ac:dyDescent="0.25">
      <c r="N2052" s="29"/>
    </row>
    <row r="2053" spans="14:14" x14ac:dyDescent="0.25">
      <c r="N2053" s="29"/>
    </row>
    <row r="2054" spans="14:14" x14ac:dyDescent="0.25">
      <c r="N2054" s="29"/>
    </row>
    <row r="2055" spans="14:14" x14ac:dyDescent="0.25">
      <c r="N2055" s="29"/>
    </row>
    <row r="2056" spans="14:14" x14ac:dyDescent="0.25">
      <c r="N2056" s="29"/>
    </row>
    <row r="2057" spans="14:14" x14ac:dyDescent="0.25">
      <c r="N2057" s="29"/>
    </row>
    <row r="2058" spans="14:14" x14ac:dyDescent="0.25">
      <c r="N2058" s="29"/>
    </row>
    <row r="2059" spans="14:14" x14ac:dyDescent="0.25">
      <c r="N2059" s="29"/>
    </row>
    <row r="2060" spans="14:14" x14ac:dyDescent="0.25">
      <c r="N2060" s="29"/>
    </row>
    <row r="2061" spans="14:14" x14ac:dyDescent="0.25">
      <c r="N2061" s="29"/>
    </row>
    <row r="2062" spans="14:14" x14ac:dyDescent="0.25">
      <c r="N2062" s="29"/>
    </row>
    <row r="2063" spans="14:14" x14ac:dyDescent="0.25">
      <c r="N2063" s="29"/>
    </row>
    <row r="2064" spans="14:14" x14ac:dyDescent="0.25">
      <c r="N2064" s="29"/>
    </row>
    <row r="2065" spans="14:14" x14ac:dyDescent="0.25">
      <c r="N2065" s="29"/>
    </row>
    <row r="2066" spans="14:14" x14ac:dyDescent="0.25">
      <c r="N2066" s="29"/>
    </row>
    <row r="2067" spans="14:14" x14ac:dyDescent="0.25">
      <c r="N2067" s="29"/>
    </row>
    <row r="2068" spans="14:14" x14ac:dyDescent="0.25">
      <c r="N2068" s="29"/>
    </row>
    <row r="2069" spans="14:14" x14ac:dyDescent="0.25">
      <c r="N2069" s="29"/>
    </row>
    <row r="2070" spans="14:14" x14ac:dyDescent="0.25">
      <c r="N2070" s="29"/>
    </row>
    <row r="2071" spans="14:14" x14ac:dyDescent="0.25">
      <c r="N2071" s="29"/>
    </row>
    <row r="2072" spans="14:14" x14ac:dyDescent="0.25">
      <c r="N2072" s="29"/>
    </row>
    <row r="2073" spans="14:14" x14ac:dyDescent="0.25">
      <c r="N2073" s="29"/>
    </row>
    <row r="2074" spans="14:14" x14ac:dyDescent="0.25">
      <c r="N2074" s="29"/>
    </row>
    <row r="2075" spans="14:14" x14ac:dyDescent="0.25">
      <c r="N2075" s="29"/>
    </row>
    <row r="2076" spans="14:14" x14ac:dyDescent="0.25">
      <c r="N2076" s="29"/>
    </row>
    <row r="2077" spans="14:14" x14ac:dyDescent="0.25">
      <c r="N2077" s="29"/>
    </row>
    <row r="2078" spans="14:14" x14ac:dyDescent="0.25">
      <c r="N2078" s="29"/>
    </row>
    <row r="2079" spans="14:14" x14ac:dyDescent="0.25">
      <c r="N2079" s="29"/>
    </row>
    <row r="2080" spans="14:14" x14ac:dyDescent="0.25">
      <c r="N2080" s="29"/>
    </row>
    <row r="2081" spans="14:14" x14ac:dyDescent="0.25">
      <c r="N2081" s="29"/>
    </row>
    <row r="2082" spans="14:14" x14ac:dyDescent="0.25">
      <c r="N2082" s="29"/>
    </row>
    <row r="2083" spans="14:14" x14ac:dyDescent="0.25">
      <c r="N2083" s="29"/>
    </row>
    <row r="2084" spans="14:14" x14ac:dyDescent="0.25">
      <c r="N2084" s="29"/>
    </row>
    <row r="2085" spans="14:14" x14ac:dyDescent="0.25">
      <c r="N2085" s="29"/>
    </row>
    <row r="2086" spans="14:14" x14ac:dyDescent="0.25">
      <c r="N2086" s="29"/>
    </row>
    <row r="2087" spans="14:14" x14ac:dyDescent="0.25">
      <c r="N2087" s="29"/>
    </row>
    <row r="2088" spans="14:14" x14ac:dyDescent="0.25">
      <c r="N2088" s="29"/>
    </row>
    <row r="2089" spans="14:14" x14ac:dyDescent="0.25">
      <c r="N2089" s="29"/>
    </row>
    <row r="2090" spans="14:14" x14ac:dyDescent="0.25">
      <c r="N2090" s="29"/>
    </row>
    <row r="2091" spans="14:14" x14ac:dyDescent="0.25">
      <c r="N2091" s="29"/>
    </row>
    <row r="2092" spans="14:14" x14ac:dyDescent="0.25">
      <c r="N2092" s="29"/>
    </row>
    <row r="2093" spans="14:14" x14ac:dyDescent="0.25">
      <c r="N2093" s="29"/>
    </row>
    <row r="2094" spans="14:14" x14ac:dyDescent="0.25">
      <c r="N2094" s="29"/>
    </row>
    <row r="2095" spans="14:14" x14ac:dyDescent="0.25">
      <c r="N2095" s="29"/>
    </row>
    <row r="2096" spans="14:14" x14ac:dyDescent="0.25">
      <c r="N2096" s="29"/>
    </row>
    <row r="2097" spans="14:14" x14ac:dyDescent="0.25">
      <c r="N2097" s="29"/>
    </row>
    <row r="2098" spans="14:14" x14ac:dyDescent="0.25">
      <c r="N2098" s="29"/>
    </row>
    <row r="2099" spans="14:14" x14ac:dyDescent="0.25">
      <c r="N2099" s="29"/>
    </row>
    <row r="2100" spans="14:14" x14ac:dyDescent="0.25">
      <c r="N2100" s="29"/>
    </row>
    <row r="2101" spans="14:14" x14ac:dyDescent="0.25">
      <c r="N2101" s="29"/>
    </row>
    <row r="2102" spans="14:14" x14ac:dyDescent="0.25">
      <c r="N2102" s="29"/>
    </row>
    <row r="2103" spans="14:14" x14ac:dyDescent="0.25">
      <c r="N2103" s="29"/>
    </row>
    <row r="2104" spans="14:14" x14ac:dyDescent="0.25">
      <c r="N2104" s="29"/>
    </row>
    <row r="2105" spans="14:14" x14ac:dyDescent="0.25">
      <c r="N2105" s="29"/>
    </row>
    <row r="2106" spans="14:14" x14ac:dyDescent="0.25">
      <c r="N2106" s="29"/>
    </row>
    <row r="2107" spans="14:14" x14ac:dyDescent="0.25">
      <c r="N2107" s="29"/>
    </row>
    <row r="2108" spans="14:14" x14ac:dyDescent="0.25">
      <c r="N2108" s="29"/>
    </row>
    <row r="2109" spans="14:14" x14ac:dyDescent="0.25">
      <c r="N2109" s="29"/>
    </row>
    <row r="2110" spans="14:14" x14ac:dyDescent="0.25">
      <c r="N2110" s="29"/>
    </row>
    <row r="2111" spans="14:14" x14ac:dyDescent="0.25">
      <c r="N2111" s="29"/>
    </row>
    <row r="2112" spans="14:14" x14ac:dyDescent="0.25">
      <c r="N2112" s="29"/>
    </row>
    <row r="2113" spans="14:14" x14ac:dyDescent="0.25">
      <c r="N2113" s="29"/>
    </row>
    <row r="2114" spans="14:14" x14ac:dyDescent="0.25">
      <c r="N2114" s="29"/>
    </row>
    <row r="2115" spans="14:14" x14ac:dyDescent="0.25">
      <c r="N2115" s="29"/>
    </row>
    <row r="2116" spans="14:14" x14ac:dyDescent="0.25">
      <c r="N2116" s="29"/>
    </row>
    <row r="2117" spans="14:14" x14ac:dyDescent="0.25">
      <c r="N2117" s="29"/>
    </row>
    <row r="2118" spans="14:14" x14ac:dyDescent="0.25">
      <c r="N2118" s="29"/>
    </row>
    <row r="2119" spans="14:14" x14ac:dyDescent="0.25">
      <c r="N2119" s="29"/>
    </row>
    <row r="2120" spans="14:14" x14ac:dyDescent="0.25">
      <c r="N2120" s="29"/>
    </row>
    <row r="2121" spans="14:14" x14ac:dyDescent="0.25">
      <c r="N2121" s="29"/>
    </row>
    <row r="2122" spans="14:14" x14ac:dyDescent="0.25">
      <c r="N2122" s="29"/>
    </row>
    <row r="2123" spans="14:14" x14ac:dyDescent="0.25">
      <c r="N2123" s="29"/>
    </row>
    <row r="2124" spans="14:14" x14ac:dyDescent="0.25">
      <c r="N2124" s="29"/>
    </row>
    <row r="2125" spans="14:14" x14ac:dyDescent="0.25">
      <c r="N2125" s="29"/>
    </row>
    <row r="2126" spans="14:14" x14ac:dyDescent="0.25">
      <c r="N2126" s="29"/>
    </row>
    <row r="2127" spans="14:14" x14ac:dyDescent="0.25">
      <c r="N2127" s="29"/>
    </row>
    <row r="2128" spans="14:14" x14ac:dyDescent="0.25">
      <c r="N2128" s="29"/>
    </row>
    <row r="2129" spans="14:14" x14ac:dyDescent="0.25">
      <c r="N2129" s="29"/>
    </row>
    <row r="2130" spans="14:14" x14ac:dyDescent="0.25">
      <c r="N2130" s="29"/>
    </row>
    <row r="2131" spans="14:14" x14ac:dyDescent="0.25">
      <c r="N2131" s="29"/>
    </row>
    <row r="2132" spans="14:14" x14ac:dyDescent="0.25">
      <c r="N2132" s="29"/>
    </row>
    <row r="2133" spans="14:14" x14ac:dyDescent="0.25">
      <c r="N2133" s="29"/>
    </row>
    <row r="2134" spans="14:14" x14ac:dyDescent="0.25">
      <c r="N2134" s="29"/>
    </row>
    <row r="2135" spans="14:14" x14ac:dyDescent="0.25">
      <c r="N2135" s="29"/>
    </row>
    <row r="2136" spans="14:14" x14ac:dyDescent="0.25">
      <c r="N2136" s="29"/>
    </row>
    <row r="2137" spans="14:14" x14ac:dyDescent="0.25">
      <c r="N2137" s="29"/>
    </row>
    <row r="2138" spans="14:14" x14ac:dyDescent="0.25">
      <c r="N2138" s="29"/>
    </row>
    <row r="2139" spans="14:14" x14ac:dyDescent="0.25">
      <c r="N2139" s="29"/>
    </row>
    <row r="2140" spans="14:14" x14ac:dyDescent="0.25">
      <c r="N2140" s="29"/>
    </row>
    <row r="2141" spans="14:14" x14ac:dyDescent="0.25">
      <c r="N2141" s="29"/>
    </row>
    <row r="2142" spans="14:14" x14ac:dyDescent="0.25">
      <c r="N2142" s="29"/>
    </row>
    <row r="2143" spans="14:14" x14ac:dyDescent="0.25">
      <c r="N2143" s="29"/>
    </row>
    <row r="2144" spans="14:14" x14ac:dyDescent="0.25">
      <c r="N2144" s="29"/>
    </row>
    <row r="2145" spans="14:14" x14ac:dyDescent="0.25">
      <c r="N2145" s="29"/>
    </row>
    <row r="2146" spans="14:14" x14ac:dyDescent="0.25">
      <c r="N2146" s="29"/>
    </row>
    <row r="2147" spans="14:14" x14ac:dyDescent="0.25">
      <c r="N2147" s="29"/>
    </row>
    <row r="2148" spans="14:14" x14ac:dyDescent="0.25">
      <c r="N2148" s="29"/>
    </row>
    <row r="2149" spans="14:14" x14ac:dyDescent="0.25">
      <c r="N2149" s="29"/>
    </row>
    <row r="2150" spans="14:14" x14ac:dyDescent="0.25">
      <c r="N2150" s="29"/>
    </row>
    <row r="2151" spans="14:14" x14ac:dyDescent="0.25">
      <c r="N2151" s="29"/>
    </row>
    <row r="2152" spans="14:14" x14ac:dyDescent="0.25">
      <c r="N2152" s="29"/>
    </row>
    <row r="2153" spans="14:14" x14ac:dyDescent="0.25">
      <c r="N2153" s="29"/>
    </row>
    <row r="2154" spans="14:14" x14ac:dyDescent="0.25">
      <c r="N2154" s="29"/>
    </row>
    <row r="2155" spans="14:14" x14ac:dyDescent="0.25">
      <c r="N2155" s="29"/>
    </row>
    <row r="2156" spans="14:14" x14ac:dyDescent="0.25">
      <c r="N2156" s="29"/>
    </row>
    <row r="2157" spans="14:14" x14ac:dyDescent="0.25">
      <c r="N2157" s="29"/>
    </row>
    <row r="2158" spans="14:14" x14ac:dyDescent="0.25">
      <c r="N2158" s="29"/>
    </row>
    <row r="2159" spans="14:14" x14ac:dyDescent="0.25">
      <c r="N2159" s="29"/>
    </row>
    <row r="2160" spans="14:14" x14ac:dyDescent="0.25">
      <c r="N2160" s="29"/>
    </row>
    <row r="2161" spans="14:14" x14ac:dyDescent="0.25">
      <c r="N2161" s="29"/>
    </row>
    <row r="2162" spans="14:14" x14ac:dyDescent="0.25">
      <c r="N2162" s="29"/>
    </row>
    <row r="2163" spans="14:14" x14ac:dyDescent="0.25">
      <c r="N2163" s="29"/>
    </row>
    <row r="2164" spans="14:14" x14ac:dyDescent="0.25">
      <c r="N2164" s="29"/>
    </row>
    <row r="2165" spans="14:14" x14ac:dyDescent="0.25">
      <c r="N2165" s="29"/>
    </row>
    <row r="2166" spans="14:14" x14ac:dyDescent="0.25">
      <c r="N2166" s="29"/>
    </row>
    <row r="2167" spans="14:14" x14ac:dyDescent="0.25">
      <c r="N2167" s="29"/>
    </row>
    <row r="2168" spans="14:14" x14ac:dyDescent="0.25">
      <c r="N2168" s="29"/>
    </row>
    <row r="2169" spans="14:14" x14ac:dyDescent="0.25">
      <c r="N2169" s="29"/>
    </row>
    <row r="2170" spans="14:14" x14ac:dyDescent="0.25">
      <c r="N2170" s="29"/>
    </row>
    <row r="2171" spans="14:14" x14ac:dyDescent="0.25">
      <c r="N2171" s="29"/>
    </row>
    <row r="2172" spans="14:14" x14ac:dyDescent="0.25">
      <c r="N2172" s="29"/>
    </row>
    <row r="2173" spans="14:14" x14ac:dyDescent="0.25">
      <c r="N2173" s="29"/>
    </row>
    <row r="2174" spans="14:14" x14ac:dyDescent="0.25">
      <c r="N2174" s="29"/>
    </row>
    <row r="2175" spans="14:14" x14ac:dyDescent="0.25">
      <c r="N2175" s="29"/>
    </row>
    <row r="2176" spans="14:14" x14ac:dyDescent="0.25">
      <c r="N2176" s="29"/>
    </row>
    <row r="2177" spans="14:14" x14ac:dyDescent="0.25">
      <c r="N2177" s="29"/>
    </row>
    <row r="2178" spans="14:14" x14ac:dyDescent="0.25">
      <c r="N2178" s="29"/>
    </row>
    <row r="2179" spans="14:14" x14ac:dyDescent="0.25">
      <c r="N2179" s="29"/>
    </row>
    <row r="2180" spans="14:14" x14ac:dyDescent="0.25">
      <c r="N2180" s="29"/>
    </row>
    <row r="2181" spans="14:14" x14ac:dyDescent="0.25">
      <c r="N2181" s="29"/>
    </row>
    <row r="2182" spans="14:14" x14ac:dyDescent="0.25">
      <c r="N2182" s="29"/>
    </row>
    <row r="2183" spans="14:14" x14ac:dyDescent="0.25">
      <c r="N2183" s="29"/>
    </row>
    <row r="2184" spans="14:14" x14ac:dyDescent="0.25">
      <c r="N2184" s="29"/>
    </row>
    <row r="2185" spans="14:14" x14ac:dyDescent="0.25">
      <c r="N2185" s="29"/>
    </row>
    <row r="2186" spans="14:14" x14ac:dyDescent="0.25">
      <c r="N2186" s="29"/>
    </row>
    <row r="2187" spans="14:14" x14ac:dyDescent="0.25">
      <c r="N2187" s="29"/>
    </row>
    <row r="2188" spans="14:14" x14ac:dyDescent="0.25">
      <c r="N2188" s="29"/>
    </row>
    <row r="2189" spans="14:14" x14ac:dyDescent="0.25">
      <c r="N2189" s="29"/>
    </row>
    <row r="2190" spans="14:14" x14ac:dyDescent="0.25">
      <c r="N2190" s="29"/>
    </row>
    <row r="2191" spans="14:14" x14ac:dyDescent="0.25">
      <c r="N2191" s="29"/>
    </row>
    <row r="2192" spans="14:14" x14ac:dyDescent="0.25">
      <c r="N2192" s="29"/>
    </row>
    <row r="2193" spans="14:14" x14ac:dyDescent="0.25">
      <c r="N2193" s="29"/>
    </row>
    <row r="2194" spans="14:14" x14ac:dyDescent="0.25">
      <c r="N2194" s="29"/>
    </row>
    <row r="2195" spans="14:14" x14ac:dyDescent="0.25">
      <c r="N2195" s="29"/>
    </row>
    <row r="2196" spans="14:14" x14ac:dyDescent="0.25">
      <c r="N2196" s="29"/>
    </row>
    <row r="2197" spans="14:14" x14ac:dyDescent="0.25">
      <c r="N2197" s="29"/>
    </row>
    <row r="2198" spans="14:14" x14ac:dyDescent="0.25">
      <c r="N2198" s="29"/>
    </row>
    <row r="2199" spans="14:14" x14ac:dyDescent="0.25">
      <c r="N2199" s="29"/>
    </row>
    <row r="2200" spans="14:14" x14ac:dyDescent="0.25">
      <c r="N2200" s="29"/>
    </row>
    <row r="2201" spans="14:14" x14ac:dyDescent="0.25">
      <c r="N2201" s="29"/>
    </row>
    <row r="2202" spans="14:14" x14ac:dyDescent="0.25">
      <c r="N2202" s="29"/>
    </row>
    <row r="2203" spans="14:14" x14ac:dyDescent="0.25">
      <c r="N2203" s="29"/>
    </row>
    <row r="2204" spans="14:14" x14ac:dyDescent="0.25">
      <c r="N2204" s="29"/>
    </row>
    <row r="2205" spans="14:14" x14ac:dyDescent="0.25">
      <c r="N2205" s="29"/>
    </row>
    <row r="2206" spans="14:14" x14ac:dyDescent="0.25">
      <c r="N2206" s="29"/>
    </row>
    <row r="2207" spans="14:14" x14ac:dyDescent="0.25">
      <c r="N2207" s="29"/>
    </row>
    <row r="2208" spans="14:14" x14ac:dyDescent="0.25">
      <c r="N2208" s="29"/>
    </row>
    <row r="2209" spans="14:14" x14ac:dyDescent="0.25">
      <c r="N2209" s="29"/>
    </row>
    <row r="2210" spans="14:14" x14ac:dyDescent="0.25">
      <c r="N2210" s="29"/>
    </row>
    <row r="2211" spans="14:14" x14ac:dyDescent="0.25">
      <c r="N2211" s="29"/>
    </row>
    <row r="2212" spans="14:14" x14ac:dyDescent="0.25">
      <c r="N2212" s="29"/>
    </row>
    <row r="2213" spans="14:14" x14ac:dyDescent="0.25">
      <c r="N2213" s="29"/>
    </row>
    <row r="2214" spans="14:14" x14ac:dyDescent="0.25">
      <c r="N2214" s="29"/>
    </row>
    <row r="2215" spans="14:14" x14ac:dyDescent="0.25">
      <c r="N2215" s="29"/>
    </row>
    <row r="2216" spans="14:14" x14ac:dyDescent="0.25">
      <c r="N2216" s="29"/>
    </row>
    <row r="2217" spans="14:14" x14ac:dyDescent="0.25">
      <c r="N2217" s="29"/>
    </row>
    <row r="2218" spans="14:14" x14ac:dyDescent="0.25">
      <c r="N2218" s="29"/>
    </row>
    <row r="2219" spans="14:14" x14ac:dyDescent="0.25">
      <c r="N2219" s="29"/>
    </row>
    <row r="2220" spans="14:14" x14ac:dyDescent="0.25">
      <c r="N2220" s="29"/>
    </row>
    <row r="2221" spans="14:14" x14ac:dyDescent="0.25">
      <c r="N2221" s="29"/>
    </row>
    <row r="2222" spans="14:14" x14ac:dyDescent="0.25">
      <c r="N2222" s="29"/>
    </row>
    <row r="2223" spans="14:14" x14ac:dyDescent="0.25">
      <c r="N2223" s="29"/>
    </row>
    <row r="2224" spans="14:14" x14ac:dyDescent="0.25">
      <c r="N2224" s="29"/>
    </row>
    <row r="2225" spans="14:14" x14ac:dyDescent="0.25">
      <c r="N2225" s="29"/>
    </row>
    <row r="2226" spans="14:14" x14ac:dyDescent="0.25">
      <c r="N2226" s="29"/>
    </row>
    <row r="2227" spans="14:14" x14ac:dyDescent="0.25">
      <c r="N2227" s="29"/>
    </row>
    <row r="2228" spans="14:14" x14ac:dyDescent="0.25">
      <c r="N2228" s="29"/>
    </row>
    <row r="2229" spans="14:14" x14ac:dyDescent="0.25">
      <c r="N2229" s="29"/>
    </row>
    <row r="2230" spans="14:14" x14ac:dyDescent="0.25">
      <c r="N2230" s="29"/>
    </row>
    <row r="2231" spans="14:14" x14ac:dyDescent="0.25">
      <c r="N2231" s="29"/>
    </row>
    <row r="2232" spans="14:14" x14ac:dyDescent="0.25">
      <c r="N2232" s="29"/>
    </row>
    <row r="2233" spans="14:14" x14ac:dyDescent="0.25">
      <c r="N2233" s="29"/>
    </row>
    <row r="2234" spans="14:14" x14ac:dyDescent="0.25">
      <c r="N2234" s="29"/>
    </row>
    <row r="2235" spans="14:14" x14ac:dyDescent="0.25">
      <c r="N2235" s="29"/>
    </row>
    <row r="2236" spans="14:14" x14ac:dyDescent="0.25">
      <c r="N2236" s="29"/>
    </row>
    <row r="2237" spans="14:14" x14ac:dyDescent="0.25">
      <c r="N2237" s="29"/>
    </row>
    <row r="2238" spans="14:14" x14ac:dyDescent="0.25">
      <c r="N2238" s="29"/>
    </row>
    <row r="2239" spans="14:14" x14ac:dyDescent="0.25">
      <c r="N2239" s="29"/>
    </row>
    <row r="2240" spans="14:14" x14ac:dyDescent="0.25">
      <c r="N2240" s="29"/>
    </row>
    <row r="2241" spans="14:14" x14ac:dyDescent="0.25">
      <c r="N2241" s="29"/>
    </row>
    <row r="2242" spans="14:14" x14ac:dyDescent="0.25">
      <c r="N2242" s="29"/>
    </row>
    <row r="2243" spans="14:14" x14ac:dyDescent="0.25">
      <c r="N2243" s="29"/>
    </row>
    <row r="2244" spans="14:14" x14ac:dyDescent="0.25">
      <c r="N2244" s="29"/>
    </row>
    <row r="2245" spans="14:14" x14ac:dyDescent="0.25">
      <c r="N2245" s="29"/>
    </row>
    <row r="2246" spans="14:14" x14ac:dyDescent="0.25">
      <c r="N2246" s="29"/>
    </row>
    <row r="2247" spans="14:14" x14ac:dyDescent="0.25">
      <c r="N2247" s="29"/>
    </row>
    <row r="2248" spans="14:14" x14ac:dyDescent="0.25">
      <c r="N2248" s="29"/>
    </row>
    <row r="2249" spans="14:14" x14ac:dyDescent="0.25">
      <c r="N2249" s="29"/>
    </row>
    <row r="2250" spans="14:14" x14ac:dyDescent="0.25">
      <c r="N2250" s="29"/>
    </row>
    <row r="2251" spans="14:14" x14ac:dyDescent="0.25">
      <c r="N2251" s="29"/>
    </row>
    <row r="2252" spans="14:14" x14ac:dyDescent="0.25">
      <c r="N2252" s="29"/>
    </row>
    <row r="2253" spans="14:14" x14ac:dyDescent="0.25">
      <c r="N2253" s="29"/>
    </row>
    <row r="2254" spans="14:14" x14ac:dyDescent="0.25">
      <c r="N2254" s="29"/>
    </row>
    <row r="2255" spans="14:14" x14ac:dyDescent="0.25">
      <c r="N2255" s="29"/>
    </row>
    <row r="2256" spans="14:14" x14ac:dyDescent="0.25">
      <c r="N2256" s="29"/>
    </row>
    <row r="2257" spans="14:14" x14ac:dyDescent="0.25">
      <c r="N2257" s="29"/>
    </row>
    <row r="2258" spans="14:14" x14ac:dyDescent="0.25">
      <c r="N2258" s="29"/>
    </row>
    <row r="2259" spans="14:14" x14ac:dyDescent="0.25">
      <c r="N2259" s="29"/>
    </row>
    <row r="2260" spans="14:14" x14ac:dyDescent="0.25">
      <c r="N2260" s="29"/>
    </row>
    <row r="2261" spans="14:14" x14ac:dyDescent="0.25">
      <c r="N2261" s="29"/>
    </row>
    <row r="2262" spans="14:14" x14ac:dyDescent="0.25">
      <c r="N2262" s="29"/>
    </row>
    <row r="2263" spans="14:14" x14ac:dyDescent="0.25">
      <c r="N2263" s="29"/>
    </row>
    <row r="2264" spans="14:14" x14ac:dyDescent="0.25">
      <c r="N2264" s="29"/>
    </row>
    <row r="2265" spans="14:14" x14ac:dyDescent="0.25">
      <c r="N2265" s="29"/>
    </row>
    <row r="2266" spans="14:14" x14ac:dyDescent="0.25">
      <c r="N2266" s="29"/>
    </row>
    <row r="2267" spans="14:14" x14ac:dyDescent="0.25">
      <c r="N2267" s="29"/>
    </row>
    <row r="2268" spans="14:14" x14ac:dyDescent="0.25">
      <c r="N2268" s="29"/>
    </row>
    <row r="2269" spans="14:14" x14ac:dyDescent="0.25">
      <c r="N2269" s="29"/>
    </row>
    <row r="2270" spans="14:14" x14ac:dyDescent="0.25">
      <c r="N2270" s="29"/>
    </row>
    <row r="2271" spans="14:14" x14ac:dyDescent="0.25">
      <c r="N2271" s="29"/>
    </row>
    <row r="2272" spans="14:14" x14ac:dyDescent="0.25">
      <c r="N2272" s="29"/>
    </row>
    <row r="2273" spans="14:14" x14ac:dyDescent="0.25">
      <c r="N2273" s="29"/>
    </row>
    <row r="2274" spans="14:14" x14ac:dyDescent="0.25">
      <c r="N2274" s="29"/>
    </row>
    <row r="2275" spans="14:14" x14ac:dyDescent="0.25">
      <c r="N2275" s="29"/>
    </row>
    <row r="2276" spans="14:14" x14ac:dyDescent="0.25">
      <c r="N2276" s="29"/>
    </row>
    <row r="2277" spans="14:14" x14ac:dyDescent="0.25">
      <c r="N2277" s="29"/>
    </row>
    <row r="2278" spans="14:14" x14ac:dyDescent="0.25">
      <c r="N2278" s="29"/>
    </row>
    <row r="2279" spans="14:14" x14ac:dyDescent="0.25">
      <c r="N2279" s="29"/>
    </row>
    <row r="2280" spans="14:14" x14ac:dyDescent="0.25">
      <c r="N2280" s="29"/>
    </row>
    <row r="2281" spans="14:14" x14ac:dyDescent="0.25">
      <c r="N2281" s="29"/>
    </row>
    <row r="2282" spans="14:14" x14ac:dyDescent="0.25">
      <c r="N2282" s="29"/>
    </row>
    <row r="2283" spans="14:14" x14ac:dyDescent="0.25">
      <c r="N2283" s="29"/>
    </row>
    <row r="2284" spans="14:14" x14ac:dyDescent="0.25">
      <c r="N2284" s="29"/>
    </row>
    <row r="2285" spans="14:14" x14ac:dyDescent="0.25">
      <c r="N2285" s="29"/>
    </row>
    <row r="2286" spans="14:14" x14ac:dyDescent="0.25">
      <c r="N2286" s="29"/>
    </row>
    <row r="2287" spans="14:14" x14ac:dyDescent="0.25">
      <c r="N2287" s="29"/>
    </row>
    <row r="2288" spans="14:14" x14ac:dyDescent="0.25">
      <c r="N2288" s="29"/>
    </row>
    <row r="2289" spans="14:14" x14ac:dyDescent="0.25">
      <c r="N2289" s="29"/>
    </row>
    <row r="2290" spans="14:14" x14ac:dyDescent="0.25">
      <c r="N2290" s="29"/>
    </row>
    <row r="2291" spans="14:14" x14ac:dyDescent="0.25">
      <c r="N2291" s="29"/>
    </row>
    <row r="2292" spans="14:14" x14ac:dyDescent="0.25">
      <c r="N2292" s="29"/>
    </row>
    <row r="2293" spans="14:14" x14ac:dyDescent="0.25">
      <c r="N2293" s="29"/>
    </row>
    <row r="2294" spans="14:14" x14ac:dyDescent="0.25">
      <c r="N2294" s="29"/>
    </row>
    <row r="2295" spans="14:14" x14ac:dyDescent="0.25">
      <c r="N2295" s="29"/>
    </row>
    <row r="2296" spans="14:14" x14ac:dyDescent="0.25">
      <c r="N2296" s="29"/>
    </row>
    <row r="2297" spans="14:14" x14ac:dyDescent="0.25">
      <c r="N2297" s="29"/>
    </row>
    <row r="2298" spans="14:14" x14ac:dyDescent="0.25">
      <c r="N2298" s="29"/>
    </row>
    <row r="2299" spans="14:14" x14ac:dyDescent="0.25">
      <c r="N2299" s="29"/>
    </row>
    <row r="2300" spans="14:14" x14ac:dyDescent="0.25">
      <c r="N2300" s="29"/>
    </row>
    <row r="2301" spans="14:14" x14ac:dyDescent="0.25">
      <c r="N2301" s="29"/>
    </row>
    <row r="2302" spans="14:14" x14ac:dyDescent="0.25">
      <c r="N2302" s="29"/>
    </row>
  </sheetData>
  <autoFilter ref="A1:N409">
    <filterColumn colId="1">
      <filters>
        <filter val="1"/>
        <filter val="10"/>
        <filter val="11"/>
        <filter val="12"/>
        <filter val="13"/>
        <filter val="14"/>
        <filter val="15"/>
        <filter val="16"/>
        <filter val="17"/>
        <filter val="18"/>
        <filter val="19"/>
        <filter val="2"/>
        <filter val="20"/>
        <filter val="21"/>
        <filter val="22"/>
        <filter val="23"/>
        <filter val="24"/>
        <filter val="25"/>
        <filter val="26"/>
        <filter val="27"/>
        <filter val="28"/>
        <filter val="29"/>
        <filter val="3"/>
        <filter val="30"/>
        <filter val="31"/>
        <filter val="32"/>
        <filter val="33"/>
        <filter val="34"/>
        <filter val="35"/>
        <filter val="36"/>
        <filter val="37"/>
        <filter val="38"/>
        <filter val="39"/>
        <filter val="4"/>
        <filter val="40"/>
        <filter val="41"/>
        <filter val="42"/>
        <filter val="43"/>
        <filter val="44"/>
        <filter val="45"/>
        <filter val="46"/>
        <filter val="47"/>
        <filter val="48"/>
        <filter val="49"/>
        <filter val="5"/>
        <filter val="50"/>
        <filter val="51"/>
        <filter val="52"/>
        <filter val="53"/>
        <filter val="54"/>
        <filter val="55"/>
        <filter val="56"/>
        <filter val="57"/>
        <filter val="58"/>
        <filter val="59"/>
        <filter val="6"/>
        <filter val="60"/>
        <filter val="61"/>
        <filter val="62"/>
        <filter val="63"/>
        <filter val="64"/>
        <filter val="65"/>
        <filter val="66"/>
        <filter val="67"/>
        <filter val="68"/>
        <filter val="69"/>
        <filter val="7"/>
        <filter val="70"/>
        <filter val="71"/>
        <filter val="72"/>
        <filter val="73"/>
        <filter val="74"/>
        <filter val="75"/>
        <filter val="76"/>
        <filter val="77"/>
        <filter val="78"/>
        <filter val="79"/>
        <filter val="8"/>
        <filter val="80"/>
        <filter val="81"/>
        <filter val="82"/>
        <filter val="83"/>
        <filter val="84"/>
        <filter val="85"/>
        <filter val="86"/>
        <filter val="87"/>
        <filter val="88"/>
        <filter val="89"/>
        <filter val="9"/>
        <filter val="90"/>
        <filter val="91"/>
        <filter val="92"/>
      </filters>
    </filterColumn>
  </autoFilter>
  <sortState ref="A6:N395">
    <sortCondition ref="B2:B396"/>
  </sortState>
  <pageMargins left="0.7" right="0.7" top="0.75" bottom="0.75" header="0.3" footer="0.3"/>
  <pageSetup paperSize="5" scale="86"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
  <sheetViews>
    <sheetView workbookViewId="0"/>
  </sheetViews>
  <sheetFormatPr baseColWidth="10" defaultRowHeight="15" x14ac:dyDescent="0.25"/>
  <cols>
    <col min="13" max="13" width="25.42578125" customWidth="1"/>
  </cols>
  <sheetData>
    <row r="1" spans="1:16" x14ac:dyDescent="0.25">
      <c r="A1" s="41"/>
      <c r="B1" s="30"/>
      <c r="C1" s="30"/>
      <c r="D1" s="30"/>
      <c r="E1" s="30"/>
      <c r="F1" s="30"/>
      <c r="G1" s="30"/>
      <c r="H1" s="30"/>
      <c r="I1" s="30"/>
      <c r="J1" s="30"/>
      <c r="K1" s="30"/>
      <c r="L1" s="32"/>
      <c r="M1" s="42"/>
      <c r="N1" s="40"/>
      <c r="O1" s="32"/>
      <c r="P1" s="30"/>
    </row>
    <row r="2" spans="1:16" x14ac:dyDescent="0.25">
      <c r="A2" s="41"/>
      <c r="B2" s="30"/>
      <c r="C2" s="30"/>
      <c r="D2" s="30"/>
      <c r="E2" s="30"/>
      <c r="F2" s="30"/>
      <c r="G2" s="30"/>
      <c r="H2" s="30"/>
      <c r="I2" s="30"/>
      <c r="J2" s="30"/>
      <c r="K2" s="30"/>
      <c r="L2" s="32"/>
      <c r="M2" s="42"/>
      <c r="N2" s="40"/>
      <c r="O2" s="32"/>
      <c r="P2" s="30"/>
    </row>
    <row r="3" spans="1:16" x14ac:dyDescent="0.25">
      <c r="A3" s="41"/>
      <c r="B3" s="43"/>
      <c r="C3" s="30"/>
      <c r="D3" s="30"/>
      <c r="E3" s="30"/>
      <c r="F3" s="30"/>
      <c r="G3" s="30"/>
      <c r="H3" s="30"/>
      <c r="I3" s="30"/>
      <c r="J3" s="30"/>
      <c r="K3" s="30"/>
      <c r="L3" s="32"/>
      <c r="M3" s="42"/>
      <c r="N3" s="40"/>
      <c r="O3" s="32"/>
      <c r="P3" s="30"/>
    </row>
    <row r="4" spans="1:16" x14ac:dyDescent="0.25">
      <c r="A4" s="41"/>
      <c r="B4" s="43"/>
      <c r="C4" s="30"/>
      <c r="D4" s="30"/>
      <c r="E4" s="30"/>
      <c r="F4" s="30"/>
      <c r="G4" s="30"/>
      <c r="H4" s="30"/>
      <c r="I4" s="30"/>
      <c r="J4" s="30"/>
      <c r="K4" s="30"/>
      <c r="L4" s="32"/>
      <c r="M4" s="42"/>
      <c r="N4" s="40"/>
      <c r="O4" s="32"/>
      <c r="P4" s="30"/>
    </row>
    <row r="5" spans="1:16" x14ac:dyDescent="0.25">
      <c r="A5" s="41"/>
      <c r="B5" s="30"/>
      <c r="C5" s="30"/>
      <c r="D5" s="30"/>
      <c r="E5" s="30"/>
      <c r="F5" s="30"/>
      <c r="G5" s="30"/>
      <c r="H5" s="30"/>
      <c r="I5" s="30"/>
      <c r="J5" s="30"/>
      <c r="K5" s="30"/>
      <c r="L5" s="32"/>
      <c r="M5" s="42"/>
      <c r="N5" s="40"/>
      <c r="O5" s="32"/>
      <c r="P5" s="30"/>
    </row>
    <row r="6" spans="1:16" x14ac:dyDescent="0.25">
      <c r="A6" s="41"/>
      <c r="B6" s="30"/>
      <c r="C6" s="30"/>
      <c r="D6" s="30"/>
      <c r="E6" s="30"/>
      <c r="F6" s="30"/>
      <c r="G6" s="30"/>
      <c r="H6" s="30"/>
      <c r="I6" s="30"/>
      <c r="J6" s="30"/>
      <c r="K6" s="30"/>
      <c r="L6" s="32"/>
      <c r="M6" s="42"/>
      <c r="N6" s="40"/>
      <c r="O6" s="32"/>
      <c r="P6" s="30"/>
    </row>
    <row r="7" spans="1:16" x14ac:dyDescent="0.25">
      <c r="A7" s="41"/>
      <c r="B7" s="30"/>
      <c r="C7" s="30"/>
      <c r="D7" s="30"/>
      <c r="E7" s="30"/>
      <c r="F7" s="30"/>
      <c r="G7" s="30"/>
      <c r="H7" s="30"/>
      <c r="I7" s="30"/>
      <c r="J7" s="30"/>
      <c r="K7" s="30"/>
      <c r="L7" s="32"/>
      <c r="M7" s="42"/>
      <c r="N7" s="40"/>
      <c r="O7" s="32"/>
      <c r="P7" s="30"/>
    </row>
  </sheetData>
  <pageMargins left="0.7" right="0.7" top="0.75" bottom="0.75" header="0.3" footer="0.3"/>
  <pageSetup scale="6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Yeniffer Lorena Contreras Moreno</dc:creator>
  <cp:lastModifiedBy>Juan Camilo Barragan Ramirez</cp:lastModifiedBy>
  <cp:lastPrinted>2016-09-29T20:33:01Z</cp:lastPrinted>
  <dcterms:created xsi:type="dcterms:W3CDTF">2016-04-26T15:03:51Z</dcterms:created>
  <dcterms:modified xsi:type="dcterms:W3CDTF">2016-11-02T15:09:31Z</dcterms:modified>
</cp:coreProperties>
</file>