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201"/>
  <workbookPr/>
  <mc:AlternateContent xmlns:mc="http://schemas.openxmlformats.org/markup-compatibility/2006">
    <mc:Choice Requires="x15">
      <x15ac:absPath xmlns:x15ac="http://schemas.microsoft.com/office/spreadsheetml/2010/11/ac" url="C:\Users\aduarte\Desktop\PUBLICACIONES PORTAL OCT\PUBLICACIONES DIC 5 DE 2017\PUBLICACION 26 DIC\"/>
    </mc:Choice>
  </mc:AlternateContent>
  <bookViews>
    <workbookView xWindow="0" yWindow="0" windowWidth="28800" windowHeight="12210" tabRatio="546"/>
  </bookViews>
  <sheets>
    <sheet name="PAA CONTRATACIÓN " sheetId="2" r:id="rId1"/>
  </sheets>
  <definedNames>
    <definedName name="_xlnm._FilterDatabase" localSheetId="0" hidden="1">'PAA CONTRATACIÓN '!$A$1:$O$88</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23" i="2" l="1"/>
  <c r="L60" i="2" l="1"/>
  <c r="L62" i="2"/>
  <c r="L61" i="2"/>
  <c r="L7" i="2"/>
  <c r="L21" i="2"/>
  <c r="L84" i="2"/>
  <c r="L79" i="2" l="1"/>
  <c r="L54" i="2" l="1"/>
  <c r="L70" i="2" l="1"/>
  <c r="L10" i="2" l="1"/>
  <c r="L77" i="2" l="1"/>
  <c r="L56" i="2"/>
  <c r="L80" i="2"/>
  <c r="L26" i="2"/>
  <c r="L31" i="2"/>
  <c r="L29" i="2"/>
  <c r="L30" i="2"/>
  <c r="L59" i="2" l="1"/>
  <c r="L13" i="2" l="1"/>
  <c r="L14" i="2"/>
  <c r="L12" i="2"/>
  <c r="L17" i="2"/>
  <c r="L16" i="2"/>
  <c r="L15" i="2"/>
  <c r="L22" i="2"/>
  <c r="L49" i="2"/>
  <c r="L47" i="2"/>
  <c r="L45" i="2"/>
  <c r="L42" i="2"/>
  <c r="L40" i="2"/>
  <c r="L39" i="2"/>
  <c r="L38" i="2"/>
  <c r="L35" i="2"/>
  <c r="L8" i="2" l="1"/>
  <c r="L71" i="2"/>
  <c r="L57" i="2" l="1"/>
  <c r="L53" i="2"/>
  <c r="L44" i="2"/>
  <c r="L28" i="2" l="1"/>
  <c r="L24" i="2" l="1"/>
  <c r="L73" i="2" l="1"/>
  <c r="L19" i="2" l="1"/>
  <c r="L3" i="2" l="1"/>
  <c r="L33" i="2"/>
  <c r="L51" i="2" l="1"/>
  <c r="L25" i="2"/>
  <c r="L2" i="2" l="1"/>
  <c r="L67" i="2"/>
  <c r="L4" i="2" l="1"/>
  <c r="L66" i="2" l="1"/>
  <c r="L65" i="2"/>
  <c r="L68" i="2" l="1"/>
  <c r="L58" i="2" l="1"/>
  <c r="L55" i="2"/>
  <c r="L18" i="2" l="1"/>
</calcChain>
</file>

<file path=xl/sharedStrings.xml><?xml version="1.0" encoding="utf-8"?>
<sst xmlns="http://schemas.openxmlformats.org/spreadsheetml/2006/main" count="697" uniqueCount="208">
  <si>
    <t>Linea Presupuesto</t>
  </si>
  <si>
    <t>Linea Plan Contratación</t>
  </si>
  <si>
    <t>Tipo de Proyecto
1. Plan de Contratación
2. Transferencias
3. Cuentas x Pagar
4. Caja Menor
5. Vigencia Actual.
6. Vigencia Futura</t>
  </si>
  <si>
    <t>CUENTA
SAE. SAE
FRISCO. FRISCO</t>
  </si>
  <si>
    <t>Tipo de Negocio</t>
  </si>
  <si>
    <t>Cuenta</t>
  </si>
  <si>
    <t>Nombre Cuenta</t>
  </si>
  <si>
    <t>SubNombre Cuenta</t>
  </si>
  <si>
    <t>AREA</t>
  </si>
  <si>
    <t>CECO</t>
  </si>
  <si>
    <t>Nombre Ceco</t>
  </si>
  <si>
    <t>TOTAL PRESUPUESTO</t>
  </si>
  <si>
    <t>Descipcion</t>
  </si>
  <si>
    <t>SAE</t>
  </si>
  <si>
    <t>VICEPRESIDENCIA ADMINISTRATIVA Y FINANCIERA</t>
  </si>
  <si>
    <t>GERENCIA FINANCIERA</t>
  </si>
  <si>
    <t>FRISCO</t>
  </si>
  <si>
    <t>Gastos Generales</t>
  </si>
  <si>
    <t>Gastos de Activos Financieros</t>
  </si>
  <si>
    <t>Administración de Portafolio</t>
  </si>
  <si>
    <t>Contratacion de servicios financieros relacionados con la administracion del portafolio</t>
  </si>
  <si>
    <t>Gastos de Personal</t>
  </si>
  <si>
    <t>Servicios Personales Indirectos</t>
  </si>
  <si>
    <t>Honorarios Asesorias Administrativa</t>
  </si>
  <si>
    <t>Asesoria apoyo implementación NIIF - II fase y Asesoria Tributaria</t>
  </si>
  <si>
    <t>Contratar la revisoria fiscal para SAE de Julio a Diciembre</t>
  </si>
  <si>
    <t>Materiales y Suministros</t>
  </si>
  <si>
    <t>Papelería, Utiles de Escritorio y Oficina</t>
  </si>
  <si>
    <t>PRESIDENCIA</t>
  </si>
  <si>
    <t>OF. COM Y ATEN. CIUD.</t>
  </si>
  <si>
    <t>Contratación servicios operador logístico para  desarrollar estrategias creativas de comunicación interna y externa, crear conceptos y desarrollar mensajes hacia el público interno y externo,</t>
  </si>
  <si>
    <t>Impresos y Publicaciones</t>
  </si>
  <si>
    <t>Otros Gastos por Impresos y Publicaciones</t>
  </si>
  <si>
    <t xml:space="preserve">Contratación de Impresos </t>
  </si>
  <si>
    <t xml:space="preserve">Publicaciones y Avisos  de Ley </t>
  </si>
  <si>
    <t xml:space="preserve">Monitoreo de Medios </t>
  </si>
  <si>
    <t xml:space="preserve">Compra de Equipo </t>
  </si>
  <si>
    <t xml:space="preserve">Software </t>
  </si>
  <si>
    <t>OF. CONTROL INTERNO</t>
  </si>
  <si>
    <t>Herramienta de apoyo para la ejecución de auditorias a las bases de datos (Olympus, Matrix, contabiliad, otros) por parte  de la Oficina de Control Interno. 
Renovación anual por suscripción de licencia Analytic  por valor de US$712 ($2.500.000 aprox).</t>
  </si>
  <si>
    <t>VICEPRESIDENCIA DE BIENES</t>
  </si>
  <si>
    <t>GERENCIA DE INMUEBLES</t>
  </si>
  <si>
    <t>Gastos de Operación</t>
  </si>
  <si>
    <t xml:space="preserve">Mantenimiento </t>
  </si>
  <si>
    <t xml:space="preserve">Mantenimiento de Bienes Inmuebles </t>
  </si>
  <si>
    <t>Gastos propiedad horizontal CON CONTRATO</t>
  </si>
  <si>
    <t>Comunicaciones y Transporte</t>
  </si>
  <si>
    <t>Transporte Terrestre</t>
  </si>
  <si>
    <t>Saneamiento</t>
  </si>
  <si>
    <t>Otros Gastos Por Adquisición de Servicios</t>
  </si>
  <si>
    <t>Otros Gastos para Adquisición de Servicios</t>
  </si>
  <si>
    <t>OF. DE PLANEACION</t>
  </si>
  <si>
    <t xml:space="preserve">Realización de Auditoria Interna de Calidad y Modelo Estandar de Control Interno, enmarcada en los 34 Procesos, para nivel central y las cuatro Gerencias Regionales. </t>
  </si>
  <si>
    <t>Honorarios Avaluos</t>
  </si>
  <si>
    <t>VICEPRESIDENCIA DE SOCIEDADES</t>
  </si>
  <si>
    <t>GERENCIA DE SOCIEDADES EN LIQUIDACIÓN</t>
  </si>
  <si>
    <t>Avalúo de Intangibles (marcas, patentes, derechos de autor y know how)</t>
  </si>
  <si>
    <t>Honorarios Asesorias Juridicas</t>
  </si>
  <si>
    <t>Solicitud de emisión de conceptos de derecho tributario, societario y comercial  Y Honorarios para liquidador de sociedades sin activos: Art. 14 de la resolución 001 de 2014 modificado por el artículo 1 de la  resolucion 034 de 2015 literal B.</t>
  </si>
  <si>
    <t xml:space="preserve">Asesorías en materia contable y financiera, enajenación de activos </t>
  </si>
  <si>
    <t>GERENCIA TÉCNICA</t>
  </si>
  <si>
    <t>CONTRATO NACIONAL TERCERIZACIÓN ROM</t>
  </si>
  <si>
    <t>Pago honorario de avalúos contrato registro firmas avaluadoras.</t>
  </si>
  <si>
    <t>Asesorías, reformas de reglamento de propiedad horizontal, englobes y des englobes. Y levantamiento topograficos</t>
  </si>
  <si>
    <t>GERENCIA DE MUEBLES</t>
  </si>
  <si>
    <t>Destrucción de bienes muebles a razón de 25 mil kilos entre sustancias, muebles y enseres, multiplcado por $6.000 por kilo</t>
  </si>
  <si>
    <t>Compra de Equipo</t>
  </si>
  <si>
    <t>Mobiliario y Enseres</t>
  </si>
  <si>
    <t>Compra estibas</t>
  </si>
  <si>
    <t>Otros Materiales y Suministros</t>
  </si>
  <si>
    <t xml:space="preserve">Compra de botiquines </t>
  </si>
  <si>
    <t>Mantenimiento de Bienes Muebles, Equipos y Enseres</t>
  </si>
  <si>
    <t xml:space="preserve">Mantenimiento de basculas, montacargas , estibadoras </t>
  </si>
  <si>
    <t>Cubren los traslados de bienes no incluidos en el contrato de operadores logisticos y contingenicas que se presenten. Y Cubre el trasnporte de bienes no incluidos en el contrato de operadores logisticos y contingenicas que se presenten y que por cuantía no pueden ser cubiertos por caja menor. (sustancias, obras de arte, objetos de decoración)</t>
  </si>
  <si>
    <t>Arrendamientos</t>
  </si>
  <si>
    <t>Arrendamiento de bienes Inmuebles</t>
  </si>
  <si>
    <t>Transporte</t>
  </si>
  <si>
    <t>Traslado al exterior y monetización divisas (Convenio Banco de la Republica) Incluye el servicio de depósito de las custodias</t>
  </si>
  <si>
    <t>Arrendamiento de bienes inmuebles</t>
  </si>
  <si>
    <t>GERENCIA TALENTO HUMANO</t>
  </si>
  <si>
    <t>Servicios de selección de personal (Estudios de seguridad, Aplicación de pruebas psicotécnicas y de competencias). Asesoría, actualización y mantenimiento del aplicativo de nómina.</t>
  </si>
  <si>
    <t>Dotación-Seguridad Industrial</t>
  </si>
  <si>
    <t>Seguridad Industrial (Dotaciones, elementos de protección personal, señalización preventiva, capacitación, brigadas de emergencia, botiquines, extintores, elementos de protección y prevención) Y compra de botas punteras, overolll para visita a operadores logisticos de almacenamiento de bienes muebles. Así mismo, compra de filtros , guantes de nitrilo, petos, guantes de carnaza,entro otros para manipulacion de sustancias quimicas.</t>
  </si>
  <si>
    <t>Saneamiento Básico (fumigación/ control de plagas)</t>
  </si>
  <si>
    <t xml:space="preserve">Viáticos y Gastos de Viaje </t>
  </si>
  <si>
    <t>Alimentación</t>
  </si>
  <si>
    <t>Capacitación, Bienestar Social y Estímulos</t>
  </si>
  <si>
    <t xml:space="preserve">Otros Servicios para Capacitación, Bienestar Social y Estímulos </t>
  </si>
  <si>
    <t xml:space="preserve">Contratación de Actividades programadas del Plan de Bienestar Social Laboral y el incremento de la planta de personal   </t>
  </si>
  <si>
    <t>Contratación de Capacitación Externa, según las necesidades detectadas en el año en curso y el aumento en la planta de personal.</t>
  </si>
  <si>
    <t>Medicina preventiva y del trabajo (Examenes medicos ocupacionales de ingreso, egreso y periodicos, complementarios, vacunación), Actividades de promoción y prevención (COPASST), Compra de elementos para dotar una enfermería básica.
Higiene Industrial (Medición de Iluminación)
Gestión Ambiental (Adquisición de puntos ecologicos, Implementación de acciones enfocadas a la protección ambiental, Capacitaciones temas ambientales para todo el personal)
Administración del Sistema de  Gestión SSTA (formación en Auditorias internas)</t>
  </si>
  <si>
    <t>Prestación de servicios para el desarrollo de  acciones logísticas, eventos, encuentros, talleres, capacitaciones que requiera la SAE, incluidas ayudas audiovisuales, salones y transporte.
Virtualización de procesos misionales y estrategicos</t>
  </si>
  <si>
    <t>Estudio de seguridad  para quienes aspiren a formar parte del registro de depositarios y liquidadores.</t>
  </si>
  <si>
    <t>GERENCIA ADMINISTRATIVA</t>
  </si>
  <si>
    <t>Contratar asesoria en temas relacionados con el plan de seguros de la SAE SAS y elaboración de estudio para determinar viabilidad de constituir un Auto seguro para SAE SAS Dr Polanco 2016 $58.000 Millones</t>
  </si>
  <si>
    <t xml:space="preserve">Otras Compras de Equipo </t>
  </si>
  <si>
    <t>Compra electrodomesticos para  el funcionamiento de las sedes  - SAE</t>
  </si>
  <si>
    <t>Compra estanteria archivo - FRISCO</t>
  </si>
  <si>
    <t>Combustibles y Lubricantes</t>
  </si>
  <si>
    <t>Suministro de Combustible parque automotor al servicio de la SAE compuesto por 11 vehiculos $68.400 Millones mas ACPM planta Electrica $10 Millones  - SAE</t>
  </si>
  <si>
    <t>Materiales de Construcción</t>
  </si>
  <si>
    <t>Adquirir elementos de ferreteria y materiales de construccion necesarios para el funcionamiento de la sede, regionales, bodega archivo e inmuebles al servicio de la - SAE</t>
  </si>
  <si>
    <t>Suministro de: Papeleria, utiles de escritorio y oficina, productos de Aseo y Cafeteria, Toner, a travez de un servicio de proveeduria integral  para garantizar los insumos necesarios al personal sede ppal, cali, medellin y B/quilla - SAE</t>
  </si>
  <si>
    <t>Adquisicion cajas, carpetas, ganchos y rotulos, para el archivo y sede - SAE</t>
  </si>
  <si>
    <t>Mantenimiento extintores, fumigacion y purificadores de agua para sede ppal y archivo y regionales - SAE</t>
  </si>
  <si>
    <t>Mantenimiento de Equipo de Navegación y Transporte</t>
  </si>
  <si>
    <t>Mantenimiento  preventivo y correctivo con suministro de repuestos originales y mano de obra para los vehículos y motocicletas multimarcas que conforman el parque automotor activo de la Entidad y los que le hayan sido y le sean asignados por necesidades del servicio. actualmente compuesto por 11 rodantes - SAE</t>
  </si>
  <si>
    <t>Servicio de Aseo y Cafeteria</t>
  </si>
  <si>
    <t>Contratar el servicio integral de Aseo y Cafeteria y mantenimiento  para las sedes de la SAE SAS</t>
  </si>
  <si>
    <t>Servicio de Seguridad y Vigilancia</t>
  </si>
  <si>
    <t>Correo</t>
  </si>
  <si>
    <t>servicio de envio y entrega de corrrespondencia 4-72</t>
  </si>
  <si>
    <t>Suscripciones</t>
  </si>
  <si>
    <t>Suscripción especializadas (Legis Construdata y actualizaciones juridicas, financiera y talento humano)</t>
  </si>
  <si>
    <t xml:space="preserve">Contratar Outsourcing reproducción y fotocopiado 8 maquinas distribuidas en los pisos mas ,dos maquinas centro copiado </t>
  </si>
  <si>
    <t>Seguros</t>
  </si>
  <si>
    <t>Seguro de infidelidad y riesgos financieros</t>
  </si>
  <si>
    <t>VICEPRESIDENCIA JURIDICA</t>
  </si>
  <si>
    <t>GERENCIA DE ASUNTOS LEGALES</t>
  </si>
  <si>
    <t>Peritos Especiales</t>
  </si>
  <si>
    <t>Consultor-Laboral</t>
  </si>
  <si>
    <t>GERENCIA COMERCIAL</t>
  </si>
  <si>
    <t>GERENCIA SOCIEDADES  ACTIVAS</t>
  </si>
  <si>
    <t xml:space="preserve">Asesoría especializada que apoye el desarrollo de mejores prácticas para el control y manejo financiero de las sociedades vinculadas al inventario administrado por la Gerencia de Sociedades Activas, así como la supervisión en la estrategia y valoración de empresas. </t>
  </si>
  <si>
    <t>Asesoría en materia contable y tributaria que permita a la Sociedad de Activos Especiales S.A.S, establecer políticas y directrices que deberán ser tenidas en cuenta por los Depositarios para la gestión contable de las sociedades y establecimientos de comercio a cargo de la Gerencia de Sociedades Activas</t>
  </si>
  <si>
    <t>Asesoría en materia de derecho societario y comercial que permita a la Sociedad de Activos Especiales S.A.S, conformar políticas y estrategias para la administración de las sociedades y establecimientos de comercio a cargo de la Gerencia de Sociedades Activas, y  adoptar decisiones frente a los conflictos societarios que se presenten.</t>
  </si>
  <si>
    <t>OF. GESTION INFORMACIÓN</t>
  </si>
  <si>
    <t>Personal freelance desarrollo</t>
  </si>
  <si>
    <t>Hardware</t>
  </si>
  <si>
    <t>Compra de Hardware tales como Compra Discos Duros SAN, Compra ponchadora, compra cable utp, compra conectores, compra ups barranquilla, compra up cali, compra memorias RAM, compra cintas, compra carteleras digitales, entre otros.</t>
  </si>
  <si>
    <t>Mantenimiento de Software</t>
  </si>
  <si>
    <t>Mantenimiento de Software tales como Nube servidores FRISCO, garantia servidores, seguridad bodegaje, seguridad IDS+DLP+WAF+SIEM+balanceadoras de carga, Seguridad Ethical Hacking 2 veces al año para 10 Ips, mantenimiento de carteleras digitales, mantenimiento pcs , mantenimiento planta telefonica, gel, soporte pentaho, mantenimiento ups, entre otros</t>
  </si>
  <si>
    <t>Arrendamiento de Bienes Muebles</t>
  </si>
  <si>
    <t>Arrendamiento a CISA y a SAE de los equipos de cómputo</t>
  </si>
  <si>
    <t>Contratar la prestación del servicio de alquiler de seis (6) servidores y cinco (5) escaneres para continuar con la operación de los aplicativos</t>
  </si>
  <si>
    <t>Compra de derecho de uso de licencias office 365 para los usuarios de la entidad. Se puede adquirir capacitación y servicio de migración</t>
  </si>
  <si>
    <t>Contratación servidores en la nube</t>
  </si>
  <si>
    <t>Gastos de Alimentacion, Viaticos y gastos de viaje al interior del pais.</t>
  </si>
  <si>
    <r>
      <t xml:space="preserve">Contratar el Servicio de vigilancia y seguridad privada incluido medios tecnologicos. Recursos </t>
    </r>
    <r>
      <rPr>
        <b/>
        <sz val="9"/>
        <rFont val="Calibri"/>
        <family val="2"/>
        <scheme val="minor"/>
      </rPr>
      <t xml:space="preserve">FRISCO $1.299 Millones </t>
    </r>
    <r>
      <rPr>
        <sz val="9"/>
        <rFont val="Calibri"/>
        <family val="2"/>
        <scheme val="minor"/>
      </rPr>
      <t>actualmente se cuenta con 14 puestos de vigilancia se proyecta el presupuesto con 15 puestos.
Contratar el Servicio de vigilancia y seguridad privada incluido medios tecnologicos  Presupuesto SAE $516 Millones, sede Ppal 5 puestos, 2 sede cali, 2 sede medellin. se proyecta un puesto adicional. Incremento IPC 6.5%</t>
    </r>
  </si>
  <si>
    <t>Arrendamiento sede Ppal de Mayo  a Diciembre 2017, 
Arrendamiento sede principal de SAE SAS Calle 93B No. 13 - 47 hasta Abril 30 2017, Arrendamiento bodega archivo SAE 1 dic 2017, 
Arrendamiento sucursal occidente, vigencias futuras 2017 Medellin 31 Dic 2017, 
Arrendamiento oficinas para la Regional Norte de la SAE SAS ubicada en la carrera 54 No. 72-80 de la ciudad de Barranquilla 31 Dic 2017.</t>
  </si>
  <si>
    <t>Pago prima poliza  - SAE
Pago prima poliza - FRISCO SEGUROS TRANSPORTE DE MERCANCIAS
Pago prima poliza - FRISCO SEGUROS TRANSPORTE DE VALORES
M49Seguros SOAT parque automotor vigente compuesto por 11 rodantes - SAE</t>
  </si>
  <si>
    <t>Pago de comisiones a CISA por venta de muebles estimado un valor de ventas en 2017 $3.381.000.000 y una comisión del 7.92% más IVA ($310.700.000)
Pago de comisiones a CISA por recuperación de cartera en el 2017 por valor estimado de $3.000.000.000 y una comisión del 10% más IVA ($348.000.000)
Pago de comisiones a CISA por venta de inmuebles estimado un valor de ventas en 2017 de $165.200.000.000 y una comisión del 3,2% más IVA ($6.132.224.000)</t>
  </si>
  <si>
    <t>Extintos: $232 Millones 
- Publicidad para venta de inmuebles  $200 Millones.
- Publicaciones Metro Cuadrado $2 Millones
- Ferias, Ruedas de negocios, Brigadas y otros $30 Millones
En Proceso: $67. Millones.
- Casa Editorial El Tiempo $30 millones (1000 Clasificados + replica en el tiempo digital + ADN)
- Publicaciones Metro Cuadrado $8. Millones (Publicaciones digitales para arriendo)
- Publicaciones Finca Raiz $9 Millones (Publicaciones digitales para arriendo)
- Ferias, Ruedas de negocios, Brigadas y otros $20 Millones</t>
  </si>
  <si>
    <t>En proceso: $28.000.000
Centrales de riesgo $8 Millones
Contrato Galeria Inmobiliaria: $20 Millones
Extintos: $22.000.000
Centrales de riesgo $2 Millones
Contrato Galeria Inmobiliaria: $20 Millones</t>
  </si>
  <si>
    <t>Compra de Software tales como: Cifrado de bases de datos y Auditoria, Cifrados de carpetas seguridad, telerik, visual studio professional, antivirus advance, backup exec, entre otros.
Compra de Software tales como: antivirus advance, entre otros.</t>
  </si>
  <si>
    <t>ERP</t>
  </si>
  <si>
    <t xml:space="preserve"> EL PAGO DEL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FRISCO.PARA LA VIGENCIA 2017, COMO RESULTADO DEL CONCURSO PÚBLICO 03 - 2015.ESTE VALOR EQUVALE A VIGENCIA FUTURA 2017, CUYO FORMATO DE COMPROMISO A LARGO PLAZO FUE REMITIDO EL DÍA 10 DE OCTUBRE DE 2017.
INCLUYE CUBRIR EL PAGO DEL SERVICIO DE TRANSPORTE, RECEPCIÓN, ALMACENAMIENTO, DEPÓSITO, GUARDA, CUSTODIA, CONSERVACIÓN Y RESTITUCIÓN DE LOS BIENES MUEBLES QUE SEAN PUESTOS A DISPOSICIÓN DE LA SOCIEDAD DE ACTIVOS ESPECIALES S.A.S. – SAE SAS, COMO ADMINISTRADOR DEL FONDO PARA LA REHABILITACIÓN, INVERSIÓN SOCIAL Y LUCHA CONTRA EL CRIMEN ORGANIZADO – FRISCO.PARA LA VIGENCIA 2017, COMO RESULTADO DEL CONCURSO PÚBLICO 03 - 2015 Y EL VALOR DE SERVICIO DE ALMACENAMIENTO DE BODEGAS DE LOS QUE NO SE ENCUENTREN INLCUIDOS DENTRO DE LOS OPERADORES LOGÍSTICOS.  (sustancias quimicas, aviones, motonaves, embarcaciones). en sustancias químicas bodegas de Guarne, pasto, Villavicencio. </t>
  </si>
  <si>
    <t>Honorarios Defensa Judicial
Honorarios Cartera
Vigilancia Judicial
Procesos Especiales</t>
  </si>
  <si>
    <t>Fecha Inicio Procesos de Contratación</t>
  </si>
  <si>
    <t>Formas de Contratación
1.Orden de Bien o Servicio
2.Abreviada
3.Concurso Directo
4.Concurso público
5.Contratacion Directa</t>
  </si>
  <si>
    <t>Feb-2017</t>
  </si>
  <si>
    <t>Abril-2017</t>
  </si>
  <si>
    <t>Jun-2017</t>
  </si>
  <si>
    <t>la Gerencia de Sociedades en liquidación no tiene a su cargo contratos vigentes, así como tampoco se encuentra adelantando procesos de contratación.</t>
  </si>
  <si>
    <t>Enero-Diciembre</t>
  </si>
  <si>
    <t>Abril-Diciembre</t>
  </si>
  <si>
    <t>Mayo-Junio</t>
  </si>
  <si>
    <t>Junio-Julio</t>
  </si>
  <si>
    <t>Mayo -Junio</t>
  </si>
  <si>
    <t>Febrero -Diciembre</t>
  </si>
  <si>
    <t xml:space="preserve">07/04/2017
20/01/2017
24/01/2017
</t>
  </si>
  <si>
    <t xml:space="preserve">28/02/2017
04/08/2017
31/03/2017
</t>
  </si>
  <si>
    <t>07/04/2017
29/11/2016</t>
  </si>
  <si>
    <t>4
3
1
1</t>
  </si>
  <si>
    <t>01/03/2017
01/11/2017
01/11/2017
01/11/2017</t>
  </si>
  <si>
    <t>marzo 2017</t>
  </si>
  <si>
    <t>Octubre 2017</t>
  </si>
  <si>
    <t xml:space="preserve">junio </t>
  </si>
  <si>
    <t>febrero - junio</t>
  </si>
  <si>
    <t>2
3
5</t>
  </si>
  <si>
    <t>febrero - julio</t>
  </si>
  <si>
    <t>febrero - septiembre</t>
  </si>
  <si>
    <t xml:space="preserve">julio </t>
  </si>
  <si>
    <t xml:space="preserve">febrero </t>
  </si>
  <si>
    <t>agosto</t>
  </si>
  <si>
    <t xml:space="preserve">nuevo </t>
  </si>
  <si>
    <t>nuevo</t>
  </si>
  <si>
    <t>pagos gasto asociados al saneamiento  de sociedades en liquidacion sin activos como inscripcion de actos en el registro mercantil de Cámara de Comercio y de mas tramites tendientes la cierre del proceso en liquidación</t>
  </si>
  <si>
    <t>asesoria  técnica</t>
  </si>
  <si>
    <t>prestación de servicios de apoyo logistico para la Sociedad de Activos Especiales en las diligencia de Secuestros y desalojos para las regionales</t>
  </si>
  <si>
    <t>Saneamiento de Sociedades Extintas</t>
  </si>
  <si>
    <t xml:space="preserve">Gastos de personal </t>
  </si>
  <si>
    <t xml:space="preserve">GERENCIA FINANCIERA </t>
  </si>
  <si>
    <t xml:space="preserve">VICEPRESIDENCIA DE BIENES </t>
  </si>
  <si>
    <t xml:space="preserve">FRISCO </t>
  </si>
  <si>
    <t>GERENCIA BIENES MUEBLES</t>
  </si>
  <si>
    <t>ARCHIVO Y DOCUMENTO</t>
  </si>
  <si>
    <t xml:space="preserve">Gastps Generales </t>
  </si>
  <si>
    <t>Sotware</t>
  </si>
  <si>
    <t>Adquisicion de la herramienta tecnologica ORFEO</t>
  </si>
  <si>
    <t xml:space="preserve">Servicio de transporte </t>
  </si>
  <si>
    <t>Cubrir servicio integral de remoción y desencallamiento de la motonave MR. GOBY, asi como la elaboración de un Plan de Manejo Ambiental, entre otros.</t>
  </si>
  <si>
    <t>GERENCIA REGIONAL SUROCCIDENTE</t>
  </si>
  <si>
    <t xml:space="preserve">Honorarios para cubrir la Obtención de las Certificaciones RETIE y RETILAP </t>
  </si>
  <si>
    <t>Gastos de personal</t>
  </si>
  <si>
    <t>Transporte y custodia de bienes - Decreto 1407 de 2017</t>
  </si>
  <si>
    <t>Elaboración e Impresión de los carnets de identificacones de los trabajadores</t>
  </si>
  <si>
    <t>Servicio de transporte de taxi para funcioanrios</t>
  </si>
  <si>
    <t>Gastos incautaciones</t>
  </si>
  <si>
    <t>Honorarios Asesorias.</t>
  </si>
  <si>
    <t>Alquiler o Arrendamiento de equipos tecnologicos</t>
  </si>
  <si>
    <t xml:space="preserve">Estudios de mercados inmobiliarios </t>
  </si>
  <si>
    <t xml:space="preserve">Asesoria juridica en temas de propiedad horizontal </t>
  </si>
  <si>
    <t xml:space="preserve">Avalúo de joyas - avalúo automotores - avalúo aeronaves - avalúo motonaves </t>
  </si>
  <si>
    <t>Guarda servicios de transporte, custodia, manutención, cuidados, marcajes, sostenimiento, pesaje y gestiones de intermediación comercial, de un grupo de bovinos que se encuentran en proceso de extinción del derecho de dominio y, ejercer la administración de los inmuebles en los cuales se ubican los semovientes</t>
  </si>
  <si>
    <t>Valoración Sociedades</t>
  </si>
  <si>
    <t>Impresión de avisos y publicaciones en diarios de amplia circulacion a nivel del país para 733 sociedades y establecimientos de comercio de papel</t>
  </si>
  <si>
    <t xml:space="preserve">Honorarios tramitador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</si>
</sst>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1" x14ac:knownFonts="1">
    <font>
      <sz val="11"/>
      <color theme="1"/>
      <name val="Calibri"/>
      <family val="2"/>
      <scheme val="minor"/>
    </font>
    <font>
      <sz val="11"/>
      <color theme="1"/>
      <name val="Calibri"/>
      <family val="2"/>
      <scheme val="minor"/>
    </font>
    <font>
      <sz val="11"/>
      <color rgb="FF000000"/>
      <name val="Calibri"/>
      <family val="2"/>
      <scheme val="minor"/>
    </font>
    <font>
      <sz val="9"/>
      <name val="Arial Narrow"/>
      <family val="2"/>
    </font>
    <font>
      <b/>
      <sz val="9"/>
      <name val="Arial Narrow"/>
      <family val="2"/>
    </font>
    <font>
      <sz val="9"/>
      <color theme="1"/>
      <name val="Calibri"/>
      <family val="2"/>
      <scheme val="minor"/>
    </font>
    <font>
      <sz val="9"/>
      <color theme="1"/>
      <name val="Arial Narrow"/>
      <family val="2"/>
    </font>
    <font>
      <b/>
      <sz val="9"/>
      <name val="Calibri"/>
      <family val="2"/>
      <scheme val="minor"/>
    </font>
    <font>
      <sz val="9"/>
      <name val="Calibri"/>
      <family val="2"/>
      <scheme val="minor"/>
    </font>
    <font>
      <b/>
      <sz val="9"/>
      <color theme="1"/>
      <name val="Arial Narrow"/>
      <family val="2"/>
    </font>
    <font>
      <sz val="8"/>
      <name val="Arial Narrow"/>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2" fillId="0" borderId="0"/>
  </cellStyleXfs>
  <cellXfs count="51">
    <xf numFmtId="0" fontId="0" fillId="0" borderId="0" xfId="0"/>
    <xf numFmtId="0" fontId="4" fillId="2" borderId="1" xfId="0" applyFont="1" applyFill="1" applyBorder="1" applyAlignment="1">
      <alignment horizontal="center" vertical="center" wrapText="1"/>
    </xf>
    <xf numFmtId="1" fontId="4" fillId="2" borderId="1" xfId="1" applyNumberFormat="1"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43" fontId="4" fillId="2" borderId="1" xfId="1" applyFont="1" applyFill="1" applyBorder="1" applyAlignment="1">
      <alignment horizontal="center" vertical="center" wrapText="1"/>
    </xf>
    <xf numFmtId="0" fontId="5" fillId="0" borderId="0" xfId="0" applyFont="1"/>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43" fontId="4" fillId="0" borderId="1" xfId="1" applyFont="1" applyFill="1" applyBorder="1" applyAlignment="1">
      <alignment horizontal="center" vertical="center" wrapText="1"/>
    </xf>
    <xf numFmtId="0" fontId="3" fillId="0" borderId="1" xfId="2"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0" fillId="0" borderId="0" xfId="0" applyAlignment="1">
      <alignment wrapText="1"/>
    </xf>
    <xf numFmtId="0" fontId="0" fillId="0" borderId="0" xfId="0" applyAlignment="1">
      <alignment horizontal="center"/>
    </xf>
    <xf numFmtId="0" fontId="3" fillId="0" borderId="1" xfId="0" quotePrefix="1" applyFont="1" applyFill="1" applyBorder="1" applyAlignment="1">
      <alignment horizontal="center" vertical="center"/>
    </xf>
    <xf numFmtId="0" fontId="4" fillId="0" borderId="1" xfId="1" applyNumberFormat="1" applyFont="1" applyFill="1" applyBorder="1" applyAlignment="1">
      <alignment horizontal="center" vertical="center" wrapText="1"/>
    </xf>
    <xf numFmtId="17"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14" fontId="6" fillId="0" borderId="1" xfId="0" applyNumberFormat="1" applyFont="1" applyBorder="1" applyAlignment="1">
      <alignment horizontal="center" vertical="center"/>
    </xf>
    <xf numFmtId="0" fontId="6" fillId="0" borderId="1" xfId="0" applyFont="1" applyBorder="1" applyAlignment="1">
      <alignment horizontal="center" wrapText="1"/>
    </xf>
    <xf numFmtId="14" fontId="3" fillId="0" borderId="1" xfId="0" applyNumberFormat="1" applyFont="1" applyBorder="1" applyAlignment="1">
      <alignment horizontal="center" vertical="center"/>
    </xf>
    <xf numFmtId="0" fontId="3" fillId="0" borderId="1" xfId="2" applyFont="1" applyFill="1" applyBorder="1" applyAlignment="1">
      <alignment horizontal="center" vertical="center" wrapText="1"/>
    </xf>
    <xf numFmtId="14" fontId="3" fillId="0" borderId="1" xfId="2" applyNumberFormat="1" applyFont="1" applyFill="1" applyBorder="1" applyAlignment="1">
      <alignment horizontal="center" vertical="center" wrapText="1"/>
    </xf>
    <xf numFmtId="14" fontId="6" fillId="0" borderId="1" xfId="0" applyNumberFormat="1" applyFont="1" applyBorder="1" applyAlignment="1">
      <alignment horizontal="center"/>
    </xf>
    <xf numFmtId="14" fontId="6" fillId="0" borderId="0" xfId="0" applyNumberFormat="1" applyFont="1" applyAlignment="1">
      <alignment horizontal="center" vertical="center"/>
    </xf>
    <xf numFmtId="0" fontId="6" fillId="0" borderId="1" xfId="0" applyFont="1" applyBorder="1" applyAlignment="1">
      <alignment vertical="center" wrapText="1"/>
    </xf>
    <xf numFmtId="17" fontId="6" fillId="0" borderId="1" xfId="0" applyNumberFormat="1" applyFont="1" applyBorder="1" applyAlignment="1">
      <alignment horizontal="center" vertical="center"/>
    </xf>
    <xf numFmtId="0" fontId="6" fillId="0" borderId="1" xfId="0" applyFont="1" applyBorder="1" applyAlignment="1">
      <alignment horizontal="center"/>
    </xf>
    <xf numFmtId="0" fontId="6" fillId="0" borderId="1" xfId="0"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17" fontId="6" fillId="0" borderId="0" xfId="0" applyNumberFormat="1" applyFont="1" applyBorder="1" applyAlignment="1">
      <alignment horizontal="center" vertical="center"/>
    </xf>
    <xf numFmtId="4" fontId="4" fillId="3" borderId="1" xfId="0" applyNumberFormat="1" applyFont="1" applyFill="1" applyBorder="1" applyAlignment="1">
      <alignment horizontal="right" vertical="center" wrapText="1"/>
    </xf>
    <xf numFmtId="0" fontId="6" fillId="3" borderId="1" xfId="0" applyFont="1" applyFill="1" applyBorder="1" applyAlignment="1">
      <alignment horizontal="center"/>
    </xf>
    <xf numFmtId="0" fontId="6" fillId="3" borderId="1" xfId="0"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center" vertical="center"/>
    </xf>
    <xf numFmtId="0" fontId="0" fillId="0" borderId="1" xfId="0" applyBorder="1" applyAlignment="1">
      <alignment horizontal="center"/>
    </xf>
    <xf numFmtId="0" fontId="10" fillId="0" borderId="1" xfId="0" applyFont="1" applyFill="1" applyBorder="1" applyAlignment="1">
      <alignment horizontal="center" vertical="center" wrapText="1"/>
    </xf>
    <xf numFmtId="1" fontId="10" fillId="0" borderId="1" xfId="0" applyNumberFormat="1" applyFont="1" applyFill="1" applyBorder="1" applyAlignment="1">
      <alignment horizontal="center" vertical="center" wrapText="1"/>
    </xf>
    <xf numFmtId="0" fontId="10" fillId="0" borderId="1" xfId="2" applyFont="1" applyFill="1" applyBorder="1" applyAlignment="1">
      <alignment horizontal="left" vertical="center" wrapText="1"/>
    </xf>
    <xf numFmtId="0" fontId="0" fillId="0" borderId="1" xfId="0" applyBorder="1" applyAlignment="1">
      <alignment horizontal="center" vertical="center"/>
    </xf>
    <xf numFmtId="1" fontId="6" fillId="3" borderId="1" xfId="0" applyNumberFormat="1" applyFont="1" applyFill="1" applyBorder="1" applyAlignment="1">
      <alignment horizontal="center" vertical="center"/>
    </xf>
    <xf numFmtId="43" fontId="4" fillId="0" borderId="1" xfId="1" applyFont="1" applyFill="1" applyBorder="1" applyAlignment="1">
      <alignment horizontal="right" vertical="center" wrapText="1"/>
    </xf>
    <xf numFmtId="0" fontId="10" fillId="0" borderId="1" xfId="0" applyFont="1" applyFill="1" applyBorder="1" applyAlignment="1">
      <alignment horizontal="center" vertical="center"/>
    </xf>
    <xf numFmtId="0" fontId="5" fillId="3" borderId="1" xfId="0" applyFont="1" applyFill="1" applyBorder="1" applyAlignment="1">
      <alignment vertical="center" wrapText="1"/>
    </xf>
    <xf numFmtId="4" fontId="4" fillId="3" borderId="1" xfId="0" applyNumberFormat="1" applyFont="1" applyFill="1" applyBorder="1" applyAlignment="1">
      <alignment horizontal="center" vertical="center" wrapText="1"/>
    </xf>
  </cellXfs>
  <cellStyles count="3">
    <cellStyle name="Millares" xfId="1" builtinId="3"/>
    <cellStyle name="Normal" xfId="0" builtinId="0"/>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3"/>
  <sheetViews>
    <sheetView tabSelected="1" topLeftCell="A85" workbookViewId="0">
      <selection activeCell="Q1" sqref="Q1"/>
    </sheetView>
  </sheetViews>
  <sheetFormatPr baseColWidth="10" defaultRowHeight="15" x14ac:dyDescent="0.25"/>
  <cols>
    <col min="1" max="1" width="10.7109375" customWidth="1"/>
    <col min="2" max="2" width="10.42578125" customWidth="1"/>
    <col min="3" max="3" width="11.140625" customWidth="1"/>
    <col min="4" max="4" width="12.140625" customWidth="1"/>
    <col min="5" max="5" width="13.28515625" customWidth="1"/>
    <col min="6" max="6" width="12.42578125" customWidth="1"/>
    <col min="7" max="7" width="11" customWidth="1"/>
    <col min="8" max="8" width="15" customWidth="1"/>
    <col min="9" max="9" width="15.5703125" customWidth="1"/>
    <col min="10" max="10" width="10.28515625" customWidth="1"/>
    <col min="11" max="11" width="17.85546875" style="13" customWidth="1"/>
    <col min="12" max="12" width="16.85546875" customWidth="1"/>
    <col min="13" max="13" width="39.85546875" customWidth="1"/>
    <col min="14" max="14" width="16.42578125" style="14" customWidth="1"/>
    <col min="15" max="15" width="15.85546875" customWidth="1"/>
    <col min="18" max="18" width="11.42578125" customWidth="1"/>
  </cols>
  <sheetData>
    <row r="1" spans="1:15" ht="175.5" x14ac:dyDescent="0.25">
      <c r="A1" s="1" t="s">
        <v>0</v>
      </c>
      <c r="B1" s="1" t="s">
        <v>1</v>
      </c>
      <c r="C1" s="1" t="s">
        <v>2</v>
      </c>
      <c r="D1" s="1" t="s">
        <v>3</v>
      </c>
      <c r="E1" s="1" t="s">
        <v>4</v>
      </c>
      <c r="F1" s="2" t="s">
        <v>5</v>
      </c>
      <c r="G1" s="3" t="s">
        <v>6</v>
      </c>
      <c r="H1" s="3" t="s">
        <v>7</v>
      </c>
      <c r="I1" s="1" t="s">
        <v>8</v>
      </c>
      <c r="J1" s="1" t="s">
        <v>9</v>
      </c>
      <c r="K1" s="1" t="s">
        <v>10</v>
      </c>
      <c r="L1" s="4" t="s">
        <v>11</v>
      </c>
      <c r="M1" s="4" t="s">
        <v>12</v>
      </c>
      <c r="N1" s="12" t="s">
        <v>148</v>
      </c>
      <c r="O1" s="12" t="s">
        <v>149</v>
      </c>
    </row>
    <row r="2" spans="1:15" ht="40.5" x14ac:dyDescent="0.25">
      <c r="A2" s="6">
        <v>10</v>
      </c>
      <c r="B2" s="6">
        <v>1</v>
      </c>
      <c r="C2" s="6">
        <v>1</v>
      </c>
      <c r="D2" s="6" t="s">
        <v>16</v>
      </c>
      <c r="E2" s="7" t="s">
        <v>17</v>
      </c>
      <c r="F2" s="8">
        <v>52110900020004</v>
      </c>
      <c r="G2" s="8" t="s">
        <v>18</v>
      </c>
      <c r="H2" s="8" t="s">
        <v>19</v>
      </c>
      <c r="I2" s="42" t="s">
        <v>14</v>
      </c>
      <c r="J2" s="42">
        <v>220</v>
      </c>
      <c r="K2" s="42" t="s">
        <v>15</v>
      </c>
      <c r="L2" s="9">
        <f>144000000-45000000</f>
        <v>99000000</v>
      </c>
      <c r="M2" s="10" t="s">
        <v>20</v>
      </c>
      <c r="N2" s="15" t="s">
        <v>150</v>
      </c>
      <c r="O2" s="6">
        <v>2</v>
      </c>
    </row>
    <row r="3" spans="1:15" ht="40.5" x14ac:dyDescent="0.25">
      <c r="A3" s="6">
        <v>14</v>
      </c>
      <c r="B3" s="6">
        <v>2</v>
      </c>
      <c r="C3" s="6">
        <v>1</v>
      </c>
      <c r="D3" s="6" t="s">
        <v>16</v>
      </c>
      <c r="E3" s="7" t="s">
        <v>21</v>
      </c>
      <c r="F3" s="8">
        <v>52110900010004</v>
      </c>
      <c r="G3" s="8" t="s">
        <v>22</v>
      </c>
      <c r="H3" s="8" t="s">
        <v>23</v>
      </c>
      <c r="I3" s="42" t="s">
        <v>14</v>
      </c>
      <c r="J3" s="42">
        <v>220</v>
      </c>
      <c r="K3" s="42" t="s">
        <v>15</v>
      </c>
      <c r="L3" s="9">
        <f>70000000-64809710-5190290</f>
        <v>0</v>
      </c>
      <c r="M3" s="10" t="s">
        <v>24</v>
      </c>
      <c r="N3" s="15" t="s">
        <v>151</v>
      </c>
      <c r="O3" s="6">
        <v>2</v>
      </c>
    </row>
    <row r="4" spans="1:15" ht="40.5" x14ac:dyDescent="0.25">
      <c r="A4" s="6">
        <v>15</v>
      </c>
      <c r="B4" s="6">
        <v>3</v>
      </c>
      <c r="C4" s="6">
        <v>1</v>
      </c>
      <c r="D4" s="6" t="s">
        <v>13</v>
      </c>
      <c r="E4" s="7" t="s">
        <v>21</v>
      </c>
      <c r="F4" s="8">
        <v>52110900010004</v>
      </c>
      <c r="G4" s="8" t="s">
        <v>22</v>
      </c>
      <c r="H4" s="8" t="s">
        <v>23</v>
      </c>
      <c r="I4" s="42" t="s">
        <v>14</v>
      </c>
      <c r="J4" s="42">
        <v>220</v>
      </c>
      <c r="K4" s="42" t="s">
        <v>15</v>
      </c>
      <c r="L4" s="9">
        <f>188052588-5057500+8583262</f>
        <v>191578350</v>
      </c>
      <c r="M4" s="10" t="s">
        <v>25</v>
      </c>
      <c r="N4" s="15" t="s">
        <v>152</v>
      </c>
      <c r="O4" s="6">
        <v>2</v>
      </c>
    </row>
    <row r="5" spans="1:15" ht="54" x14ac:dyDescent="0.25">
      <c r="A5" s="6">
        <v>17</v>
      </c>
      <c r="B5" s="6">
        <v>4</v>
      </c>
      <c r="C5" s="6">
        <v>1</v>
      </c>
      <c r="D5" s="6" t="s">
        <v>13</v>
      </c>
      <c r="E5" s="7" t="s">
        <v>21</v>
      </c>
      <c r="F5" s="8">
        <v>52110900010004</v>
      </c>
      <c r="G5" s="8" t="s">
        <v>22</v>
      </c>
      <c r="H5" s="7" t="s">
        <v>23</v>
      </c>
      <c r="I5" s="42" t="s">
        <v>28</v>
      </c>
      <c r="J5" s="42">
        <v>130</v>
      </c>
      <c r="K5" s="42" t="s">
        <v>29</v>
      </c>
      <c r="L5" s="9">
        <v>300000000</v>
      </c>
      <c r="M5" s="10" t="s">
        <v>30</v>
      </c>
      <c r="N5" s="15" t="s">
        <v>150</v>
      </c>
      <c r="O5" s="6">
        <v>3</v>
      </c>
    </row>
    <row r="6" spans="1:15" ht="40.5" x14ac:dyDescent="0.25">
      <c r="A6" s="6">
        <v>18</v>
      </c>
      <c r="B6" s="6">
        <v>5</v>
      </c>
      <c r="C6" s="6">
        <v>1</v>
      </c>
      <c r="D6" s="6" t="s">
        <v>13</v>
      </c>
      <c r="E6" s="7" t="s">
        <v>17</v>
      </c>
      <c r="F6" s="8">
        <v>52111900010001</v>
      </c>
      <c r="G6" s="8" t="s">
        <v>31</v>
      </c>
      <c r="H6" s="7" t="s">
        <v>32</v>
      </c>
      <c r="I6" s="42" t="s">
        <v>28</v>
      </c>
      <c r="J6" s="42">
        <v>130</v>
      </c>
      <c r="K6" s="42" t="s">
        <v>29</v>
      </c>
      <c r="L6" s="9">
        <v>30000000</v>
      </c>
      <c r="M6" s="10" t="s">
        <v>33</v>
      </c>
      <c r="N6" s="24">
        <v>42767</v>
      </c>
      <c r="O6" s="28">
        <v>1</v>
      </c>
    </row>
    <row r="7" spans="1:15" ht="40.5" x14ac:dyDescent="0.25">
      <c r="A7" s="6">
        <v>19</v>
      </c>
      <c r="B7" s="6">
        <v>6</v>
      </c>
      <c r="C7" s="6">
        <v>1</v>
      </c>
      <c r="D7" s="6" t="s">
        <v>16</v>
      </c>
      <c r="E7" s="7" t="s">
        <v>17</v>
      </c>
      <c r="F7" s="8">
        <v>52111900010001</v>
      </c>
      <c r="G7" s="8" t="s">
        <v>31</v>
      </c>
      <c r="H7" s="7" t="s">
        <v>32</v>
      </c>
      <c r="I7" s="42" t="s">
        <v>28</v>
      </c>
      <c r="J7" s="42">
        <v>130</v>
      </c>
      <c r="K7" s="42" t="s">
        <v>29</v>
      </c>
      <c r="L7" s="9">
        <f>80000000+6663794+120000000+60000000-1300000</f>
        <v>265363794</v>
      </c>
      <c r="M7" s="10" t="s">
        <v>34</v>
      </c>
      <c r="N7" s="24">
        <v>42767</v>
      </c>
      <c r="O7" s="28">
        <v>2</v>
      </c>
    </row>
    <row r="8" spans="1:15" ht="40.5" x14ac:dyDescent="0.25">
      <c r="A8" s="6">
        <v>20</v>
      </c>
      <c r="B8" s="6">
        <v>7</v>
      </c>
      <c r="C8" s="6">
        <v>1</v>
      </c>
      <c r="D8" s="6" t="s">
        <v>16</v>
      </c>
      <c r="E8" s="7" t="s">
        <v>17</v>
      </c>
      <c r="F8" s="8">
        <v>52111900010001</v>
      </c>
      <c r="G8" s="8" t="s">
        <v>31</v>
      </c>
      <c r="H8" s="7" t="s">
        <v>32</v>
      </c>
      <c r="I8" s="42" t="s">
        <v>28</v>
      </c>
      <c r="J8" s="42">
        <v>130</v>
      </c>
      <c r="K8" s="42" t="s">
        <v>29</v>
      </c>
      <c r="L8" s="9">
        <f>20000000-6663794</f>
        <v>13336206</v>
      </c>
      <c r="M8" s="10" t="s">
        <v>35</v>
      </c>
      <c r="N8" s="24">
        <v>42826</v>
      </c>
      <c r="O8" s="28">
        <v>1</v>
      </c>
    </row>
    <row r="9" spans="1:15" ht="67.5" x14ac:dyDescent="0.25">
      <c r="A9" s="6">
        <v>21</v>
      </c>
      <c r="B9" s="6">
        <v>8</v>
      </c>
      <c r="C9" s="6">
        <v>1</v>
      </c>
      <c r="D9" s="6" t="s">
        <v>13</v>
      </c>
      <c r="E9" s="7" t="s">
        <v>17</v>
      </c>
      <c r="F9" s="8">
        <v>19700800010001</v>
      </c>
      <c r="G9" s="8" t="s">
        <v>36</v>
      </c>
      <c r="H9" s="7" t="s">
        <v>37</v>
      </c>
      <c r="I9" s="42" t="s">
        <v>28</v>
      </c>
      <c r="J9" s="42">
        <v>140</v>
      </c>
      <c r="K9" s="42" t="s">
        <v>38</v>
      </c>
      <c r="L9" s="9">
        <v>2200000</v>
      </c>
      <c r="M9" s="10" t="s">
        <v>39</v>
      </c>
      <c r="N9" s="19">
        <v>43023</v>
      </c>
      <c r="O9" s="29">
        <v>1</v>
      </c>
    </row>
    <row r="10" spans="1:15" ht="27" x14ac:dyDescent="0.25">
      <c r="A10" s="6">
        <v>27</v>
      </c>
      <c r="B10" s="6">
        <v>9</v>
      </c>
      <c r="C10" s="6">
        <v>1</v>
      </c>
      <c r="D10" s="6" t="s">
        <v>16</v>
      </c>
      <c r="E10" s="7" t="s">
        <v>17</v>
      </c>
      <c r="F10" s="8">
        <v>52111300010001</v>
      </c>
      <c r="G10" s="8" t="s">
        <v>43</v>
      </c>
      <c r="H10" s="8" t="s">
        <v>44</v>
      </c>
      <c r="I10" s="42" t="s">
        <v>40</v>
      </c>
      <c r="J10" s="42">
        <v>420</v>
      </c>
      <c r="K10" s="42" t="s">
        <v>41</v>
      </c>
      <c r="L10" s="9">
        <f>144000000+23280000</f>
        <v>167280000</v>
      </c>
      <c r="M10" s="10" t="s">
        <v>45</v>
      </c>
      <c r="N10" s="25">
        <v>42628</v>
      </c>
      <c r="O10" s="29">
        <v>1</v>
      </c>
    </row>
    <row r="11" spans="1:15" ht="40.5" x14ac:dyDescent="0.25">
      <c r="A11" s="6">
        <v>59</v>
      </c>
      <c r="B11" s="6">
        <v>10</v>
      </c>
      <c r="C11" s="6">
        <v>1</v>
      </c>
      <c r="D11" s="6" t="s">
        <v>13</v>
      </c>
      <c r="E11" s="7" t="s">
        <v>21</v>
      </c>
      <c r="F11" s="8">
        <v>52110900010004</v>
      </c>
      <c r="G11" s="8" t="s">
        <v>22</v>
      </c>
      <c r="H11" s="8" t="s">
        <v>23</v>
      </c>
      <c r="I11" s="42" t="s">
        <v>28</v>
      </c>
      <c r="J11" s="42">
        <v>110</v>
      </c>
      <c r="K11" s="42" t="s">
        <v>51</v>
      </c>
      <c r="L11" s="9">
        <v>25000000</v>
      </c>
      <c r="M11" s="10" t="s">
        <v>52</v>
      </c>
      <c r="N11" s="21">
        <v>42795</v>
      </c>
      <c r="O11" s="29">
        <v>1</v>
      </c>
    </row>
    <row r="12" spans="1:15" ht="99.75" customHeight="1" x14ac:dyDescent="0.25">
      <c r="A12" s="6">
        <v>60</v>
      </c>
      <c r="B12" s="6">
        <v>11</v>
      </c>
      <c r="C12" s="6">
        <v>1</v>
      </c>
      <c r="D12" s="6" t="s">
        <v>16</v>
      </c>
      <c r="E12" s="7" t="s">
        <v>21</v>
      </c>
      <c r="F12" s="8">
        <v>52110900010002</v>
      </c>
      <c r="G12" s="8" t="s">
        <v>22</v>
      </c>
      <c r="H12" s="8" t="s">
        <v>53</v>
      </c>
      <c r="I12" s="42" t="s">
        <v>54</v>
      </c>
      <c r="J12" s="42">
        <v>510</v>
      </c>
      <c r="K12" s="42" t="s">
        <v>55</v>
      </c>
      <c r="L12" s="9">
        <f>19968750+19968750-19968750+198750000</f>
        <v>218718750</v>
      </c>
      <c r="M12" s="10" t="s">
        <v>56</v>
      </c>
      <c r="N12" s="30"/>
      <c r="O12" s="26" t="s">
        <v>153</v>
      </c>
    </row>
    <row r="13" spans="1:15" ht="100.5" customHeight="1" x14ac:dyDescent="0.25">
      <c r="A13" s="6">
        <v>62</v>
      </c>
      <c r="B13" s="6">
        <v>12</v>
      </c>
      <c r="C13" s="6">
        <v>1</v>
      </c>
      <c r="D13" s="6" t="s">
        <v>16</v>
      </c>
      <c r="E13" s="7" t="s">
        <v>21</v>
      </c>
      <c r="F13" s="8">
        <v>52110900010003</v>
      </c>
      <c r="G13" s="8" t="s">
        <v>22</v>
      </c>
      <c r="H13" s="8" t="s">
        <v>57</v>
      </c>
      <c r="I13" s="42" t="s">
        <v>54</v>
      </c>
      <c r="J13" s="42">
        <v>510</v>
      </c>
      <c r="K13" s="42" t="s">
        <v>55</v>
      </c>
      <c r="L13" s="9">
        <f>80000000+80000000-20000000-50000000+20000000+66500000</f>
        <v>176500000</v>
      </c>
      <c r="M13" s="10" t="s">
        <v>58</v>
      </c>
      <c r="N13" s="30"/>
      <c r="O13" s="26" t="s">
        <v>153</v>
      </c>
    </row>
    <row r="14" spans="1:15" ht="108" x14ac:dyDescent="0.25">
      <c r="A14" s="6">
        <v>65</v>
      </c>
      <c r="B14" s="6">
        <v>13</v>
      </c>
      <c r="C14" s="6">
        <v>1</v>
      </c>
      <c r="D14" s="6" t="s">
        <v>16</v>
      </c>
      <c r="E14" s="7" t="s">
        <v>42</v>
      </c>
      <c r="F14" s="8">
        <v>83909000020002</v>
      </c>
      <c r="G14" s="8" t="s">
        <v>22</v>
      </c>
      <c r="H14" s="7" t="s">
        <v>23</v>
      </c>
      <c r="I14" s="42" t="s">
        <v>54</v>
      </c>
      <c r="J14" s="42">
        <v>510</v>
      </c>
      <c r="K14" s="42" t="s">
        <v>55</v>
      </c>
      <c r="L14" s="9">
        <f>26625000+26625000-20000000+20000000</f>
        <v>53250000</v>
      </c>
      <c r="M14" s="10" t="s">
        <v>59</v>
      </c>
      <c r="N14" s="30"/>
      <c r="O14" s="26" t="s">
        <v>153</v>
      </c>
    </row>
    <row r="15" spans="1:15" ht="27" x14ac:dyDescent="0.25">
      <c r="A15" s="6">
        <v>68</v>
      </c>
      <c r="B15" s="6">
        <v>14</v>
      </c>
      <c r="C15" s="6">
        <v>6</v>
      </c>
      <c r="D15" s="6" t="s">
        <v>16</v>
      </c>
      <c r="E15" s="7" t="s">
        <v>17</v>
      </c>
      <c r="F15" s="8">
        <v>52111300010001</v>
      </c>
      <c r="G15" s="8" t="s">
        <v>43</v>
      </c>
      <c r="H15" s="7" t="s">
        <v>44</v>
      </c>
      <c r="I15" s="42" t="s">
        <v>40</v>
      </c>
      <c r="J15" s="42">
        <v>440</v>
      </c>
      <c r="K15" s="42" t="s">
        <v>60</v>
      </c>
      <c r="L15" s="9">
        <f>170000000+900000000+500000000+900000000-300000000+300000000-50000000-590000000+590000000+1500000000</f>
        <v>3920000000</v>
      </c>
      <c r="M15" s="10" t="s">
        <v>61</v>
      </c>
      <c r="N15" s="23">
        <v>42809</v>
      </c>
      <c r="O15" s="22">
        <v>4</v>
      </c>
    </row>
    <row r="16" spans="1:15" ht="40.5" x14ac:dyDescent="0.25">
      <c r="A16" s="6">
        <v>70</v>
      </c>
      <c r="B16" s="6">
        <v>15</v>
      </c>
      <c r="C16" s="6">
        <v>1</v>
      </c>
      <c r="D16" s="6" t="s">
        <v>16</v>
      </c>
      <c r="E16" s="7" t="s">
        <v>21</v>
      </c>
      <c r="F16" s="8">
        <v>52110900010002</v>
      </c>
      <c r="G16" s="8" t="s">
        <v>22</v>
      </c>
      <c r="H16" s="8" t="s">
        <v>53</v>
      </c>
      <c r="I16" s="42" t="s">
        <v>40</v>
      </c>
      <c r="J16" s="42">
        <v>440</v>
      </c>
      <c r="K16" s="42" t="s">
        <v>60</v>
      </c>
      <c r="L16" s="9">
        <f>300000000+60000000+1680000000+570000000</f>
        <v>2610000000</v>
      </c>
      <c r="M16" s="10" t="s">
        <v>62</v>
      </c>
      <c r="N16" s="23">
        <v>42810</v>
      </c>
      <c r="O16" s="22">
        <v>4</v>
      </c>
    </row>
    <row r="17" spans="1:15" ht="40.5" x14ac:dyDescent="0.25">
      <c r="A17" s="6">
        <v>72</v>
      </c>
      <c r="B17" s="6">
        <v>16</v>
      </c>
      <c r="C17" s="6">
        <v>1</v>
      </c>
      <c r="D17" s="6" t="s">
        <v>16</v>
      </c>
      <c r="E17" s="7" t="s">
        <v>21</v>
      </c>
      <c r="F17" s="8">
        <v>52110900010004</v>
      </c>
      <c r="G17" s="8" t="s">
        <v>22</v>
      </c>
      <c r="H17" s="8" t="s">
        <v>23</v>
      </c>
      <c r="I17" s="42" t="s">
        <v>40</v>
      </c>
      <c r="J17" s="42">
        <v>440</v>
      </c>
      <c r="K17" s="42" t="s">
        <v>60</v>
      </c>
      <c r="L17" s="9">
        <f>100000000+30000000+3480000000+29243378</f>
        <v>3639243378</v>
      </c>
      <c r="M17" s="10" t="s">
        <v>63</v>
      </c>
      <c r="N17" s="23">
        <v>42811</v>
      </c>
      <c r="O17" s="22">
        <v>1</v>
      </c>
    </row>
    <row r="18" spans="1:15" ht="40.5" x14ac:dyDescent="0.25">
      <c r="A18" s="6">
        <v>76</v>
      </c>
      <c r="B18" s="6">
        <v>17</v>
      </c>
      <c r="C18" s="6">
        <v>1</v>
      </c>
      <c r="D18" s="6" t="s">
        <v>16</v>
      </c>
      <c r="E18" s="7" t="s">
        <v>21</v>
      </c>
      <c r="F18" s="8">
        <v>52110900010004</v>
      </c>
      <c r="G18" s="8" t="s">
        <v>22</v>
      </c>
      <c r="H18" s="8" t="s">
        <v>23</v>
      </c>
      <c r="I18" s="42" t="s">
        <v>40</v>
      </c>
      <c r="J18" s="42">
        <v>430</v>
      </c>
      <c r="K18" s="42" t="s">
        <v>64</v>
      </c>
      <c r="L18" s="9">
        <f>60000000+400000000-325000000</f>
        <v>135000000</v>
      </c>
      <c r="M18" s="10" t="s">
        <v>65</v>
      </c>
      <c r="N18" s="18" t="s">
        <v>156</v>
      </c>
      <c r="O18" s="18">
        <v>1</v>
      </c>
    </row>
    <row r="19" spans="1:15" ht="27" x14ac:dyDescent="0.25">
      <c r="A19" s="6">
        <v>81</v>
      </c>
      <c r="B19" s="6">
        <v>18</v>
      </c>
      <c r="C19" s="6">
        <v>1</v>
      </c>
      <c r="D19" s="6" t="s">
        <v>16</v>
      </c>
      <c r="E19" s="7" t="s">
        <v>42</v>
      </c>
      <c r="F19" s="8">
        <v>8</v>
      </c>
      <c r="G19" s="8" t="s">
        <v>66</v>
      </c>
      <c r="H19" s="8" t="s">
        <v>67</v>
      </c>
      <c r="I19" s="42" t="s">
        <v>40</v>
      </c>
      <c r="J19" s="42">
        <v>430</v>
      </c>
      <c r="K19" s="42" t="s">
        <v>64</v>
      </c>
      <c r="L19" s="9">
        <f>40000000-40000000</f>
        <v>0</v>
      </c>
      <c r="M19" s="10" t="s">
        <v>68</v>
      </c>
      <c r="N19" s="18" t="s">
        <v>157</v>
      </c>
      <c r="O19" s="18">
        <v>1</v>
      </c>
    </row>
    <row r="20" spans="1:15" ht="27" x14ac:dyDescent="0.25">
      <c r="A20" s="6">
        <v>82</v>
      </c>
      <c r="B20" s="6">
        <v>19</v>
      </c>
      <c r="C20" s="6">
        <v>1</v>
      </c>
      <c r="D20" s="6" t="s">
        <v>16</v>
      </c>
      <c r="E20" s="7" t="s">
        <v>42</v>
      </c>
      <c r="F20" s="8">
        <v>8</v>
      </c>
      <c r="G20" s="8" t="s">
        <v>26</v>
      </c>
      <c r="H20" s="7" t="s">
        <v>69</v>
      </c>
      <c r="I20" s="42" t="s">
        <v>40</v>
      </c>
      <c r="J20" s="42">
        <v>430</v>
      </c>
      <c r="K20" s="42" t="s">
        <v>64</v>
      </c>
      <c r="L20" s="9">
        <v>5000000</v>
      </c>
      <c r="M20" s="10" t="s">
        <v>70</v>
      </c>
      <c r="N20" s="18" t="s">
        <v>157</v>
      </c>
      <c r="O20" s="18">
        <v>1</v>
      </c>
    </row>
    <row r="21" spans="1:15" ht="40.5" x14ac:dyDescent="0.25">
      <c r="A21" s="6">
        <v>83</v>
      </c>
      <c r="B21" s="6">
        <v>20</v>
      </c>
      <c r="C21" s="6">
        <v>1</v>
      </c>
      <c r="D21" s="6" t="s">
        <v>16</v>
      </c>
      <c r="E21" s="7" t="s">
        <v>17</v>
      </c>
      <c r="F21" s="8">
        <v>52111300030001</v>
      </c>
      <c r="G21" s="8" t="s">
        <v>43</v>
      </c>
      <c r="H21" s="8" t="s">
        <v>71</v>
      </c>
      <c r="I21" s="42" t="s">
        <v>40</v>
      </c>
      <c r="J21" s="42">
        <v>430</v>
      </c>
      <c r="K21" s="42" t="s">
        <v>64</v>
      </c>
      <c r="L21" s="9">
        <f>4000000+12000000-4000000</f>
        <v>12000000</v>
      </c>
      <c r="M21" s="10" t="s">
        <v>72</v>
      </c>
      <c r="N21" s="18" t="s">
        <v>158</v>
      </c>
      <c r="O21" s="18">
        <v>1</v>
      </c>
    </row>
    <row r="22" spans="1:15" ht="81" x14ac:dyDescent="0.25">
      <c r="A22" s="6">
        <v>85</v>
      </c>
      <c r="B22" s="6">
        <v>21</v>
      </c>
      <c r="C22" s="6">
        <v>1</v>
      </c>
      <c r="D22" s="6" t="s">
        <v>16</v>
      </c>
      <c r="E22" s="7" t="s">
        <v>42</v>
      </c>
      <c r="F22" s="8">
        <v>83909000020018</v>
      </c>
      <c r="G22" s="8" t="s">
        <v>46</v>
      </c>
      <c r="H22" s="8" t="s">
        <v>47</v>
      </c>
      <c r="I22" s="42" t="s">
        <v>40</v>
      </c>
      <c r="J22" s="42">
        <v>430</v>
      </c>
      <c r="K22" s="42" t="s">
        <v>64</v>
      </c>
      <c r="L22" s="9">
        <f>30000000-30000000+1886000</f>
        <v>1886000</v>
      </c>
      <c r="M22" s="10" t="s">
        <v>73</v>
      </c>
      <c r="N22" s="18" t="s">
        <v>159</v>
      </c>
      <c r="O22" s="18">
        <v>1</v>
      </c>
    </row>
    <row r="23" spans="1:15" ht="409.5" x14ac:dyDescent="0.25">
      <c r="A23" s="6">
        <v>86</v>
      </c>
      <c r="B23" s="6">
        <v>22</v>
      </c>
      <c r="C23" s="6">
        <v>6</v>
      </c>
      <c r="D23" s="6" t="s">
        <v>16</v>
      </c>
      <c r="E23" s="7" t="s">
        <v>17</v>
      </c>
      <c r="F23" s="8">
        <v>52111600010002</v>
      </c>
      <c r="G23" s="11" t="s">
        <v>74</v>
      </c>
      <c r="H23" s="7" t="s">
        <v>75</v>
      </c>
      <c r="I23" s="42" t="s">
        <v>40</v>
      </c>
      <c r="J23" s="42">
        <v>430</v>
      </c>
      <c r="K23" s="42" t="s">
        <v>64</v>
      </c>
      <c r="L23" s="9">
        <f>4306790173+5974000000+211796250-225000000+2042261000+37300000</f>
        <v>12347147423</v>
      </c>
      <c r="M23" s="10" t="s">
        <v>146</v>
      </c>
      <c r="N23" s="18" t="s">
        <v>154</v>
      </c>
      <c r="O23" s="18">
        <v>4</v>
      </c>
    </row>
    <row r="24" spans="1:15" ht="27" x14ac:dyDescent="0.25">
      <c r="A24" s="6">
        <v>90</v>
      </c>
      <c r="B24" s="6">
        <v>23</v>
      </c>
      <c r="C24" s="6">
        <v>1</v>
      </c>
      <c r="D24" s="6" t="s">
        <v>16</v>
      </c>
      <c r="E24" s="7" t="s">
        <v>17</v>
      </c>
      <c r="F24" s="8">
        <v>52112100020001</v>
      </c>
      <c r="G24" s="11" t="s">
        <v>46</v>
      </c>
      <c r="H24" s="7" t="s">
        <v>76</v>
      </c>
      <c r="I24" s="42" t="s">
        <v>40</v>
      </c>
      <c r="J24" s="42">
        <v>430</v>
      </c>
      <c r="K24" s="42" t="s">
        <v>64</v>
      </c>
      <c r="L24" s="9">
        <f>400000000+100000000-100000000</f>
        <v>400000000</v>
      </c>
      <c r="M24" s="10" t="s">
        <v>77</v>
      </c>
      <c r="N24" s="18" t="s">
        <v>155</v>
      </c>
      <c r="O24" s="18">
        <v>5</v>
      </c>
    </row>
    <row r="25" spans="1:15" ht="87" customHeight="1" x14ac:dyDescent="0.25">
      <c r="A25" s="6">
        <v>116</v>
      </c>
      <c r="B25" s="6">
        <v>24</v>
      </c>
      <c r="C25" s="6">
        <v>1</v>
      </c>
      <c r="D25" s="6" t="s">
        <v>13</v>
      </c>
      <c r="E25" s="7" t="s">
        <v>21</v>
      </c>
      <c r="F25" s="8">
        <v>52110900010004</v>
      </c>
      <c r="G25" s="8" t="s">
        <v>22</v>
      </c>
      <c r="H25" s="8" t="s">
        <v>23</v>
      </c>
      <c r="I25" s="42" t="s">
        <v>14</v>
      </c>
      <c r="J25" s="42">
        <v>230</v>
      </c>
      <c r="K25" s="42" t="s">
        <v>79</v>
      </c>
      <c r="L25" s="9">
        <f>101000000+40000000+50000000+8000000+9000000</f>
        <v>208000000</v>
      </c>
      <c r="M25" s="10" t="s">
        <v>80</v>
      </c>
      <c r="N25" s="20" t="s">
        <v>160</v>
      </c>
      <c r="O25" s="29">
        <v>1</v>
      </c>
    </row>
    <row r="26" spans="1:15" ht="108" x14ac:dyDescent="0.25">
      <c r="A26" s="6">
        <v>117</v>
      </c>
      <c r="B26" s="6">
        <v>25</v>
      </c>
      <c r="C26" s="6">
        <v>1</v>
      </c>
      <c r="D26" s="6" t="s">
        <v>13</v>
      </c>
      <c r="E26" s="7" t="s">
        <v>17</v>
      </c>
      <c r="F26" s="8">
        <v>52113100010001</v>
      </c>
      <c r="G26" s="8" t="s">
        <v>26</v>
      </c>
      <c r="H26" s="7" t="s">
        <v>81</v>
      </c>
      <c r="I26" s="42" t="s">
        <v>14</v>
      </c>
      <c r="J26" s="42">
        <v>230</v>
      </c>
      <c r="K26" s="42" t="s">
        <v>79</v>
      </c>
      <c r="L26" s="9">
        <f>80000000+24000000</f>
        <v>104000000</v>
      </c>
      <c r="M26" s="10" t="s">
        <v>82</v>
      </c>
      <c r="N26" s="20" t="s">
        <v>161</v>
      </c>
      <c r="O26" s="29">
        <v>1</v>
      </c>
    </row>
    <row r="27" spans="1:15" ht="38.25" x14ac:dyDescent="0.25">
      <c r="A27" s="6">
        <v>118</v>
      </c>
      <c r="B27" s="6">
        <v>26</v>
      </c>
      <c r="C27" s="6">
        <v>1</v>
      </c>
      <c r="D27" s="6" t="s">
        <v>13</v>
      </c>
      <c r="E27" s="7" t="s">
        <v>17</v>
      </c>
      <c r="F27" s="8">
        <v>52111300010001</v>
      </c>
      <c r="G27" s="8" t="s">
        <v>43</v>
      </c>
      <c r="H27" s="7" t="s">
        <v>44</v>
      </c>
      <c r="I27" s="42" t="s">
        <v>14</v>
      </c>
      <c r="J27" s="42">
        <v>230</v>
      </c>
      <c r="K27" s="42" t="s">
        <v>79</v>
      </c>
      <c r="L27" s="9">
        <v>3000000</v>
      </c>
      <c r="M27" s="10" t="s">
        <v>83</v>
      </c>
      <c r="N27" s="19">
        <v>42867</v>
      </c>
      <c r="O27" s="29">
        <v>1</v>
      </c>
    </row>
    <row r="28" spans="1:15" ht="63.75" customHeight="1" x14ac:dyDescent="0.25">
      <c r="A28" s="6">
        <v>120</v>
      </c>
      <c r="B28" s="6">
        <v>27</v>
      </c>
      <c r="C28" s="6">
        <v>1</v>
      </c>
      <c r="D28" s="6" t="s">
        <v>16</v>
      </c>
      <c r="E28" s="7" t="s">
        <v>17</v>
      </c>
      <c r="F28" s="8">
        <v>52111700010004</v>
      </c>
      <c r="G28" s="8" t="s">
        <v>84</v>
      </c>
      <c r="H28" s="7" t="s">
        <v>85</v>
      </c>
      <c r="I28" s="42" t="s">
        <v>14</v>
      </c>
      <c r="J28" s="42">
        <v>230</v>
      </c>
      <c r="K28" s="42" t="s">
        <v>79</v>
      </c>
      <c r="L28" s="9">
        <f>235916750+114837000+8308750+696000000+103851938.16+207000000+30450969+38889719-123145750</f>
        <v>1312109376.1600001</v>
      </c>
      <c r="M28" s="10" t="s">
        <v>137</v>
      </c>
      <c r="N28" s="20" t="s">
        <v>162</v>
      </c>
      <c r="O28" s="29">
        <v>1</v>
      </c>
    </row>
    <row r="29" spans="1:15" ht="54" x14ac:dyDescent="0.25">
      <c r="A29" s="6">
        <v>131</v>
      </c>
      <c r="B29" s="6">
        <v>28</v>
      </c>
      <c r="C29" s="6">
        <v>1</v>
      </c>
      <c r="D29" s="6" t="s">
        <v>13</v>
      </c>
      <c r="E29" s="7" t="s">
        <v>17</v>
      </c>
      <c r="F29" s="8">
        <v>52115200010001</v>
      </c>
      <c r="G29" s="8" t="s">
        <v>86</v>
      </c>
      <c r="H29" s="7" t="s">
        <v>87</v>
      </c>
      <c r="I29" s="42" t="s">
        <v>14</v>
      </c>
      <c r="J29" s="42">
        <v>230</v>
      </c>
      <c r="K29" s="42" t="s">
        <v>79</v>
      </c>
      <c r="L29" s="9">
        <f>100000000+50000000</f>
        <v>150000000</v>
      </c>
      <c r="M29" s="10" t="s">
        <v>88</v>
      </c>
      <c r="N29" s="19">
        <v>42769</v>
      </c>
      <c r="O29" s="29">
        <v>2</v>
      </c>
    </row>
    <row r="30" spans="1:15" ht="54" x14ac:dyDescent="0.25">
      <c r="A30" s="6">
        <v>132</v>
      </c>
      <c r="B30" s="6">
        <v>29</v>
      </c>
      <c r="C30" s="6">
        <v>1</v>
      </c>
      <c r="D30" s="6" t="s">
        <v>13</v>
      </c>
      <c r="E30" s="7" t="s">
        <v>17</v>
      </c>
      <c r="F30" s="8">
        <v>52115200010001</v>
      </c>
      <c r="G30" s="8" t="s">
        <v>86</v>
      </c>
      <c r="H30" s="7" t="s">
        <v>87</v>
      </c>
      <c r="I30" s="42" t="s">
        <v>14</v>
      </c>
      <c r="J30" s="42">
        <v>230</v>
      </c>
      <c r="K30" s="42" t="s">
        <v>79</v>
      </c>
      <c r="L30" s="9">
        <f>250000000-2000000-50000000</f>
        <v>198000000</v>
      </c>
      <c r="M30" s="10" t="s">
        <v>89</v>
      </c>
      <c r="N30" s="19">
        <v>42783</v>
      </c>
      <c r="O30" s="29">
        <v>3</v>
      </c>
    </row>
    <row r="31" spans="1:15" ht="202.5" x14ac:dyDescent="0.25">
      <c r="A31" s="6">
        <v>133</v>
      </c>
      <c r="B31" s="6">
        <v>30</v>
      </c>
      <c r="C31" s="6">
        <v>1</v>
      </c>
      <c r="D31" s="6" t="s">
        <v>13</v>
      </c>
      <c r="E31" s="7" t="s">
        <v>17</v>
      </c>
      <c r="F31" s="8">
        <v>52115200010001</v>
      </c>
      <c r="G31" s="8" t="s">
        <v>86</v>
      </c>
      <c r="H31" s="7" t="s">
        <v>87</v>
      </c>
      <c r="I31" s="42" t="s">
        <v>14</v>
      </c>
      <c r="J31" s="42">
        <v>230</v>
      </c>
      <c r="K31" s="42" t="s">
        <v>79</v>
      </c>
      <c r="L31" s="9">
        <f>70500000-24000000</f>
        <v>46500000</v>
      </c>
      <c r="M31" s="10" t="s">
        <v>90</v>
      </c>
      <c r="N31" s="19">
        <v>42825</v>
      </c>
      <c r="O31" s="29">
        <v>1</v>
      </c>
    </row>
    <row r="32" spans="1:15" ht="81" x14ac:dyDescent="0.25">
      <c r="A32" s="6">
        <v>134</v>
      </c>
      <c r="B32" s="6">
        <v>31</v>
      </c>
      <c r="C32" s="6">
        <v>1</v>
      </c>
      <c r="D32" s="6" t="s">
        <v>13</v>
      </c>
      <c r="E32" s="7" t="s">
        <v>17</v>
      </c>
      <c r="F32" s="8">
        <v>52115200010001</v>
      </c>
      <c r="G32" s="8" t="s">
        <v>86</v>
      </c>
      <c r="H32" s="7" t="s">
        <v>87</v>
      </c>
      <c r="I32" s="42" t="s">
        <v>14</v>
      </c>
      <c r="J32" s="42">
        <v>230</v>
      </c>
      <c r="K32" s="42" t="s">
        <v>79</v>
      </c>
      <c r="L32" s="9">
        <v>50000000</v>
      </c>
      <c r="M32" s="10" t="s">
        <v>91</v>
      </c>
      <c r="N32" s="19">
        <v>42755</v>
      </c>
      <c r="O32" s="29">
        <v>1</v>
      </c>
    </row>
    <row r="33" spans="1:15" ht="40.5" x14ac:dyDescent="0.25">
      <c r="A33" s="6">
        <v>135</v>
      </c>
      <c r="B33" s="6">
        <v>32</v>
      </c>
      <c r="C33" s="6">
        <v>1</v>
      </c>
      <c r="D33" s="6" t="s">
        <v>16</v>
      </c>
      <c r="E33" s="7" t="s">
        <v>21</v>
      </c>
      <c r="F33" s="8">
        <v>52110900010004</v>
      </c>
      <c r="G33" s="8" t="s">
        <v>22</v>
      </c>
      <c r="H33" s="7" t="s">
        <v>23</v>
      </c>
      <c r="I33" s="42" t="s">
        <v>14</v>
      </c>
      <c r="J33" s="42">
        <v>230</v>
      </c>
      <c r="K33" s="42" t="s">
        <v>79</v>
      </c>
      <c r="L33" s="9">
        <f>50000000-50000000</f>
        <v>0</v>
      </c>
      <c r="M33" s="10" t="s">
        <v>92</v>
      </c>
      <c r="N33" s="19">
        <v>42832</v>
      </c>
      <c r="O33" s="29">
        <v>1</v>
      </c>
    </row>
    <row r="34" spans="1:15" ht="54" x14ac:dyDescent="0.25">
      <c r="A34" s="6">
        <v>136</v>
      </c>
      <c r="B34" s="6">
        <v>33</v>
      </c>
      <c r="C34" s="6">
        <v>1</v>
      </c>
      <c r="D34" s="6" t="s">
        <v>13</v>
      </c>
      <c r="E34" s="7" t="s">
        <v>21</v>
      </c>
      <c r="F34" s="8">
        <v>52110900010004</v>
      </c>
      <c r="G34" s="8" t="s">
        <v>22</v>
      </c>
      <c r="H34" s="8" t="s">
        <v>23</v>
      </c>
      <c r="I34" s="42" t="s">
        <v>14</v>
      </c>
      <c r="J34" s="42">
        <v>210</v>
      </c>
      <c r="K34" s="42" t="s">
        <v>93</v>
      </c>
      <c r="L34" s="9">
        <v>50000000</v>
      </c>
      <c r="M34" s="10" t="s">
        <v>94</v>
      </c>
      <c r="N34" s="19">
        <v>42767</v>
      </c>
      <c r="O34" s="29">
        <v>3</v>
      </c>
    </row>
    <row r="35" spans="1:15" ht="38.25" x14ac:dyDescent="0.25">
      <c r="A35" s="6">
        <v>139</v>
      </c>
      <c r="B35" s="6">
        <v>34</v>
      </c>
      <c r="C35" s="6">
        <v>1</v>
      </c>
      <c r="D35" s="6" t="s">
        <v>13</v>
      </c>
      <c r="E35" s="11" t="s">
        <v>17</v>
      </c>
      <c r="F35" s="8">
        <v>5</v>
      </c>
      <c r="G35" s="11" t="s">
        <v>36</v>
      </c>
      <c r="H35" s="7" t="s">
        <v>95</v>
      </c>
      <c r="I35" s="42" t="s">
        <v>14</v>
      </c>
      <c r="J35" s="42">
        <v>210</v>
      </c>
      <c r="K35" s="42" t="s">
        <v>93</v>
      </c>
      <c r="L35" s="9">
        <f>9540000+63000000</f>
        <v>72540000</v>
      </c>
      <c r="M35" s="10" t="s">
        <v>96</v>
      </c>
      <c r="N35" s="19">
        <v>42887</v>
      </c>
      <c r="O35" s="29">
        <v>1</v>
      </c>
    </row>
    <row r="36" spans="1:15" ht="38.25" x14ac:dyDescent="0.25">
      <c r="A36" s="6">
        <v>140</v>
      </c>
      <c r="B36" s="6">
        <v>35</v>
      </c>
      <c r="C36" s="6">
        <v>1</v>
      </c>
      <c r="D36" s="6" t="s">
        <v>16</v>
      </c>
      <c r="E36" s="7" t="s">
        <v>17</v>
      </c>
      <c r="F36" s="8">
        <v>16650100010001</v>
      </c>
      <c r="G36" s="8" t="s">
        <v>66</v>
      </c>
      <c r="H36" s="8" t="s">
        <v>67</v>
      </c>
      <c r="I36" s="42" t="s">
        <v>14</v>
      </c>
      <c r="J36" s="42">
        <v>210</v>
      </c>
      <c r="K36" s="42" t="s">
        <v>93</v>
      </c>
      <c r="L36" s="9">
        <v>50000000</v>
      </c>
      <c r="M36" s="10" t="s">
        <v>97</v>
      </c>
      <c r="N36" s="19">
        <v>42887</v>
      </c>
      <c r="O36" s="29">
        <v>2</v>
      </c>
    </row>
    <row r="37" spans="1:15" ht="40.5" x14ac:dyDescent="0.25">
      <c r="A37" s="6">
        <v>141</v>
      </c>
      <c r="B37" s="6">
        <v>36</v>
      </c>
      <c r="C37" s="6">
        <v>1</v>
      </c>
      <c r="D37" s="6" t="s">
        <v>13</v>
      </c>
      <c r="E37" s="7" t="s">
        <v>17</v>
      </c>
      <c r="F37" s="8">
        <v>52114400010001</v>
      </c>
      <c r="G37" s="8" t="s">
        <v>26</v>
      </c>
      <c r="H37" s="7" t="s">
        <v>98</v>
      </c>
      <c r="I37" s="42" t="s">
        <v>14</v>
      </c>
      <c r="J37" s="42">
        <v>210</v>
      </c>
      <c r="K37" s="42" t="s">
        <v>93</v>
      </c>
      <c r="L37" s="9">
        <v>78400000</v>
      </c>
      <c r="M37" s="10" t="s">
        <v>99</v>
      </c>
      <c r="N37" s="19">
        <v>42736</v>
      </c>
      <c r="O37" s="29">
        <v>1</v>
      </c>
    </row>
    <row r="38" spans="1:15" ht="40.5" x14ac:dyDescent="0.25">
      <c r="A38" s="6">
        <v>142</v>
      </c>
      <c r="B38" s="6">
        <v>37</v>
      </c>
      <c r="C38" s="6">
        <v>1</v>
      </c>
      <c r="D38" s="6" t="s">
        <v>13</v>
      </c>
      <c r="E38" s="7" t="s">
        <v>17</v>
      </c>
      <c r="F38" s="8">
        <v>52111200010004</v>
      </c>
      <c r="G38" s="8" t="s">
        <v>26</v>
      </c>
      <c r="H38" s="8" t="s">
        <v>100</v>
      </c>
      <c r="I38" s="42" t="s">
        <v>14</v>
      </c>
      <c r="J38" s="42">
        <v>210</v>
      </c>
      <c r="K38" s="42" t="s">
        <v>93</v>
      </c>
      <c r="L38" s="9">
        <f>44000000+16000000+25000000+18123600+35000000</f>
        <v>138123600</v>
      </c>
      <c r="M38" s="10" t="s">
        <v>101</v>
      </c>
      <c r="N38" s="19">
        <v>42917</v>
      </c>
      <c r="O38" s="29">
        <v>2</v>
      </c>
    </row>
    <row r="39" spans="1:15" ht="54" x14ac:dyDescent="0.25">
      <c r="A39" s="6">
        <v>143</v>
      </c>
      <c r="B39" s="6">
        <v>38</v>
      </c>
      <c r="C39" s="6">
        <v>1</v>
      </c>
      <c r="D39" s="6" t="s">
        <v>13</v>
      </c>
      <c r="E39" s="7" t="s">
        <v>17</v>
      </c>
      <c r="F39" s="8">
        <v>52111200010001</v>
      </c>
      <c r="G39" s="8" t="s">
        <v>26</v>
      </c>
      <c r="H39" s="8" t="s">
        <v>27</v>
      </c>
      <c r="I39" s="42" t="s">
        <v>14</v>
      </c>
      <c r="J39" s="42">
        <v>210</v>
      </c>
      <c r="K39" s="42" t="s">
        <v>93</v>
      </c>
      <c r="L39" s="9">
        <f>110000000-16000000+30000000+40000000</f>
        <v>164000000</v>
      </c>
      <c r="M39" s="10" t="s">
        <v>102</v>
      </c>
      <c r="N39" s="19">
        <v>42795</v>
      </c>
      <c r="O39" s="29">
        <v>2</v>
      </c>
    </row>
    <row r="40" spans="1:15" ht="38.25" x14ac:dyDescent="0.25">
      <c r="A40" s="6">
        <v>144</v>
      </c>
      <c r="B40" s="6">
        <v>39</v>
      </c>
      <c r="C40" s="6">
        <v>1</v>
      </c>
      <c r="D40" s="6" t="s">
        <v>13</v>
      </c>
      <c r="E40" s="7" t="s">
        <v>17</v>
      </c>
      <c r="F40" s="8">
        <v>52111200010001</v>
      </c>
      <c r="G40" s="8" t="s">
        <v>26</v>
      </c>
      <c r="H40" s="8" t="s">
        <v>27</v>
      </c>
      <c r="I40" s="42" t="s">
        <v>14</v>
      </c>
      <c r="J40" s="42">
        <v>210</v>
      </c>
      <c r="K40" s="42" t="s">
        <v>93</v>
      </c>
      <c r="L40" s="9">
        <f>40000000+15000000+15000000</f>
        <v>70000000</v>
      </c>
      <c r="M40" s="10" t="s">
        <v>103</v>
      </c>
      <c r="N40" s="19">
        <v>43009</v>
      </c>
      <c r="O40" s="29">
        <v>2</v>
      </c>
    </row>
    <row r="41" spans="1:15" ht="40.5" x14ac:dyDescent="0.25">
      <c r="A41" s="6">
        <v>146</v>
      </c>
      <c r="B41" s="6">
        <v>40</v>
      </c>
      <c r="C41" s="6">
        <v>1</v>
      </c>
      <c r="D41" s="6" t="s">
        <v>13</v>
      </c>
      <c r="E41" s="7" t="s">
        <v>17</v>
      </c>
      <c r="F41" s="8">
        <v>52111300030001</v>
      </c>
      <c r="G41" s="8" t="s">
        <v>43</v>
      </c>
      <c r="H41" s="7" t="s">
        <v>71</v>
      </c>
      <c r="I41" s="42" t="s">
        <v>14</v>
      </c>
      <c r="J41" s="42">
        <v>210</v>
      </c>
      <c r="K41" s="42" t="s">
        <v>93</v>
      </c>
      <c r="L41" s="9">
        <v>9500000</v>
      </c>
      <c r="M41" s="10" t="s">
        <v>104</v>
      </c>
      <c r="N41" s="19">
        <v>42948</v>
      </c>
      <c r="O41" s="29">
        <v>1</v>
      </c>
    </row>
    <row r="42" spans="1:15" ht="81" x14ac:dyDescent="0.25">
      <c r="A42" s="6">
        <v>147</v>
      </c>
      <c r="B42" s="6">
        <v>41</v>
      </c>
      <c r="C42" s="6">
        <v>1</v>
      </c>
      <c r="D42" s="6" t="s">
        <v>13</v>
      </c>
      <c r="E42" s="7" t="s">
        <v>17</v>
      </c>
      <c r="F42" s="8">
        <v>52111300020001</v>
      </c>
      <c r="G42" s="8" t="s">
        <v>43</v>
      </c>
      <c r="H42" s="7" t="s">
        <v>105</v>
      </c>
      <c r="I42" s="42" t="s">
        <v>14</v>
      </c>
      <c r="J42" s="42">
        <v>210</v>
      </c>
      <c r="K42" s="42" t="s">
        <v>93</v>
      </c>
      <c r="L42" s="9">
        <f>70000000+35000000+20000000</f>
        <v>125000000</v>
      </c>
      <c r="M42" s="10" t="s">
        <v>106</v>
      </c>
      <c r="N42" s="19">
        <v>42887</v>
      </c>
      <c r="O42" s="29">
        <v>1</v>
      </c>
    </row>
    <row r="43" spans="1:15" ht="38.25" x14ac:dyDescent="0.25">
      <c r="A43" s="6">
        <v>148</v>
      </c>
      <c r="B43" s="6">
        <v>42</v>
      </c>
      <c r="C43" s="6">
        <v>1</v>
      </c>
      <c r="D43" s="6" t="s">
        <v>13</v>
      </c>
      <c r="E43" s="7" t="s">
        <v>17</v>
      </c>
      <c r="F43" s="8">
        <v>52115300010001</v>
      </c>
      <c r="G43" s="8" t="s">
        <v>43</v>
      </c>
      <c r="H43" s="8" t="s">
        <v>107</v>
      </c>
      <c r="I43" s="42" t="s">
        <v>14</v>
      </c>
      <c r="J43" s="42">
        <v>210</v>
      </c>
      <c r="K43" s="42" t="s">
        <v>93</v>
      </c>
      <c r="L43" s="9">
        <v>502000000</v>
      </c>
      <c r="M43" s="10" t="s">
        <v>108</v>
      </c>
      <c r="N43" s="19">
        <v>42767</v>
      </c>
      <c r="O43" s="29">
        <v>3</v>
      </c>
    </row>
    <row r="44" spans="1:15" ht="147" x14ac:dyDescent="0.25">
      <c r="A44" s="6">
        <v>149</v>
      </c>
      <c r="B44" s="6">
        <v>43</v>
      </c>
      <c r="C44" s="6">
        <v>1</v>
      </c>
      <c r="D44" s="6" t="s">
        <v>16</v>
      </c>
      <c r="E44" s="7" t="s">
        <v>17</v>
      </c>
      <c r="F44" s="8">
        <v>52111100010001</v>
      </c>
      <c r="G44" s="8" t="s">
        <v>43</v>
      </c>
      <c r="H44" s="8" t="s">
        <v>109</v>
      </c>
      <c r="I44" s="42" t="s">
        <v>14</v>
      </c>
      <c r="J44" s="42">
        <v>210</v>
      </c>
      <c r="K44" s="42" t="s">
        <v>93</v>
      </c>
      <c r="L44" s="9">
        <f>1299000000+516000000-30000000-7000000</f>
        <v>1778000000</v>
      </c>
      <c r="M44" s="10" t="s">
        <v>138</v>
      </c>
      <c r="N44" s="19">
        <v>42856</v>
      </c>
      <c r="O44" s="29">
        <v>4</v>
      </c>
    </row>
    <row r="45" spans="1:15" ht="121.5" x14ac:dyDescent="0.25">
      <c r="A45" s="6">
        <v>158</v>
      </c>
      <c r="B45" s="6">
        <v>44</v>
      </c>
      <c r="C45" s="6">
        <v>1</v>
      </c>
      <c r="D45" s="6" t="s">
        <v>13</v>
      </c>
      <c r="E45" s="7" t="s">
        <v>17</v>
      </c>
      <c r="F45" s="8">
        <v>52111600010002</v>
      </c>
      <c r="G45" s="8" t="s">
        <v>74</v>
      </c>
      <c r="H45" s="7" t="s">
        <v>78</v>
      </c>
      <c r="I45" s="42" t="s">
        <v>14</v>
      </c>
      <c r="J45" s="42">
        <v>210</v>
      </c>
      <c r="K45" s="42" t="s">
        <v>93</v>
      </c>
      <c r="L45" s="9">
        <f>1764177527+882088766+283088000+19243200+11869286+42000000+194500000</f>
        <v>3196966779</v>
      </c>
      <c r="M45" s="10" t="s">
        <v>139</v>
      </c>
      <c r="N45" s="31" t="s">
        <v>164</v>
      </c>
      <c r="O45" s="32" t="s">
        <v>163</v>
      </c>
    </row>
    <row r="46" spans="1:15" ht="38.25" x14ac:dyDescent="0.25">
      <c r="A46" s="6">
        <v>151</v>
      </c>
      <c r="B46" s="6">
        <v>45</v>
      </c>
      <c r="C46" s="6">
        <v>1</v>
      </c>
      <c r="D46" s="6" t="s">
        <v>13</v>
      </c>
      <c r="E46" s="7" t="s">
        <v>17</v>
      </c>
      <c r="F46" s="8">
        <v>52112100010001</v>
      </c>
      <c r="G46" s="8" t="s">
        <v>46</v>
      </c>
      <c r="H46" s="7" t="s">
        <v>110</v>
      </c>
      <c r="I46" s="42" t="s">
        <v>14</v>
      </c>
      <c r="J46" s="42">
        <v>210</v>
      </c>
      <c r="K46" s="42" t="s">
        <v>93</v>
      </c>
      <c r="L46" s="9">
        <v>152100000</v>
      </c>
      <c r="M46" s="10" t="s">
        <v>111</v>
      </c>
      <c r="N46" s="19">
        <v>42856</v>
      </c>
      <c r="O46" s="29">
        <v>5</v>
      </c>
    </row>
    <row r="47" spans="1:15" s="5" customFormat="1" ht="94.5" x14ac:dyDescent="0.2">
      <c r="A47" s="6">
        <v>159</v>
      </c>
      <c r="B47" s="6">
        <v>46</v>
      </c>
      <c r="C47" s="6">
        <v>1</v>
      </c>
      <c r="D47" s="6" t="s">
        <v>13</v>
      </c>
      <c r="E47" s="7" t="s">
        <v>17</v>
      </c>
      <c r="F47" s="8">
        <v>190501000200011</v>
      </c>
      <c r="G47" s="8" t="s">
        <v>115</v>
      </c>
      <c r="H47" s="8" t="s">
        <v>116</v>
      </c>
      <c r="I47" s="42" t="s">
        <v>14</v>
      </c>
      <c r="J47" s="42">
        <v>210</v>
      </c>
      <c r="K47" s="42" t="s">
        <v>93</v>
      </c>
      <c r="L47" s="9">
        <f>195995507.04+23077452.96+180229200+6979068.08+2427606808.4+581589.2+275754.04+26223146.76+7350000+46000000+50000000+1000000000</f>
        <v>3964318526.48</v>
      </c>
      <c r="M47" s="10" t="s">
        <v>140</v>
      </c>
      <c r="N47" s="19">
        <v>42736</v>
      </c>
      <c r="O47" s="29">
        <v>4</v>
      </c>
    </row>
    <row r="48" spans="1:15" ht="38.25" x14ac:dyDescent="0.25">
      <c r="A48" s="6">
        <v>152</v>
      </c>
      <c r="B48" s="6">
        <v>47</v>
      </c>
      <c r="C48" s="6">
        <v>1</v>
      </c>
      <c r="D48" s="6" t="s">
        <v>13</v>
      </c>
      <c r="E48" s="7" t="s">
        <v>17</v>
      </c>
      <c r="F48" s="8">
        <v>52111900030001</v>
      </c>
      <c r="G48" s="8" t="s">
        <v>31</v>
      </c>
      <c r="H48" s="8" t="s">
        <v>112</v>
      </c>
      <c r="I48" s="42" t="s">
        <v>14</v>
      </c>
      <c r="J48" s="42">
        <v>210</v>
      </c>
      <c r="K48" s="42" t="s">
        <v>93</v>
      </c>
      <c r="L48" s="9">
        <v>13500000</v>
      </c>
      <c r="M48" s="10" t="s">
        <v>113</v>
      </c>
      <c r="N48" s="19">
        <v>42887</v>
      </c>
      <c r="O48" s="29">
        <v>1</v>
      </c>
    </row>
    <row r="49" spans="1:15" ht="54" x14ac:dyDescent="0.25">
      <c r="A49" s="6">
        <v>185</v>
      </c>
      <c r="B49" s="6">
        <v>48</v>
      </c>
      <c r="C49" s="6">
        <v>1</v>
      </c>
      <c r="D49" s="6" t="s">
        <v>16</v>
      </c>
      <c r="E49" s="7" t="s">
        <v>21</v>
      </c>
      <c r="F49" s="8">
        <v>52110900010003</v>
      </c>
      <c r="G49" s="8" t="s">
        <v>22</v>
      </c>
      <c r="H49" s="8" t="s">
        <v>57</v>
      </c>
      <c r="I49" s="42" t="s">
        <v>117</v>
      </c>
      <c r="J49" s="42">
        <v>310</v>
      </c>
      <c r="K49" s="42" t="s">
        <v>118</v>
      </c>
      <c r="L49" s="9">
        <f>621223020+250000000+100000000+140580000+90392980+104809710+261210000+35000000</f>
        <v>1603215710</v>
      </c>
      <c r="M49" s="10" t="s">
        <v>147</v>
      </c>
      <c r="N49" s="17">
        <v>43054</v>
      </c>
      <c r="O49" s="16">
        <v>3</v>
      </c>
    </row>
    <row r="50" spans="1:15" ht="40.5" x14ac:dyDescent="0.25">
      <c r="A50" s="6">
        <v>153</v>
      </c>
      <c r="B50" s="6">
        <v>49</v>
      </c>
      <c r="C50" s="6">
        <v>1</v>
      </c>
      <c r="D50" s="6" t="s">
        <v>13</v>
      </c>
      <c r="E50" s="7" t="s">
        <v>17</v>
      </c>
      <c r="F50" s="8">
        <v>52111900010001</v>
      </c>
      <c r="G50" s="8" t="s">
        <v>31</v>
      </c>
      <c r="H50" s="8" t="s">
        <v>32</v>
      </c>
      <c r="I50" s="42" t="s">
        <v>14</v>
      </c>
      <c r="J50" s="42">
        <v>210</v>
      </c>
      <c r="K50" s="42" t="s">
        <v>93</v>
      </c>
      <c r="L50" s="9">
        <v>100000000</v>
      </c>
      <c r="M50" s="10" t="s">
        <v>114</v>
      </c>
      <c r="N50" s="19">
        <v>42767</v>
      </c>
      <c r="O50" s="29">
        <v>2</v>
      </c>
    </row>
    <row r="51" spans="1:15" ht="40.5" x14ac:dyDescent="0.25">
      <c r="A51" s="6">
        <v>190</v>
      </c>
      <c r="B51" s="6">
        <v>50</v>
      </c>
      <c r="C51" s="6">
        <v>1</v>
      </c>
      <c r="D51" s="6" t="s">
        <v>16</v>
      </c>
      <c r="E51" s="7" t="s">
        <v>21</v>
      </c>
      <c r="F51" s="8">
        <v>52110900010003</v>
      </c>
      <c r="G51" s="8" t="s">
        <v>22</v>
      </c>
      <c r="H51" s="8" t="s">
        <v>57</v>
      </c>
      <c r="I51" s="42" t="s">
        <v>117</v>
      </c>
      <c r="J51" s="42">
        <v>310</v>
      </c>
      <c r="K51" s="42" t="s">
        <v>118</v>
      </c>
      <c r="L51" s="9">
        <f>40000000-40000000</f>
        <v>0</v>
      </c>
      <c r="M51" s="10" t="s">
        <v>119</v>
      </c>
      <c r="N51" s="17">
        <v>42931</v>
      </c>
      <c r="O51" s="16">
        <v>3</v>
      </c>
    </row>
    <row r="52" spans="1:15" ht="40.5" x14ac:dyDescent="0.25">
      <c r="A52" s="6">
        <v>191</v>
      </c>
      <c r="B52" s="6">
        <v>51</v>
      </c>
      <c r="C52" s="6">
        <v>1</v>
      </c>
      <c r="D52" s="6" t="s">
        <v>13</v>
      </c>
      <c r="E52" s="7" t="s">
        <v>21</v>
      </c>
      <c r="F52" s="8">
        <v>52110900010003</v>
      </c>
      <c r="G52" s="8" t="s">
        <v>22</v>
      </c>
      <c r="H52" s="8" t="s">
        <v>57</v>
      </c>
      <c r="I52" s="42" t="s">
        <v>117</v>
      </c>
      <c r="J52" s="42">
        <v>310</v>
      </c>
      <c r="K52" s="42" t="s">
        <v>118</v>
      </c>
      <c r="L52" s="9">
        <v>26336000</v>
      </c>
      <c r="M52" s="10" t="s">
        <v>120</v>
      </c>
      <c r="N52" s="17">
        <v>43054</v>
      </c>
      <c r="O52" s="16">
        <v>3</v>
      </c>
    </row>
    <row r="53" spans="1:15" ht="148.5" x14ac:dyDescent="0.25">
      <c r="A53" s="6">
        <v>206</v>
      </c>
      <c r="B53" s="6">
        <v>52</v>
      </c>
      <c r="C53" s="6">
        <v>1</v>
      </c>
      <c r="D53" s="6" t="s">
        <v>16</v>
      </c>
      <c r="E53" s="7" t="s">
        <v>21</v>
      </c>
      <c r="F53" s="8">
        <v>52110900010004</v>
      </c>
      <c r="G53" s="8" t="s">
        <v>22</v>
      </c>
      <c r="H53" s="8" t="s">
        <v>23</v>
      </c>
      <c r="I53" s="42" t="s">
        <v>28</v>
      </c>
      <c r="J53" s="42">
        <v>150</v>
      </c>
      <c r="K53" s="42" t="s">
        <v>121</v>
      </c>
      <c r="L53" s="9">
        <f>101430000+348000000+4956000000-2796815750+163159040</f>
        <v>2771773290</v>
      </c>
      <c r="M53" s="10" t="s">
        <v>141</v>
      </c>
      <c r="N53" s="33" t="s">
        <v>165</v>
      </c>
      <c r="O53" s="16">
        <v>3</v>
      </c>
    </row>
    <row r="54" spans="1:15" ht="175.5" x14ac:dyDescent="0.25">
      <c r="A54" s="6">
        <v>209</v>
      </c>
      <c r="B54" s="6">
        <v>53</v>
      </c>
      <c r="C54" s="6">
        <v>1</v>
      </c>
      <c r="D54" s="6" t="s">
        <v>16</v>
      </c>
      <c r="E54" s="7" t="s">
        <v>17</v>
      </c>
      <c r="F54" s="8">
        <v>52111900010001</v>
      </c>
      <c r="G54" s="8" t="s">
        <v>31</v>
      </c>
      <c r="H54" s="8" t="s">
        <v>32</v>
      </c>
      <c r="I54" s="42" t="s">
        <v>28</v>
      </c>
      <c r="J54" s="42">
        <v>150</v>
      </c>
      <c r="K54" s="42" t="s">
        <v>121</v>
      </c>
      <c r="L54" s="9">
        <f>139000000+67000000-60000000-25000000+438000000</f>
        <v>559000000</v>
      </c>
      <c r="M54" s="10" t="s">
        <v>142</v>
      </c>
      <c r="N54" s="33" t="s">
        <v>166</v>
      </c>
      <c r="O54" s="16">
        <v>3</v>
      </c>
    </row>
    <row r="55" spans="1:15" ht="94.5" x14ac:dyDescent="0.25">
      <c r="A55" s="6">
        <v>213</v>
      </c>
      <c r="B55" s="6">
        <v>54</v>
      </c>
      <c r="C55" s="6">
        <v>1</v>
      </c>
      <c r="D55" s="6" t="s">
        <v>16</v>
      </c>
      <c r="E55" s="7" t="s">
        <v>42</v>
      </c>
      <c r="F55" s="8">
        <v>83909000020019</v>
      </c>
      <c r="G55" s="8" t="s">
        <v>49</v>
      </c>
      <c r="H55" s="8" t="s">
        <v>50</v>
      </c>
      <c r="I55" s="42" t="s">
        <v>28</v>
      </c>
      <c r="J55" s="42">
        <v>150</v>
      </c>
      <c r="K55" s="42" t="s">
        <v>121</v>
      </c>
      <c r="L55" s="9">
        <f>28000000+22000000</f>
        <v>50000000</v>
      </c>
      <c r="M55" s="10" t="s">
        <v>143</v>
      </c>
      <c r="N55" s="33" t="s">
        <v>165</v>
      </c>
      <c r="O55" s="16">
        <v>3</v>
      </c>
    </row>
    <row r="56" spans="1:15" ht="67.5" x14ac:dyDescent="0.25">
      <c r="A56" s="6">
        <v>317</v>
      </c>
      <c r="B56" s="6">
        <v>55</v>
      </c>
      <c r="C56" s="6">
        <v>1</v>
      </c>
      <c r="D56" s="6" t="s">
        <v>16</v>
      </c>
      <c r="E56" s="7" t="s">
        <v>42</v>
      </c>
      <c r="F56" s="8">
        <v>83909000020002</v>
      </c>
      <c r="G56" s="8" t="s">
        <v>22</v>
      </c>
      <c r="H56" s="7" t="s">
        <v>23</v>
      </c>
      <c r="I56" s="42" t="s">
        <v>54</v>
      </c>
      <c r="J56" s="42">
        <v>510</v>
      </c>
      <c r="K56" s="42" t="s">
        <v>122</v>
      </c>
      <c r="L56" s="9">
        <f>50000000-7000000+50000000-7000000-13000000</f>
        <v>73000000</v>
      </c>
      <c r="M56" s="10" t="s">
        <v>123</v>
      </c>
      <c r="N56" s="35">
        <v>42870</v>
      </c>
      <c r="O56" s="32">
        <v>5</v>
      </c>
    </row>
    <row r="57" spans="1:15" ht="81" x14ac:dyDescent="0.25">
      <c r="A57" s="6">
        <v>319</v>
      </c>
      <c r="B57" s="6">
        <v>56</v>
      </c>
      <c r="C57" s="6">
        <v>1</v>
      </c>
      <c r="D57" s="6" t="s">
        <v>16</v>
      </c>
      <c r="E57" s="7" t="s">
        <v>42</v>
      </c>
      <c r="F57" s="8">
        <v>83909000020002</v>
      </c>
      <c r="G57" s="8" t="s">
        <v>22</v>
      </c>
      <c r="H57" s="7" t="s">
        <v>23</v>
      </c>
      <c r="I57" s="42" t="s">
        <v>54</v>
      </c>
      <c r="J57" s="42">
        <v>510</v>
      </c>
      <c r="K57" s="42" t="s">
        <v>122</v>
      </c>
      <c r="L57" s="9">
        <f>25000000-7000000+25000000-7000000-18000000</f>
        <v>18000000</v>
      </c>
      <c r="M57" s="10" t="s">
        <v>124</v>
      </c>
      <c r="N57" s="27">
        <v>42840</v>
      </c>
      <c r="O57" s="32">
        <v>5</v>
      </c>
    </row>
    <row r="58" spans="1:15" ht="81" x14ac:dyDescent="0.25">
      <c r="A58" s="6">
        <v>321</v>
      </c>
      <c r="B58" s="6">
        <v>57</v>
      </c>
      <c r="C58" s="6">
        <v>1</v>
      </c>
      <c r="D58" s="6" t="s">
        <v>16</v>
      </c>
      <c r="E58" s="7" t="s">
        <v>42</v>
      </c>
      <c r="F58" s="8">
        <v>83909000020002</v>
      </c>
      <c r="G58" s="8" t="s">
        <v>22</v>
      </c>
      <c r="H58" s="7" t="s">
        <v>23</v>
      </c>
      <c r="I58" s="42" t="s">
        <v>54</v>
      </c>
      <c r="J58" s="42">
        <v>510</v>
      </c>
      <c r="K58" s="42" t="s">
        <v>122</v>
      </c>
      <c r="L58" s="9">
        <f>50000000-7000000+50000000-7000000</f>
        <v>86000000</v>
      </c>
      <c r="M58" s="10" t="s">
        <v>125</v>
      </c>
      <c r="N58" s="27">
        <v>42765</v>
      </c>
      <c r="O58" s="32">
        <v>5</v>
      </c>
    </row>
    <row r="59" spans="1:15" ht="40.5" x14ac:dyDescent="0.25">
      <c r="A59" s="6">
        <v>325</v>
      </c>
      <c r="B59" s="6">
        <v>58</v>
      </c>
      <c r="C59" s="6">
        <v>1</v>
      </c>
      <c r="D59" s="6" t="s">
        <v>16</v>
      </c>
      <c r="E59" s="7" t="s">
        <v>21</v>
      </c>
      <c r="F59" s="8">
        <v>52110900010004</v>
      </c>
      <c r="G59" s="8" t="s">
        <v>22</v>
      </c>
      <c r="H59" s="7" t="s">
        <v>23</v>
      </c>
      <c r="I59" s="42" t="s">
        <v>28</v>
      </c>
      <c r="J59" s="42">
        <v>120</v>
      </c>
      <c r="K59" s="42" t="s">
        <v>126</v>
      </c>
      <c r="L59" s="9">
        <f>429000000-117000000+400000000</f>
        <v>712000000</v>
      </c>
      <c r="M59" s="10" t="s">
        <v>127</v>
      </c>
      <c r="N59" s="29" t="s">
        <v>167</v>
      </c>
      <c r="O59" s="34">
        <v>3</v>
      </c>
    </row>
    <row r="60" spans="1:15" ht="67.5" x14ac:dyDescent="0.25">
      <c r="A60" s="6">
        <v>326</v>
      </c>
      <c r="B60" s="6">
        <v>59</v>
      </c>
      <c r="C60" s="6">
        <v>1</v>
      </c>
      <c r="D60" s="6" t="s">
        <v>16</v>
      </c>
      <c r="E60" s="7" t="s">
        <v>17</v>
      </c>
      <c r="F60" s="8">
        <v>19700800010001</v>
      </c>
      <c r="G60" s="8" t="s">
        <v>66</v>
      </c>
      <c r="H60" s="7" t="s">
        <v>37</v>
      </c>
      <c r="I60" s="42" t="s">
        <v>28</v>
      </c>
      <c r="J60" s="42">
        <v>120</v>
      </c>
      <c r="K60" s="42" t="s">
        <v>126</v>
      </c>
      <c r="L60" s="9">
        <f>367338000+42873600-7000000-16000000-18123600+150000000+128526500+7161800+4664991</f>
        <v>659441291</v>
      </c>
      <c r="M60" s="10" t="s">
        <v>144</v>
      </c>
      <c r="N60" s="29" t="s">
        <v>168</v>
      </c>
      <c r="O60" s="11" t="s">
        <v>169</v>
      </c>
    </row>
    <row r="61" spans="1:15" ht="54" x14ac:dyDescent="0.25">
      <c r="A61" s="6">
        <v>328</v>
      </c>
      <c r="B61" s="6">
        <v>60</v>
      </c>
      <c r="C61" s="6">
        <v>1</v>
      </c>
      <c r="D61" s="6" t="s">
        <v>16</v>
      </c>
      <c r="E61" s="7" t="s">
        <v>17</v>
      </c>
      <c r="F61" s="8">
        <v>58081300010001</v>
      </c>
      <c r="G61" s="8" t="s">
        <v>36</v>
      </c>
      <c r="H61" s="7" t="s">
        <v>128</v>
      </c>
      <c r="I61" s="42" t="s">
        <v>28</v>
      </c>
      <c r="J61" s="42">
        <v>120</v>
      </c>
      <c r="K61" s="42" t="s">
        <v>126</v>
      </c>
      <c r="L61" s="9">
        <f>5700000+70900000-5700000+16000000+129000000-53516000-7161800</f>
        <v>155222200</v>
      </c>
      <c r="M61" s="10" t="s">
        <v>129</v>
      </c>
      <c r="N61" s="29" t="s">
        <v>170</v>
      </c>
      <c r="O61" s="29">
        <v>1</v>
      </c>
    </row>
    <row r="62" spans="1:15" ht="81" x14ac:dyDescent="0.25">
      <c r="A62" s="6">
        <v>330</v>
      </c>
      <c r="B62" s="6">
        <v>61</v>
      </c>
      <c r="C62" s="6">
        <v>1</v>
      </c>
      <c r="D62" s="6" t="s">
        <v>16</v>
      </c>
      <c r="E62" s="7" t="s">
        <v>17</v>
      </c>
      <c r="F62" s="8">
        <v>52111300030004</v>
      </c>
      <c r="G62" s="8" t="s">
        <v>43</v>
      </c>
      <c r="H62" s="7" t="s">
        <v>130</v>
      </c>
      <c r="I62" s="42" t="s">
        <v>28</v>
      </c>
      <c r="J62" s="42">
        <v>120</v>
      </c>
      <c r="K62" s="42" t="s">
        <v>126</v>
      </c>
      <c r="L62" s="9">
        <f>290950000+114360000-150000000+263899000+150000000-4664991</f>
        <v>664544009</v>
      </c>
      <c r="M62" s="10" t="s">
        <v>131</v>
      </c>
      <c r="N62" s="29" t="s">
        <v>171</v>
      </c>
      <c r="O62" s="29">
        <v>3</v>
      </c>
    </row>
    <row r="63" spans="1:15" ht="27" x14ac:dyDescent="0.25">
      <c r="A63" s="6">
        <v>333</v>
      </c>
      <c r="B63" s="6">
        <v>62</v>
      </c>
      <c r="C63" s="6">
        <v>6</v>
      </c>
      <c r="D63" s="6" t="s">
        <v>13</v>
      </c>
      <c r="E63" s="7" t="s">
        <v>17</v>
      </c>
      <c r="F63" s="8">
        <v>52111600010001</v>
      </c>
      <c r="G63" s="8" t="s">
        <v>74</v>
      </c>
      <c r="H63" s="7" t="s">
        <v>132</v>
      </c>
      <c r="I63" s="42" t="s">
        <v>28</v>
      </c>
      <c r="J63" s="42">
        <v>120</v>
      </c>
      <c r="K63" s="42" t="s">
        <v>126</v>
      </c>
      <c r="L63" s="9">
        <v>500000000</v>
      </c>
      <c r="M63" s="10" t="s">
        <v>133</v>
      </c>
      <c r="N63" s="29" t="s">
        <v>172</v>
      </c>
      <c r="O63" s="29">
        <v>4</v>
      </c>
    </row>
    <row r="64" spans="1:15" ht="40.5" x14ac:dyDescent="0.25">
      <c r="A64" s="6">
        <v>334</v>
      </c>
      <c r="B64" s="6">
        <v>63</v>
      </c>
      <c r="C64" s="6">
        <v>6</v>
      </c>
      <c r="D64" s="6" t="s">
        <v>13</v>
      </c>
      <c r="E64" s="7" t="s">
        <v>17</v>
      </c>
      <c r="F64" s="8">
        <v>52111600010001</v>
      </c>
      <c r="G64" s="8" t="s">
        <v>74</v>
      </c>
      <c r="H64" s="7" t="s">
        <v>132</v>
      </c>
      <c r="I64" s="42" t="s">
        <v>28</v>
      </c>
      <c r="J64" s="42">
        <v>120</v>
      </c>
      <c r="K64" s="42" t="s">
        <v>126</v>
      </c>
      <c r="L64" s="9">
        <v>107476320</v>
      </c>
      <c r="M64" s="10" t="s">
        <v>134</v>
      </c>
      <c r="N64" s="29" t="s">
        <v>172</v>
      </c>
      <c r="O64" s="29">
        <v>4</v>
      </c>
    </row>
    <row r="65" spans="1:15" ht="40.5" x14ac:dyDescent="0.25">
      <c r="A65" s="6">
        <v>335</v>
      </c>
      <c r="B65" s="6">
        <v>64</v>
      </c>
      <c r="C65" s="6">
        <v>6</v>
      </c>
      <c r="D65" s="6" t="s">
        <v>13</v>
      </c>
      <c r="E65" s="7" t="s">
        <v>17</v>
      </c>
      <c r="F65" s="8">
        <v>19700800010001</v>
      </c>
      <c r="G65" s="8" t="s">
        <v>66</v>
      </c>
      <c r="H65" s="7" t="s">
        <v>37</v>
      </c>
      <c r="I65" s="42" t="s">
        <v>28</v>
      </c>
      <c r="J65" s="42">
        <v>120</v>
      </c>
      <c r="K65" s="42" t="s">
        <v>126</v>
      </c>
      <c r="L65" s="9">
        <f>247923696-247923696</f>
        <v>0</v>
      </c>
      <c r="M65" s="10" t="s">
        <v>135</v>
      </c>
      <c r="N65" s="29" t="s">
        <v>173</v>
      </c>
      <c r="O65" s="29">
        <v>4</v>
      </c>
    </row>
    <row r="66" spans="1:15" ht="27" x14ac:dyDescent="0.25">
      <c r="A66" s="6">
        <v>336</v>
      </c>
      <c r="B66" s="6">
        <v>65</v>
      </c>
      <c r="C66" s="6">
        <v>6</v>
      </c>
      <c r="D66" s="6" t="s">
        <v>16</v>
      </c>
      <c r="E66" s="7" t="s">
        <v>17</v>
      </c>
      <c r="F66" s="8">
        <v>52111300030004</v>
      </c>
      <c r="G66" s="8" t="s">
        <v>43</v>
      </c>
      <c r="H66" s="7" t="s">
        <v>130</v>
      </c>
      <c r="I66" s="42" t="s">
        <v>28</v>
      </c>
      <c r="J66" s="42">
        <v>120</v>
      </c>
      <c r="K66" s="42" t="s">
        <v>126</v>
      </c>
      <c r="L66" s="9">
        <f>114073541-114073541</f>
        <v>0</v>
      </c>
      <c r="M66" s="10" t="s">
        <v>136</v>
      </c>
      <c r="N66" s="29" t="s">
        <v>174</v>
      </c>
      <c r="O66" s="29">
        <v>4</v>
      </c>
    </row>
    <row r="67" spans="1:15" ht="69" customHeight="1" x14ac:dyDescent="0.25">
      <c r="A67" s="6">
        <v>217</v>
      </c>
      <c r="B67" s="6">
        <v>66</v>
      </c>
      <c r="C67" s="29">
        <v>1</v>
      </c>
      <c r="D67" s="29" t="s">
        <v>13</v>
      </c>
      <c r="E67" s="32" t="s">
        <v>17</v>
      </c>
      <c r="F67" s="8">
        <v>19700800010001</v>
      </c>
      <c r="G67" s="32" t="s">
        <v>66</v>
      </c>
      <c r="H67" s="32" t="s">
        <v>37</v>
      </c>
      <c r="I67" s="42" t="s">
        <v>14</v>
      </c>
      <c r="J67" s="42">
        <v>220</v>
      </c>
      <c r="K67" s="42" t="s">
        <v>15</v>
      </c>
      <c r="L67" s="9">
        <f>335500000-42000000-25000000</f>
        <v>268500000</v>
      </c>
      <c r="M67" s="26" t="s">
        <v>145</v>
      </c>
      <c r="N67" s="15" t="s">
        <v>150</v>
      </c>
      <c r="O67" s="6">
        <v>3</v>
      </c>
    </row>
    <row r="68" spans="1:15" ht="40.5" x14ac:dyDescent="0.25">
      <c r="A68" s="6">
        <v>436</v>
      </c>
      <c r="B68" s="6">
        <v>67</v>
      </c>
      <c r="C68" s="40">
        <v>1</v>
      </c>
      <c r="D68" s="40" t="s">
        <v>13</v>
      </c>
      <c r="E68" s="38" t="s">
        <v>181</v>
      </c>
      <c r="F68" s="46">
        <v>52110900010004</v>
      </c>
      <c r="G68" s="38" t="s">
        <v>22</v>
      </c>
      <c r="H68" s="38" t="s">
        <v>23</v>
      </c>
      <c r="I68" s="42" t="s">
        <v>14</v>
      </c>
      <c r="J68" s="42">
        <v>220</v>
      </c>
      <c r="K68" s="42" t="s">
        <v>182</v>
      </c>
      <c r="L68" s="9">
        <f>5057500+2510900</f>
        <v>7568400</v>
      </c>
      <c r="M68" s="39" t="s">
        <v>178</v>
      </c>
      <c r="N68" s="37" t="s">
        <v>175</v>
      </c>
      <c r="O68" s="37">
        <v>1</v>
      </c>
    </row>
    <row r="69" spans="1:15" ht="54" x14ac:dyDescent="0.25">
      <c r="A69" s="6">
        <v>437</v>
      </c>
      <c r="B69" s="6">
        <v>68</v>
      </c>
      <c r="C69" s="40">
        <v>5</v>
      </c>
      <c r="D69" s="40" t="s">
        <v>16</v>
      </c>
      <c r="E69" s="38" t="s">
        <v>42</v>
      </c>
      <c r="F69" s="46">
        <v>83909000030002</v>
      </c>
      <c r="G69" s="40" t="s">
        <v>48</v>
      </c>
      <c r="H69" s="38" t="s">
        <v>180</v>
      </c>
      <c r="I69" s="42" t="s">
        <v>54</v>
      </c>
      <c r="J69" s="42">
        <v>510</v>
      </c>
      <c r="K69" s="42" t="s">
        <v>55</v>
      </c>
      <c r="L69" s="9">
        <v>20000000</v>
      </c>
      <c r="M69" s="39" t="s">
        <v>177</v>
      </c>
      <c r="N69" s="37" t="s">
        <v>175</v>
      </c>
      <c r="O69" s="37" t="s">
        <v>176</v>
      </c>
    </row>
    <row r="70" spans="1:15" ht="40.5" x14ac:dyDescent="0.25">
      <c r="A70" s="6">
        <v>47</v>
      </c>
      <c r="B70" s="6">
        <v>69</v>
      </c>
      <c r="C70" s="40">
        <v>5</v>
      </c>
      <c r="D70" s="40" t="s">
        <v>184</v>
      </c>
      <c r="E70" s="38" t="s">
        <v>42</v>
      </c>
      <c r="F70" s="46">
        <v>83909000020019</v>
      </c>
      <c r="G70" s="38" t="s">
        <v>49</v>
      </c>
      <c r="H70" s="38" t="s">
        <v>50</v>
      </c>
      <c r="I70" s="42" t="s">
        <v>183</v>
      </c>
      <c r="J70" s="42">
        <v>420</v>
      </c>
      <c r="K70" s="42" t="s">
        <v>41</v>
      </c>
      <c r="L70" s="9">
        <f>36000000+40000000+140000000+50000000+21997605+60000000+14000000+700000000+440000000+245000000+35000000</f>
        <v>1781997605</v>
      </c>
      <c r="M70" s="39" t="s">
        <v>179</v>
      </c>
      <c r="N70" s="37" t="s">
        <v>175</v>
      </c>
      <c r="O70" s="37" t="s">
        <v>176</v>
      </c>
    </row>
    <row r="71" spans="1:15" ht="38.25" x14ac:dyDescent="0.25">
      <c r="A71" s="6">
        <v>442</v>
      </c>
      <c r="B71" s="6">
        <v>70</v>
      </c>
      <c r="C71" s="40">
        <v>1</v>
      </c>
      <c r="D71" s="40" t="s">
        <v>184</v>
      </c>
      <c r="E71" s="38" t="s">
        <v>17</v>
      </c>
      <c r="F71" s="43">
        <v>52119000010001</v>
      </c>
      <c r="G71" s="43" t="s">
        <v>49</v>
      </c>
      <c r="H71" s="42" t="s">
        <v>40</v>
      </c>
      <c r="I71" s="42" t="s">
        <v>185</v>
      </c>
      <c r="J71" s="42">
        <v>430</v>
      </c>
      <c r="K71" s="42" t="s">
        <v>41</v>
      </c>
      <c r="L71" s="9">
        <f>405000000+225000000</f>
        <v>630000000</v>
      </c>
      <c r="M71" s="44" t="s">
        <v>191</v>
      </c>
      <c r="N71" s="37" t="s">
        <v>175</v>
      </c>
      <c r="O71" s="37" t="s">
        <v>176</v>
      </c>
    </row>
    <row r="72" spans="1:15" s="14" customFormat="1" ht="38.25" x14ac:dyDescent="0.25">
      <c r="A72" s="6">
        <v>448</v>
      </c>
      <c r="B72" s="6">
        <v>71</v>
      </c>
      <c r="C72" s="45">
        <v>1</v>
      </c>
      <c r="D72" s="40" t="s">
        <v>16</v>
      </c>
      <c r="E72" s="38" t="s">
        <v>187</v>
      </c>
      <c r="F72" s="46">
        <v>19700800010001</v>
      </c>
      <c r="G72" s="38" t="s">
        <v>66</v>
      </c>
      <c r="H72" s="38" t="s">
        <v>188</v>
      </c>
      <c r="I72" s="42" t="s">
        <v>14</v>
      </c>
      <c r="J72" s="42">
        <v>201</v>
      </c>
      <c r="K72" s="42" t="s">
        <v>186</v>
      </c>
      <c r="L72" s="9">
        <v>137700000</v>
      </c>
      <c r="M72" s="39" t="s">
        <v>189</v>
      </c>
      <c r="N72" s="37" t="s">
        <v>175</v>
      </c>
      <c r="O72" s="37" t="s">
        <v>176</v>
      </c>
    </row>
    <row r="73" spans="1:15" ht="25.5" x14ac:dyDescent="0.25">
      <c r="A73" s="6">
        <v>447</v>
      </c>
      <c r="B73" s="6">
        <v>72</v>
      </c>
      <c r="C73" s="45">
        <v>1</v>
      </c>
      <c r="D73" s="40" t="s">
        <v>16</v>
      </c>
      <c r="E73" s="38" t="s">
        <v>17</v>
      </c>
      <c r="F73" s="46">
        <v>52112100020001</v>
      </c>
      <c r="G73" s="43" t="s">
        <v>46</v>
      </c>
      <c r="H73" s="42" t="s">
        <v>47</v>
      </c>
      <c r="I73" s="42" t="s">
        <v>28</v>
      </c>
      <c r="J73" s="42">
        <v>120</v>
      </c>
      <c r="K73" s="42" t="s">
        <v>126</v>
      </c>
      <c r="L73" s="9">
        <f>5700000+7000000</f>
        <v>12700000</v>
      </c>
      <c r="M73" s="39" t="s">
        <v>190</v>
      </c>
      <c r="N73" s="37" t="s">
        <v>175</v>
      </c>
      <c r="O73" s="37" t="s">
        <v>176</v>
      </c>
    </row>
    <row r="74" spans="1:15" ht="38.25" x14ac:dyDescent="0.25">
      <c r="A74" s="6">
        <v>451</v>
      </c>
      <c r="B74" s="6">
        <v>73</v>
      </c>
      <c r="C74" s="45">
        <v>1</v>
      </c>
      <c r="D74" s="45" t="s">
        <v>13</v>
      </c>
      <c r="E74" s="38" t="s">
        <v>194</v>
      </c>
      <c r="F74" s="46">
        <v>52110900010004</v>
      </c>
      <c r="G74" s="43" t="s">
        <v>22</v>
      </c>
      <c r="H74" s="42" t="s">
        <v>23</v>
      </c>
      <c r="I74" s="42" t="s">
        <v>28</v>
      </c>
      <c r="J74" s="42">
        <v>170</v>
      </c>
      <c r="K74" s="42" t="s">
        <v>192</v>
      </c>
      <c r="L74" s="9">
        <v>17850000</v>
      </c>
      <c r="M74" s="39" t="s">
        <v>193</v>
      </c>
      <c r="N74" s="37" t="s">
        <v>175</v>
      </c>
      <c r="O74" s="37" t="s">
        <v>176</v>
      </c>
    </row>
    <row r="75" spans="1:15" ht="38.25" x14ac:dyDescent="0.25">
      <c r="A75" s="6">
        <v>453</v>
      </c>
      <c r="B75" s="6">
        <v>74</v>
      </c>
      <c r="C75" s="45">
        <v>1</v>
      </c>
      <c r="D75" s="45" t="s">
        <v>13</v>
      </c>
      <c r="E75" s="38" t="s">
        <v>17</v>
      </c>
      <c r="F75" s="46">
        <v>52111900010001</v>
      </c>
      <c r="G75" s="43" t="s">
        <v>31</v>
      </c>
      <c r="H75" s="42" t="s">
        <v>32</v>
      </c>
      <c r="I75" s="42" t="s">
        <v>14</v>
      </c>
      <c r="J75" s="42">
        <v>230</v>
      </c>
      <c r="K75" s="42" t="s">
        <v>79</v>
      </c>
      <c r="L75" s="9">
        <v>2000000</v>
      </c>
      <c r="M75" s="44" t="s">
        <v>196</v>
      </c>
      <c r="N75" s="38" t="s">
        <v>175</v>
      </c>
      <c r="O75" s="37" t="s">
        <v>176</v>
      </c>
    </row>
    <row r="76" spans="1:15" ht="38.25" x14ac:dyDescent="0.25">
      <c r="A76" s="6">
        <v>454</v>
      </c>
      <c r="B76" s="6">
        <v>75</v>
      </c>
      <c r="C76" s="45">
        <v>1</v>
      </c>
      <c r="D76" s="45" t="s">
        <v>16</v>
      </c>
      <c r="E76" s="38" t="s">
        <v>17</v>
      </c>
      <c r="F76" s="46">
        <v>52111700010002</v>
      </c>
      <c r="G76" s="43" t="s">
        <v>84</v>
      </c>
      <c r="H76" s="42" t="s">
        <v>47</v>
      </c>
      <c r="I76" s="42" t="s">
        <v>14</v>
      </c>
      <c r="J76" s="42">
        <v>230</v>
      </c>
      <c r="K76" s="42" t="s">
        <v>79</v>
      </c>
      <c r="L76" s="9">
        <v>33000000</v>
      </c>
      <c r="M76" s="44" t="s">
        <v>197</v>
      </c>
      <c r="N76" s="38" t="s">
        <v>175</v>
      </c>
      <c r="O76" s="37" t="s">
        <v>176</v>
      </c>
    </row>
    <row r="77" spans="1:15" ht="38.25" x14ac:dyDescent="0.25">
      <c r="A77" s="6">
        <v>455</v>
      </c>
      <c r="B77" s="6">
        <v>76</v>
      </c>
      <c r="C77" s="45">
        <v>1</v>
      </c>
      <c r="D77" s="45" t="s">
        <v>16</v>
      </c>
      <c r="E77" s="38" t="s">
        <v>42</v>
      </c>
      <c r="F77" s="46">
        <v>83909000020019</v>
      </c>
      <c r="G77" s="43" t="s">
        <v>49</v>
      </c>
      <c r="H77" s="42" t="s">
        <v>50</v>
      </c>
      <c r="I77" s="42" t="s">
        <v>40</v>
      </c>
      <c r="J77" s="42">
        <v>420</v>
      </c>
      <c r="K77" s="42" t="s">
        <v>41</v>
      </c>
      <c r="L77" s="47">
        <f>13000000</f>
        <v>13000000</v>
      </c>
      <c r="M77" s="44" t="s">
        <v>198</v>
      </c>
      <c r="N77" s="38" t="s">
        <v>175</v>
      </c>
      <c r="O77" s="37" t="s">
        <v>176</v>
      </c>
    </row>
    <row r="78" spans="1:15" ht="38.25" x14ac:dyDescent="0.25">
      <c r="A78" s="6">
        <v>457</v>
      </c>
      <c r="B78" s="6">
        <v>77</v>
      </c>
      <c r="C78" s="45">
        <v>1</v>
      </c>
      <c r="D78" s="45" t="s">
        <v>13</v>
      </c>
      <c r="E78" s="38" t="s">
        <v>21</v>
      </c>
      <c r="F78" s="46">
        <v>52110900010003</v>
      </c>
      <c r="G78" s="43" t="s">
        <v>22</v>
      </c>
      <c r="H78" s="42" t="s">
        <v>57</v>
      </c>
      <c r="I78" s="42" t="s">
        <v>117</v>
      </c>
      <c r="J78" s="42">
        <v>310</v>
      </c>
      <c r="K78" s="42" t="s">
        <v>118</v>
      </c>
      <c r="L78" s="9">
        <v>86220000</v>
      </c>
      <c r="M78" s="44" t="s">
        <v>199</v>
      </c>
      <c r="N78" s="38" t="s">
        <v>175</v>
      </c>
      <c r="O78" s="37" t="s">
        <v>176</v>
      </c>
    </row>
    <row r="79" spans="1:15" ht="25.5" x14ac:dyDescent="0.25">
      <c r="A79" s="6">
        <v>458</v>
      </c>
      <c r="B79" s="6">
        <v>78</v>
      </c>
      <c r="C79" s="45">
        <v>1</v>
      </c>
      <c r="D79" s="45" t="s">
        <v>16</v>
      </c>
      <c r="E79" s="38" t="s">
        <v>17</v>
      </c>
      <c r="F79" s="46">
        <v>52112100020001</v>
      </c>
      <c r="G79" s="43" t="s">
        <v>46</v>
      </c>
      <c r="H79" s="42" t="s">
        <v>47</v>
      </c>
      <c r="I79" s="42" t="s">
        <v>40</v>
      </c>
      <c r="J79" s="42">
        <v>430</v>
      </c>
      <c r="K79" s="42" t="s">
        <v>64</v>
      </c>
      <c r="L79" s="9">
        <f>10000000+4662000+20646000</f>
        <v>35308000</v>
      </c>
      <c r="M79" s="39" t="s">
        <v>195</v>
      </c>
      <c r="N79" s="38" t="s">
        <v>175</v>
      </c>
      <c r="O79" s="37" t="s">
        <v>176</v>
      </c>
    </row>
    <row r="80" spans="1:15" ht="25.5" x14ac:dyDescent="0.25">
      <c r="A80" s="6">
        <v>467</v>
      </c>
      <c r="B80" s="6">
        <v>79</v>
      </c>
      <c r="C80" s="45">
        <v>1</v>
      </c>
      <c r="D80" s="45" t="s">
        <v>13</v>
      </c>
      <c r="E80" s="42" t="s">
        <v>17</v>
      </c>
      <c r="F80" s="43">
        <v>52111600010001</v>
      </c>
      <c r="G80" s="43" t="s">
        <v>74</v>
      </c>
      <c r="H80" s="42" t="s">
        <v>132</v>
      </c>
      <c r="I80" s="42" t="s">
        <v>28</v>
      </c>
      <c r="J80" s="42">
        <v>120</v>
      </c>
      <c r="K80" s="42" t="s">
        <v>126</v>
      </c>
      <c r="L80" s="36">
        <f>150000000-150000000</f>
        <v>0</v>
      </c>
      <c r="M80" s="39" t="s">
        <v>200</v>
      </c>
      <c r="N80" s="38" t="s">
        <v>175</v>
      </c>
      <c r="O80" s="37" t="s">
        <v>176</v>
      </c>
    </row>
    <row r="81" spans="1:17" ht="38.25" x14ac:dyDescent="0.25">
      <c r="A81" s="6">
        <v>459</v>
      </c>
      <c r="B81" s="6">
        <v>80</v>
      </c>
      <c r="C81" s="45">
        <v>1</v>
      </c>
      <c r="D81" s="45" t="s">
        <v>184</v>
      </c>
      <c r="E81" s="42" t="s">
        <v>42</v>
      </c>
      <c r="F81" s="43">
        <v>83909000020019</v>
      </c>
      <c r="G81" s="43" t="s">
        <v>49</v>
      </c>
      <c r="H81" s="42" t="s">
        <v>50</v>
      </c>
      <c r="I81" s="42" t="s">
        <v>28</v>
      </c>
      <c r="J81" s="42">
        <v>150</v>
      </c>
      <c r="K81" s="48" t="s">
        <v>121</v>
      </c>
      <c r="L81" s="36">
        <v>50000000</v>
      </c>
      <c r="M81" s="39" t="s">
        <v>201</v>
      </c>
      <c r="N81" s="38" t="s">
        <v>175</v>
      </c>
      <c r="O81" s="40" t="s">
        <v>176</v>
      </c>
    </row>
    <row r="82" spans="1:17" ht="38.25" x14ac:dyDescent="0.25">
      <c r="A82" s="6">
        <v>460</v>
      </c>
      <c r="B82" s="6">
        <v>81</v>
      </c>
      <c r="C82" s="45">
        <v>1</v>
      </c>
      <c r="D82" s="45" t="s">
        <v>184</v>
      </c>
      <c r="E82" s="42" t="s">
        <v>42</v>
      </c>
      <c r="F82" s="43">
        <v>83909000020002</v>
      </c>
      <c r="G82" s="43" t="s">
        <v>22</v>
      </c>
      <c r="H82" s="42" t="s">
        <v>57</v>
      </c>
      <c r="I82" s="42" t="s">
        <v>40</v>
      </c>
      <c r="J82" s="42">
        <v>420</v>
      </c>
      <c r="K82" s="48" t="s">
        <v>41</v>
      </c>
      <c r="L82" s="36">
        <v>14000000</v>
      </c>
      <c r="M82" s="39" t="s">
        <v>202</v>
      </c>
      <c r="N82" s="38" t="s">
        <v>175</v>
      </c>
      <c r="O82" s="40" t="s">
        <v>176</v>
      </c>
    </row>
    <row r="83" spans="1:17" ht="38.25" x14ac:dyDescent="0.25">
      <c r="A83" s="6">
        <v>464</v>
      </c>
      <c r="B83" s="6">
        <v>81</v>
      </c>
      <c r="C83" s="45">
        <v>1</v>
      </c>
      <c r="D83" s="45" t="s">
        <v>16</v>
      </c>
      <c r="E83" s="42" t="s">
        <v>21</v>
      </c>
      <c r="F83" s="43">
        <v>52110900010003</v>
      </c>
      <c r="G83" s="43" t="s">
        <v>22</v>
      </c>
      <c r="H83" s="42" t="s">
        <v>57</v>
      </c>
      <c r="I83" s="42" t="s">
        <v>40</v>
      </c>
      <c r="J83" s="42">
        <v>420</v>
      </c>
      <c r="K83" s="48" t="s">
        <v>41</v>
      </c>
      <c r="L83" s="36">
        <v>6000000</v>
      </c>
      <c r="M83" s="39" t="s">
        <v>202</v>
      </c>
      <c r="N83" s="38" t="s">
        <v>175</v>
      </c>
      <c r="O83" s="40" t="s">
        <v>176</v>
      </c>
    </row>
    <row r="84" spans="1:17" ht="38.25" x14ac:dyDescent="0.25">
      <c r="A84" s="6">
        <v>461</v>
      </c>
      <c r="B84" s="6">
        <v>82</v>
      </c>
      <c r="C84" s="45">
        <v>1</v>
      </c>
      <c r="D84" s="45" t="s">
        <v>184</v>
      </c>
      <c r="E84" s="42" t="s">
        <v>42</v>
      </c>
      <c r="F84" s="43">
        <v>83909000020002</v>
      </c>
      <c r="G84" s="43" t="s">
        <v>22</v>
      </c>
      <c r="H84" s="42" t="s">
        <v>53</v>
      </c>
      <c r="I84" s="42" t="s">
        <v>40</v>
      </c>
      <c r="J84" s="42">
        <v>430</v>
      </c>
      <c r="K84" s="48" t="s">
        <v>64</v>
      </c>
      <c r="L84" s="36">
        <f>550000000-100000000</f>
        <v>450000000</v>
      </c>
      <c r="M84" s="39" t="s">
        <v>203</v>
      </c>
      <c r="N84" s="38" t="s">
        <v>175</v>
      </c>
      <c r="O84" s="40" t="s">
        <v>176</v>
      </c>
    </row>
    <row r="85" spans="1:17" ht="81" x14ac:dyDescent="0.25">
      <c r="A85" s="6">
        <v>40</v>
      </c>
      <c r="B85" s="6">
        <v>83</v>
      </c>
      <c r="C85" s="45">
        <v>5</v>
      </c>
      <c r="D85" s="45" t="s">
        <v>16</v>
      </c>
      <c r="E85" s="42" t="s">
        <v>42</v>
      </c>
      <c r="F85" s="43">
        <v>83909000020019</v>
      </c>
      <c r="G85" s="43" t="s">
        <v>49</v>
      </c>
      <c r="H85" s="42" t="s">
        <v>50</v>
      </c>
      <c r="I85" s="42" t="s">
        <v>40</v>
      </c>
      <c r="J85" s="42">
        <v>420</v>
      </c>
      <c r="K85" s="48" t="s">
        <v>64</v>
      </c>
      <c r="L85" s="36">
        <v>410000000</v>
      </c>
      <c r="M85" s="39" t="s">
        <v>204</v>
      </c>
      <c r="N85" s="38" t="s">
        <v>175</v>
      </c>
      <c r="O85" s="40" t="s">
        <v>176</v>
      </c>
    </row>
    <row r="86" spans="1:17" ht="38.25" x14ac:dyDescent="0.25">
      <c r="A86" s="6">
        <v>463</v>
      </c>
      <c r="B86" s="6">
        <v>84</v>
      </c>
      <c r="C86" s="48">
        <v>1</v>
      </c>
      <c r="D86" s="45" t="s">
        <v>16</v>
      </c>
      <c r="E86" s="42" t="s">
        <v>42</v>
      </c>
      <c r="F86" s="43">
        <v>83909000020019</v>
      </c>
      <c r="G86" s="43" t="s">
        <v>49</v>
      </c>
      <c r="H86" s="42" t="s">
        <v>50</v>
      </c>
      <c r="I86" s="42" t="s">
        <v>54</v>
      </c>
      <c r="J86" s="42">
        <v>510</v>
      </c>
      <c r="K86" s="48" t="s">
        <v>122</v>
      </c>
      <c r="L86" s="36">
        <v>180000000</v>
      </c>
      <c r="M86" s="39" t="s">
        <v>205</v>
      </c>
      <c r="N86" s="38" t="s">
        <v>175</v>
      </c>
      <c r="O86" s="40" t="s">
        <v>176</v>
      </c>
    </row>
    <row r="87" spans="1:17" ht="40.5" x14ac:dyDescent="0.25">
      <c r="A87" s="6">
        <v>465</v>
      </c>
      <c r="B87" s="6">
        <v>85</v>
      </c>
      <c r="C87" s="48">
        <v>1</v>
      </c>
      <c r="D87" s="45" t="s">
        <v>16</v>
      </c>
      <c r="E87" s="42" t="s">
        <v>42</v>
      </c>
      <c r="F87" s="43">
        <v>83909000030001</v>
      </c>
      <c r="G87" s="43" t="s">
        <v>31</v>
      </c>
      <c r="H87" s="42" t="s">
        <v>32</v>
      </c>
      <c r="I87" s="42" t="s">
        <v>54</v>
      </c>
      <c r="J87" s="42">
        <v>510</v>
      </c>
      <c r="K87" s="42" t="s">
        <v>55</v>
      </c>
      <c r="L87" s="36">
        <v>20000000</v>
      </c>
      <c r="M87" s="39" t="s">
        <v>206</v>
      </c>
      <c r="N87" s="38" t="s">
        <v>175</v>
      </c>
      <c r="O87" s="40" t="s">
        <v>176</v>
      </c>
    </row>
    <row r="88" spans="1:17" ht="38.25" x14ac:dyDescent="0.25">
      <c r="A88" s="6">
        <v>468</v>
      </c>
      <c r="B88" s="6">
        <v>86</v>
      </c>
      <c r="C88" s="6">
        <v>1</v>
      </c>
      <c r="D88" s="6" t="s">
        <v>16</v>
      </c>
      <c r="E88" s="42" t="s">
        <v>42</v>
      </c>
      <c r="F88" s="43">
        <v>83909000020002</v>
      </c>
      <c r="G88" s="43" t="s">
        <v>22</v>
      </c>
      <c r="H88" s="43" t="s">
        <v>23</v>
      </c>
      <c r="I88" s="42" t="s">
        <v>40</v>
      </c>
      <c r="J88" s="42">
        <v>430</v>
      </c>
      <c r="K88" s="42" t="s">
        <v>64</v>
      </c>
      <c r="L88" s="36">
        <v>100000000</v>
      </c>
      <c r="M88" s="44" t="s">
        <v>207</v>
      </c>
      <c r="N88" s="50" t="s">
        <v>175</v>
      </c>
      <c r="O88" s="38" t="s">
        <v>176</v>
      </c>
      <c r="P88" s="40"/>
      <c r="Q88" s="49"/>
    </row>
    <row r="89" spans="1:17" x14ac:dyDescent="0.25">
      <c r="A89" s="6"/>
      <c r="B89" s="6"/>
      <c r="C89" s="41"/>
      <c r="D89" s="45"/>
      <c r="E89" s="42"/>
      <c r="F89" s="43"/>
      <c r="G89" s="43"/>
      <c r="H89" s="42"/>
      <c r="I89" s="42"/>
      <c r="J89" s="42"/>
      <c r="K89" s="48"/>
      <c r="L89" s="36"/>
      <c r="M89" s="39"/>
      <c r="N89" s="38"/>
      <c r="O89" s="40"/>
    </row>
    <row r="90" spans="1:17" x14ac:dyDescent="0.25">
      <c r="A90" s="6"/>
      <c r="B90" s="6"/>
      <c r="C90" s="41"/>
      <c r="D90" s="45"/>
      <c r="E90" s="42"/>
      <c r="F90" s="43"/>
      <c r="G90" s="43"/>
      <c r="H90" s="42"/>
      <c r="I90" s="42"/>
      <c r="J90" s="42"/>
      <c r="K90" s="48"/>
      <c r="L90" s="36"/>
      <c r="M90" s="39"/>
      <c r="N90" s="38"/>
      <c r="O90" s="40"/>
    </row>
    <row r="91" spans="1:17" x14ac:dyDescent="0.25">
      <c r="A91" s="6"/>
      <c r="B91" s="6"/>
      <c r="C91" s="41"/>
      <c r="D91" s="45"/>
      <c r="E91" s="42"/>
      <c r="F91" s="43"/>
      <c r="G91" s="43"/>
      <c r="H91" s="42"/>
      <c r="I91" s="42"/>
      <c r="J91" s="42"/>
      <c r="K91" s="48"/>
      <c r="L91" s="36"/>
      <c r="M91" s="39"/>
      <c r="N91" s="38"/>
      <c r="O91" s="40"/>
    </row>
    <row r="92" spans="1:17" x14ac:dyDescent="0.25">
      <c r="A92" s="6"/>
      <c r="B92" s="6"/>
      <c r="C92" s="41"/>
      <c r="D92" s="45"/>
      <c r="E92" s="42"/>
      <c r="F92" s="43"/>
      <c r="G92" s="43"/>
      <c r="H92" s="42"/>
      <c r="I92" s="42"/>
      <c r="J92" s="42"/>
      <c r="K92" s="48"/>
      <c r="L92" s="36"/>
      <c r="M92" s="39"/>
      <c r="N92" s="38"/>
      <c r="O92" s="40"/>
    </row>
    <row r="93" spans="1:17" x14ac:dyDescent="0.25">
      <c r="A93" s="6"/>
      <c r="B93" s="6"/>
      <c r="C93" s="41"/>
      <c r="D93" s="45"/>
      <c r="E93" s="42"/>
      <c r="F93" s="43"/>
      <c r="G93" s="43"/>
      <c r="H93" s="42"/>
      <c r="I93" s="42"/>
      <c r="J93" s="42"/>
      <c r="K93" s="48"/>
      <c r="L93" s="36"/>
      <c r="M93" s="39"/>
      <c r="N93" s="38"/>
      <c r="O93" s="40"/>
    </row>
  </sheetData>
  <autoFilter ref="A1:O88"/>
  <sortState ref="A2:O70">
    <sortCondition ref="B2:B70"/>
  </sortState>
  <printOptions horizontalCentered="1" verticalCentered="1"/>
  <pageMargins left="0.19685039370078741" right="0.17" top="7.874015748031496E-2" bottom="7.874015748031496E-2" header="0.31496062992125984" footer="8.19"/>
  <pageSetup paperSize="41" scale="6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PAA CONTRATACIÓN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Camilo Barragan Ramirez</dc:creator>
  <cp:lastModifiedBy>Alix Nohora Duarte Ravelo</cp:lastModifiedBy>
  <cp:lastPrinted>2017-12-12T15:40:33Z</cp:lastPrinted>
  <dcterms:created xsi:type="dcterms:W3CDTF">2016-12-28T15:15:12Z</dcterms:created>
  <dcterms:modified xsi:type="dcterms:W3CDTF">2017-12-26T13:41:16Z</dcterms:modified>
</cp:coreProperties>
</file>