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lcarvajal\Desktop\"/>
    </mc:Choice>
  </mc:AlternateContent>
  <xr:revisionPtr revIDLastSave="0" documentId="10_ncr:100000_{37104A6C-BE9E-4CCF-AB0B-E8AA4F179E0E}" xr6:coauthVersionLast="31" xr6:coauthVersionMax="31" xr10:uidLastSave="{00000000-0000-0000-0000-000000000000}"/>
  <bookViews>
    <workbookView xWindow="0" yWindow="0" windowWidth="28800" windowHeight="10710" xr2:uid="{00000000-000D-0000-FFFF-FFFF00000000}"/>
  </bookViews>
  <sheets>
    <sheet name="PLAN ANUAL" sheetId="4" r:id="rId1"/>
    <sheet name="Hoja2" sheetId="2" state="hidden" r:id="rId2"/>
  </sheets>
  <definedNames>
    <definedName name="_xlnm._FilterDatabase" localSheetId="0" hidden="1">'PLAN ANUAL'!$B$6:$O$80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4" l="1"/>
  <c r="L59" i="4"/>
  <c r="L60" i="4" l="1"/>
  <c r="L48" i="4"/>
  <c r="L36" i="4"/>
  <c r="L40" i="4" l="1"/>
  <c r="L44" i="4" l="1"/>
  <c r="L78" i="4" l="1"/>
  <c r="L58" i="4"/>
  <c r="L9" i="4"/>
  <c r="L16" i="4"/>
  <c r="L46" i="4"/>
  <c r="L43" i="4"/>
  <c r="L35" i="4"/>
  <c r="L28" i="4"/>
  <c r="L75" i="4" l="1"/>
  <c r="L47" i="4"/>
  <c r="L49" i="4"/>
  <c r="L50" i="4"/>
  <c r="L67" i="4"/>
  <c r="L45" i="4" l="1"/>
  <c r="L19" i="4" l="1"/>
  <c r="L76" i="4"/>
  <c r="L63" i="4" l="1"/>
  <c r="L61" i="4"/>
  <c r="L53" i="4"/>
  <c r="L34" i="4"/>
  <c r="L33" i="4"/>
  <c r="L32" i="4"/>
  <c r="L27" i="4"/>
  <c r="L26" i="4"/>
  <c r="L25" i="4"/>
  <c r="L24" i="4"/>
  <c r="L23" i="4"/>
  <c r="L20" i="4"/>
  <c r="L69" i="4"/>
  <c r="L55" i="4"/>
  <c r="L54" i="4"/>
  <c r="L52" i="4"/>
  <c r="L42" i="4"/>
  <c r="L22" i="4"/>
  <c r="L15" i="4"/>
  <c r="L14" i="4"/>
</calcChain>
</file>

<file path=xl/sharedStrings.xml><?xml version="1.0" encoding="utf-8"?>
<sst xmlns="http://schemas.openxmlformats.org/spreadsheetml/2006/main" count="566" uniqueCount="228">
  <si>
    <t>Licitación Pública</t>
  </si>
  <si>
    <t>Contratación Directa</t>
  </si>
  <si>
    <t>Mínima Cuantía</t>
  </si>
  <si>
    <t>Menor Cuantía</t>
  </si>
  <si>
    <t>Subasta a la baja</t>
  </si>
  <si>
    <t>MODALIDADES DE CONTRATACION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</si>
  <si>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</si>
  <si>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</si>
  <si>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</si>
  <si>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</si>
  <si>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</si>
  <si>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</si>
  <si>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</si>
  <si>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</si>
  <si>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</si>
  <si>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</si>
  <si>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</si>
  <si>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</si>
  <si>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</si>
  <si>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Linea Presupuesto</t>
  </si>
  <si>
    <t>Linea Plan Contratación</t>
  </si>
  <si>
    <t>Tipo de proyecto
1. Plan de Contratación
2.Transferencias
3. Cuentas por pagar
4. Caja Menor
5.Vigencia actual
6. Vigencia Futura</t>
  </si>
  <si>
    <t>Tipo de Negocio</t>
  </si>
  <si>
    <t>Area</t>
  </si>
  <si>
    <t>Fecha Inicio Proceso Contratación</t>
  </si>
  <si>
    <t>Formas de Contratación
1. Orden de bien o servicios
2.Abreviada
3.Concurso Directo
4.Concurso Público
5. Contratación Directa</t>
  </si>
  <si>
    <t>Cuenta Presupuestal</t>
  </si>
  <si>
    <t>Nombre Cuenta presupuestal</t>
  </si>
  <si>
    <t>Sub Nombre cuenta presupuestal</t>
  </si>
  <si>
    <t xml:space="preserve">Nombre del area </t>
  </si>
  <si>
    <t xml:space="preserve">Total  presupuesto de la linea 
</t>
  </si>
  <si>
    <t>Descripción de la linea</t>
  </si>
  <si>
    <t>FORMATO PLAN ANUAL DE ADQUISICIONES
F-BS1-039-Versión 1-29/11/2017</t>
  </si>
  <si>
    <t xml:space="preserve">Código del area </t>
  </si>
  <si>
    <t>GASTOS DE PERSONAL</t>
  </si>
  <si>
    <t>GASTOS GENERALES</t>
  </si>
  <si>
    <t>GASTOS DE OPERACIÓN</t>
  </si>
  <si>
    <t>SERVICIOS PERSONALES INDIRECTOS</t>
  </si>
  <si>
    <t>HONORARIOS ASESORIAS ADMINISTRATIVA</t>
  </si>
  <si>
    <t>COMPRA DE EQUIPO</t>
  </si>
  <si>
    <t>MOBILIARIO Y ENSERES</t>
  </si>
  <si>
    <t xml:space="preserve">COMPRA DE EQUIPO </t>
  </si>
  <si>
    <t>OTROS MUEBLES Y ENSERES</t>
  </si>
  <si>
    <t>MATERIALES Y SUMINISTROS</t>
  </si>
  <si>
    <t>COMBUSTIBLES Y LUBRICANTES</t>
  </si>
  <si>
    <t>MATERIALES DE CONSTRUCCIÓN</t>
  </si>
  <si>
    <t>PAPELERÍA, UTILES DE ESCRITORIO Y OFICINA</t>
  </si>
  <si>
    <t xml:space="preserve">MANTENIMIENTO </t>
  </si>
  <si>
    <t>MANTENIMIENTO DE BIENES MUEBLES, EQUIPOS Y ENSERES</t>
  </si>
  <si>
    <t>MANTENIMIENTO DE EQUIPO DE NAVEGACIÓN Y TRANSPORTE</t>
  </si>
  <si>
    <t>SERVICIO DE ASEO Y CAFETERIA</t>
  </si>
  <si>
    <t>SERVICIO DE SEGURIDAD Y VIGILANCIA</t>
  </si>
  <si>
    <t>COMUNICACIONES Y TRANSPORTE</t>
  </si>
  <si>
    <t>CORREO</t>
  </si>
  <si>
    <t>IMPRESOS Y PUBLICACIONES</t>
  </si>
  <si>
    <t>SUSCRIPCIONES</t>
  </si>
  <si>
    <t>OTROS GASTOS POR IMPRESOS Y PUBLICACIONES</t>
  </si>
  <si>
    <t>SEGUROS</t>
  </si>
  <si>
    <t>SEGURO DE INFIDELIDAD Y RIESGOS FINANCIEROS</t>
  </si>
  <si>
    <t>OTROS SEGUROS</t>
  </si>
  <si>
    <t>ARRENDAMIENTOS</t>
  </si>
  <si>
    <t>ARRENDAMIENTO DE BIENES INMUEBLES</t>
  </si>
  <si>
    <t>TRANSPORTE TERRESTRE</t>
  </si>
  <si>
    <t>OTROS GASTOS POR ADQUISICIÓN DE SERVICIOS</t>
  </si>
  <si>
    <t>OTROS GASTOS PARA ADQUISICIÓN DE SERVICIOS</t>
  </si>
  <si>
    <t>HONORARIOS ASESORIAS JURIDICAS</t>
  </si>
  <si>
    <t xml:space="preserve">MANTENIMIENTO DE BIENES INMUEBLES </t>
  </si>
  <si>
    <t>TRANSPORTE</t>
  </si>
  <si>
    <t>HONORARIOS AVALUOS</t>
  </si>
  <si>
    <t>GASTOS DE ACTIVOS FINANCIEROS</t>
  </si>
  <si>
    <t>ADMINISTRACIÓN DE PORTAFOLIO</t>
  </si>
  <si>
    <t>SUELDOS DE PERSONAL DE NOMINA</t>
  </si>
  <si>
    <t>OTROS SERVICIOS PERSONALES INDIRECTOS</t>
  </si>
  <si>
    <t>DOTACIÓN-SEGURIDAD INDUSTRIAL</t>
  </si>
  <si>
    <t xml:space="preserve">VIÁTICOS Y GASTOS DE VIAJE </t>
  </si>
  <si>
    <t>ALIMENTACIÓN</t>
  </si>
  <si>
    <t>CAPACITACIÓN, BIENESTAR SOCIAL Y ESTÍMULOS</t>
  </si>
  <si>
    <t xml:space="preserve">OTROS SERVICIOS PARA CAPACITACIÓN, BIENESTAR SOCIAL Y ESTÍMULOS </t>
  </si>
  <si>
    <t xml:space="preserve">SOFTWARE </t>
  </si>
  <si>
    <t>MANTENIMIENTO DE SOFTWARE</t>
  </si>
  <si>
    <t>HARDWARE</t>
  </si>
  <si>
    <t>MANTENIMIENTO EQUIPO DE COMUNICACIÓN Y COMPUTACIÓN</t>
  </si>
  <si>
    <t>ARRENDAMIENTO DE BIENES MUEBLES</t>
  </si>
  <si>
    <t>VICEPRESIDENCIA ADMINISTRATIVA Y FINANCIERA</t>
  </si>
  <si>
    <t>GERENCIA ADMINISTRATIVA</t>
  </si>
  <si>
    <t>PRESIDENCIA</t>
  </si>
  <si>
    <t>GERENCIA COMERCIAL</t>
  </si>
  <si>
    <t>VICEPRESIDENCIA JURIDICA</t>
  </si>
  <si>
    <t>GERENCIA DE ASUNTOS LEGALES</t>
  </si>
  <si>
    <t>VICEPRESIDENCIA DE BIENES</t>
  </si>
  <si>
    <t>GERENCIA DE INMUEBLES</t>
  </si>
  <si>
    <t>GERENCIA DE MUEBLES</t>
  </si>
  <si>
    <t>VICEPRESIDENCIA DE SOCIEDADES</t>
  </si>
  <si>
    <t>GERENCIA DE SOCIEDADES EN LIQUIDACIÓN</t>
  </si>
  <si>
    <t>GERENCIA FINANCIERA</t>
  </si>
  <si>
    <t>GERENCIA SOCIEDADES  ACTIVAS</t>
  </si>
  <si>
    <t>GERENCIA TALENTO HUMANO</t>
  </si>
  <si>
    <t>GERENCIA TECNICA</t>
  </si>
  <si>
    <t>OF. COM Y ATEN. CIUD.</t>
  </si>
  <si>
    <t>OF. CONTROL INTERNO</t>
  </si>
  <si>
    <t>OF. DE PLANEACION</t>
  </si>
  <si>
    <t>OF. GESTION INFORMACIÓN</t>
  </si>
  <si>
    <t xml:space="preserve">CONTRATAR ASESORIA EN TEMAS RELACIONADOS CON EL PLAN DE SEGUROS DE LA SAE SAS </t>
  </si>
  <si>
    <t>COMPRA ESTANTERIA ARCHIVO - FRISCO</t>
  </si>
  <si>
    <t>COMPRA ELECTRODOMESTICOS PARA  EL FUNCIONAMIENTO DE LAS SEDES  - SAE</t>
  </si>
  <si>
    <t>SUMINISTRO DE COMBUSTIBLE PARQUE AUTOMOTOR AL SERVICIO DE LA SAE Y PLANTA ELECTRICA</t>
  </si>
  <si>
    <t>ADQUIRIR ELEMENTOS DE FERRETERIA Y MATERIALES DE CONSTRUCCION NECESARIOS PARA EL FUNCIONAMIENTO DE LA SEDE, REGIONALES, BODEGA ARCHIVO E INMUEBLES AL SERVICIO DE LA - SAE</t>
  </si>
  <si>
    <t>SUMINISTRO DE PAPELERIA, UTILES DE ESCRITORIO Y OFICINA, TONER Y ADQUISICION CAJAS, CARPETAS, GANCHOS Y ROTULOS,</t>
  </si>
  <si>
    <t xml:space="preserve">MANTENIMIENTO EXTINTORES, FUMIGACION Y PURIFICADORES DE AGUA </t>
  </si>
  <si>
    <t xml:space="preserve">MANTENIMIENTO  PREVENTIVO Y CORRECTIVO CON SUMINISTRO DE REPUESTOS ORIGINALES Y MANO DE OBRA PARA LOS VEHÍCULOS Y MOTOCICLETAS MULTIMARCAS QUE CONFORMAN EL PARQUE AUTOMOTOR ACTIVO DE LA ENTIDAD Y LOS QUE LE HAYAN SIDO Y LE SEAN ASIGNADOS POR NECESIDADES DEL SERVICIO. </t>
  </si>
  <si>
    <t xml:space="preserve">CONTRATAR EL SERVICIO INTEGRAL DE ASEO Y CAFETERIA Y MANTENIMIENTO </t>
  </si>
  <si>
    <t>SERVICIO DE ENVIO Y ENTREGA DE CORRRESPONDENCIA 4-72</t>
  </si>
  <si>
    <t>SUSCRIPCIÓN ESPECIALIZADAS (LEGIS CONSTRUDATA Y ACTUALIZACIONES JURIDICAS, FINANCIERA Y TALENTO HUMANO)</t>
  </si>
  <si>
    <t xml:space="preserve">CONTRATAR OUTSOURCING REPRODUCCIÓN Y FOTOCOPIADO </t>
  </si>
  <si>
    <t xml:space="preserve">ARRENDAMIENTO SEDE PPAL Y REGIONALES </t>
  </si>
  <si>
    <t>TRANSPORTES VARIOS</t>
  </si>
  <si>
    <t>PUBLICACIONES, FERIAS, RUEDAS DE NEGOCIOS, BRIGADAS Y OTROS</t>
  </si>
  <si>
    <t xml:space="preserve">ESTUDIOS DE MERCADOS INMOBILIARIOS </t>
  </si>
  <si>
    <t xml:space="preserve">CENTRALES DE RIESGO  </t>
  </si>
  <si>
    <t>PAGO HONORARIOS DEFENSA JUDICIAL, HONORARIOS CARTERA, PERITOS ESPECIALES, PROCESOS ESPECIALES, ENTRE OTROS.</t>
  </si>
  <si>
    <t>PIEZAS PROCESALES</t>
  </si>
  <si>
    <t>VIGILANCIA JUDICIAL</t>
  </si>
  <si>
    <t>CONSULTOR-LABORAL</t>
  </si>
  <si>
    <t>PAGOS DE ZONAS COMUNES BIENES INMUEBLES EXTINTOS</t>
  </si>
  <si>
    <t>PAGO DE EMBALAJES, COTEROS, CERREJERIA, Y DEMAS QUE SE GENEREN EN EL PROCESO DE DESALOJOS DE LOS BIENES INMUEBLES EXTINTOS</t>
  </si>
  <si>
    <t xml:space="preserve">LICENCIAS AMBIENTALES Y/O PLANES DE MANEJO AMBIENTAL POR ALMACENAMIENTO DE SUSTANCIAS. </t>
  </si>
  <si>
    <t xml:space="preserve">MANTENIMIENTO BASCULAS, APILADORAS, ESTIBADORAS Y DEMAS </t>
  </si>
  <si>
    <t>CUBRE EL TRANSPORTE DE BIENES NO INCLUIDOS EN EL CONTRATO DE OPERADORES LOGISTICOS.</t>
  </si>
  <si>
    <t>TRASLADO AL EXTERIOR Y MONETIZACIÓN DIVISAS (CONVENIO BANCO DE LA REPUBLICA) INCLUYE EL SERVICIO DE DEPÓSITO DE LAS CUSTODIAS</t>
  </si>
  <si>
    <t>LA PRESTACIÓN DE LOS SERVICIOS DE TRANSPORTE, CUSTODIA, MANUTENCIÓN, CUIDADOS, MARCAJE, SOSTENIMIENTO, PESAJE Y GESTIONES DE INTERMEDIACIÓN COMERCIAL, Y ADMINISTRACIÓN DE LOS INMUEBLES EN LOS CUALES SE UBICAN LOS SEMOVIENTES INCAUTADOS</t>
  </si>
  <si>
    <t>AVALÚO DE INTANGIBLES (MARCAS, PATENTES, DERECHOS DE AUTOR Y KNOW HOW)</t>
  </si>
  <si>
    <t xml:space="preserve">ASESORIAS EN CONCEPTOS DE DERECHO TRIBUTARIO, SOCIETARIO Y COMERCIAL </t>
  </si>
  <si>
    <t>CONTRATACION DE SERVICIOS FINANCIEROS RELACIONADOS CON LA ADMINISTRACION, CUSTODIA DEL PORTAFOLIO</t>
  </si>
  <si>
    <t>ASESORIA APOYO IMPLEMENTACIÓN NIIF  Y ASESORIA TRIBUTARIA</t>
  </si>
  <si>
    <t>HONORARIOS POR DIAGNÓSTICO INICIAL, Y ASESORÍAS FINANCIERA, CONTABLE Y TRIBUTARIA, LEGAL SOCIEDADES EXTINTAS</t>
  </si>
  <si>
    <t>SERVICIOS DE SELECCIÓN DE PERSONAL Y ASESORÍA, ACTUALIZACIÓN Y MANTENIMIENTO DEL APLICATIVO DE NÓMINA</t>
  </si>
  <si>
    <t xml:space="preserve">SERVICIOS TEMPORALES </t>
  </si>
  <si>
    <t>SEGURIDAD INDUSTRIAL</t>
  </si>
  <si>
    <t>SANEAMIENTO BÁSICO (FUMIGACIÓN/ CONTROL DE PLAGAS)</t>
  </si>
  <si>
    <t>VIATICOS Y GASTOS DE VIAJE.</t>
  </si>
  <si>
    <t>CONTRATACIÓN DE ACTIVIDADES DE BIENESTAR</t>
  </si>
  <si>
    <t>CONTRATACIÓN DE CAPACITACIÓN EXTERNA</t>
  </si>
  <si>
    <t>MEDICINA PREVENTIVA Y DEL TRABAJO, HIGIENE INDUSTRIAL, GESTIÓN AMBIENTAL, ADMINISTRACIÓN DEL SISTEMA DE  GESTIÓN SSTA</t>
  </si>
  <si>
    <t xml:space="preserve">
VIRTUALIZACIÓN DE PROCESOS MISIONALES Y ESTRATEGICOS.
PRESTACIÓN DE SERVICIOS PARA EL DESARROLLO DE  ACCIONES LOGÍSTICAS, EVENTOS, ENCUENTROS, TALLERES, CAPACITACIONES </t>
  </si>
  <si>
    <t>ESTUDIO DE SEGURIDAD  PARA QUIENES ASPIREN A FORMAR PARTE DEL REGISTRO DE DEPOSITARIOS Y LIQUIDADORES.</t>
  </si>
  <si>
    <t>AVALÚOS COMERCIALES BIENES EN PROCESO</t>
  </si>
  <si>
    <t>REALIZACIÓN LEVANTAMIENTOS TOPOGRÁFICOS. SANEAMIENTO FÍSICO CATASTRAL. GENERACIÓN DE PROPIEDAD HORIZONTAL BIENES EN PROCESO</t>
  </si>
  <si>
    <t>REPARACIONES OBRAS Y MANTENIMIENTOS BIENES EXTINTOS</t>
  </si>
  <si>
    <t xml:space="preserve">OPERADOR LOGÍSTICO AREA COMUNICACIONES </t>
  </si>
  <si>
    <t xml:space="preserve"> IMPRESOS OFFSET Y DIGITAL</t>
  </si>
  <si>
    <t>MONITOREO DE MEDIOS</t>
  </si>
  <si>
    <t xml:space="preserve">AUDITORÍAS  FORENSES SISTEMAS DE INFORMACIÓN </t>
  </si>
  <si>
    <t>CONTRATACION SOFTWARE DE AUDITORIA</t>
  </si>
  <si>
    <t>ADQUISICIÓN DE HERRAMIENTA TECNOLÓGICA DEL SISTEMA INTEGRADO DE GESTIÓN</t>
  </si>
  <si>
    <t xml:space="preserve">REALIZACIÓN DE AUDITORIA INTERNA DE CALIDAD </t>
  </si>
  <si>
    <t xml:space="preserve">COMPRA DE SOFTWARE </t>
  </si>
  <si>
    <t xml:space="preserve">MANTENIMIENTO DE SOFTWARE </t>
  </si>
  <si>
    <t xml:space="preserve">COMPRA DE HARDWARE </t>
  </si>
  <si>
    <t>MANTENIMIENTO COMPUTADORES, PLANTE TELEFONICA, MANTENIMIENTO UPS, ENTRE OTROS.</t>
  </si>
  <si>
    <t>GARANTIA DE SERVIDORES FRISCO. EXTENSIÓN POR 1 AÑO</t>
  </si>
  <si>
    <t>SERVICIOS PROFESIONALES PERSONAL REQUERIDO PARA DESARROLLOS U OTROS.</t>
  </si>
  <si>
    <t>BODEGAJE CINTAS, ALQUILER DE SERVICIO ITIL Y EQUIPOS, CRECIMIENTO EN LA NUBE Y ESPACIOS DE DISCO.</t>
  </si>
  <si>
    <t xml:space="preserve">SERVICIO DE ALQUILER DE SERVIDORES Y ESCANERES </t>
  </si>
  <si>
    <t>REFLOTACION, ADECUACION, DESVARE, PUESTA A PUNTO Y REMOLQUE HASTA EL MUELLE, DE LAS EMBARCACIONES ADMINISTRADAS POR SAE.</t>
  </si>
  <si>
    <t>1 defebero de 2018</t>
  </si>
  <si>
    <t>3. Concurso Directo  por valor de $326.000.000 ( Operador logístico)
2-  Abreviada por valor de $100.000.000 (identificadores de predios)</t>
  </si>
  <si>
    <t>22 de enero de 2018</t>
  </si>
  <si>
    <t>2 de abril de 2018</t>
  </si>
  <si>
    <t>4. Concurso Público</t>
  </si>
  <si>
    <t xml:space="preserve">1. Orden de bien o servicios </t>
  </si>
  <si>
    <t>3. Concurso Directo</t>
  </si>
  <si>
    <t>01 de julio de 2018</t>
  </si>
  <si>
    <t>1. Orden de bien o servicios (ceb indicar que surgen a necesidad dentro del area.</t>
  </si>
  <si>
    <t>01/02/2018 OCCIDENTE
01/05/2018 SUROCCIDENTE</t>
  </si>
  <si>
    <t>01/02/2018 SUROCCIDENTE</t>
  </si>
  <si>
    <t>27 DE ABRIL 2018</t>
  </si>
  <si>
    <t>02 DE ENERO 2018</t>
  </si>
  <si>
    <t>30 DE MAYO 2018</t>
  </si>
  <si>
    <t>4.Concurso Público (Aprobación Junta Directiva)</t>
  </si>
  <si>
    <t>15/082018</t>
  </si>
  <si>
    <t>MARZO</t>
  </si>
  <si>
    <t>PRORROGA</t>
  </si>
  <si>
    <t>OCTUBRE</t>
  </si>
  <si>
    <t>JULIO</t>
  </si>
  <si>
    <t>ENERO</t>
  </si>
  <si>
    <t>enero y julio de 2018</t>
  </si>
  <si>
    <t>5. Contratación Directa</t>
  </si>
  <si>
    <t xml:space="preserve">2. Abreviada </t>
  </si>
  <si>
    <t>1. Orden de Bien o servicios</t>
  </si>
  <si>
    <t>5. Contratación Directa                             (21 - Contratación directa en enero 2018)    (20 - Contratación directa en julio 2018)</t>
  </si>
  <si>
    <t>22-12-2017 al 04-04-2018</t>
  </si>
  <si>
    <t>24-01-2018 al 14-06-2018</t>
  </si>
  <si>
    <t>01-02-2018 al 01-05-2018</t>
  </si>
  <si>
    <t>01-02-2018 AL 01-08-2018</t>
  </si>
  <si>
    <t>22-12-2017 al 15-08-2018</t>
  </si>
  <si>
    <t>01-02-2018 al 15/03/2018</t>
  </si>
  <si>
    <t>1. Orden de Bien o servicios (ya esta contratada)</t>
  </si>
  <si>
    <t>5. Contratación Directa (ya esta contratado)</t>
  </si>
  <si>
    <t>2. Abreviada (ya esta contratado)</t>
  </si>
  <si>
    <t>1. Orden de Bien o servicios (3 contratos)</t>
  </si>
  <si>
    <t>2. Abreviada</t>
  </si>
  <si>
    <t>N/A</t>
  </si>
  <si>
    <t>4. Convocatoria Público</t>
  </si>
  <si>
    <t>3. Concurso directo (REGIONAL NORTE)</t>
  </si>
  <si>
    <t xml:space="preserve">ADICION </t>
  </si>
  <si>
    <t>1. Orden de Bien o servicios (8)</t>
  </si>
  <si>
    <t xml:space="preserve">
3. Concurso PUBLICO</t>
  </si>
  <si>
    <t>2.Abreviada</t>
  </si>
  <si>
    <t>Adicion y prorroga -(2. Abreviada)</t>
  </si>
  <si>
    <t>Adición abreviada</t>
  </si>
  <si>
    <t>ADICION directa</t>
  </si>
  <si>
    <t>Adicion directa</t>
  </si>
  <si>
    <t>SERVICIO DE INSTALACIÓN, MANTENIMIENTO Y SOPORTE DE SORTWARE GESTION DOCUMENTAL.</t>
  </si>
  <si>
    <t>CONTRATAR EL SERVICIO DE VIGILANCIA Y SEGURIDAD PRIVADA INCLUIDO MEDIOS TECNOLOGICOS. RECURSOS FRISCO - PRESUPUESTO SAE</t>
  </si>
  <si>
    <t>PAGO PRIMA POLIZA - SEGUROS SOAT PARQUE AUTOMOTOR</t>
  </si>
  <si>
    <t>3. Concurso Directo                  1. Orden de Bien o Servicios</t>
  </si>
  <si>
    <t>PAGO COMISIONES A CISA VENTA BIENES Y CARTERA - ENAJENACION TEMPRANA</t>
  </si>
  <si>
    <t>PÓLIZAS DE ARRENDAMIENTO BIENES EXTINTOS - BIENES EN PROCESO</t>
  </si>
  <si>
    <t xml:space="preserve">PAGO DE TRANSPORTE CORRESPONDIENTE A LOGISTICA DE DESALOJOS DE LAS REGIONALES DE LOS BIENES INMUEBLES EXTINTOS - EN PROCESO </t>
  </si>
  <si>
    <t xml:space="preserve">ATENDER LOS SERVICIOS DE DESTRUCCIÓN DE BIENES MUEBLES EXTINTOS (ENSERES, MUEBLES,OBJETOS DECORATIVOS,SUSTANCIAS QUIMICAS,ETC). MUEBLES EN PROCESO </t>
  </si>
  <si>
    <t>ARRENDAMIENTO BODEGAS DE ALMACENAMIENTO (SUSTANCIAS, AVIONES, MOTONAVES) OPERADORES LOGISTICOS</t>
  </si>
  <si>
    <t>2. Abreviada                                  1. Orden de Bien o servicios</t>
  </si>
  <si>
    <t xml:space="preserve">AVALUO TECNICO COMERCIAL </t>
  </si>
  <si>
    <t xml:space="preserve">GASTOS DE OPERACIÓN </t>
  </si>
  <si>
    <t xml:space="preserve">HONORARIOS REVISORIA FISCAL - HONORARIOS ASESORIA ADMINISTRATIVA Y TRIBUTARIA </t>
  </si>
  <si>
    <t>CONTRATAR LA PRESTACION DE LOS SERVICIOS PROFESIONALES DE PERSONA NATURAL O JURIDICA CON EXPERTICIA EN BIOLOGIA MARINA</t>
  </si>
  <si>
    <t>ALQUILER DE UN SISTEMA BIOMETRICO</t>
  </si>
  <si>
    <t>NUEVO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</si>
</sst>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/>
  </cellStyleXfs>
  <cellXfs count="55">
    <xf numFmtId="0" fontId="0" fillId="0" borderId="0" xfId="0"/>
    <xf numFmtId="0" fontId="1" fillId="0" borderId="2" xfId="0" applyFont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3" borderId="0" xfId="0" applyFill="1"/>
    <xf numFmtId="0" fontId="0" fillId="3" borderId="0" xfId="0" applyFont="1" applyFill="1" applyAlignment="1" applyProtection="1">
      <alignment vertical="center" wrapText="1"/>
    </xf>
    <xf numFmtId="0" fontId="1" fillId="3" borderId="0" xfId="0" applyFont="1" applyFill="1" applyBorder="1" applyAlignment="1" applyProtection="1">
      <alignment horizontal="left" vertical="center" wrapText="1"/>
    </xf>
    <xf numFmtId="0" fontId="2" fillId="3" borderId="0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43" fontId="8" fillId="0" borderId="1" xfId="0" applyNumberFormat="1" applyFont="1" applyBorder="1"/>
    <xf numFmtId="0" fontId="8" fillId="0" borderId="1" xfId="0" applyFont="1" applyFill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right" vertical="center" wrapText="1"/>
    </xf>
    <xf numFmtId="43" fontId="6" fillId="0" borderId="1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left" vertical="center" wrapText="1"/>
    </xf>
    <xf numFmtId="14" fontId="6" fillId="0" borderId="1" xfId="1" applyNumberFormat="1" applyFont="1" applyFill="1" applyBorder="1" applyAlignment="1">
      <alignment horizontal="center" vertical="center" wrapText="1"/>
    </xf>
    <xf numFmtId="43" fontId="8" fillId="0" borderId="1" xfId="0" applyNumberFormat="1" applyFont="1" applyBorder="1" applyAlignment="1">
      <alignment vertical="center"/>
    </xf>
    <xf numFmtId="43" fontId="8" fillId="0" borderId="1" xfId="0" applyNumberFormat="1" applyFont="1" applyBorder="1" applyAlignment="1">
      <alignment wrapText="1"/>
    </xf>
    <xf numFmtId="164" fontId="6" fillId="0" borderId="1" xfId="0" applyNumberFormat="1" applyFont="1" applyBorder="1" applyAlignment="1">
      <alignment vertical="center"/>
    </xf>
    <xf numFmtId="43" fontId="8" fillId="0" borderId="1" xfId="0" applyNumberFormat="1" applyFont="1" applyBorder="1" applyAlignment="1">
      <alignment vertical="center" wrapText="1"/>
    </xf>
    <xf numFmtId="16" fontId="6" fillId="0" borderId="1" xfId="1" applyNumberFormat="1" applyFont="1" applyFill="1" applyBorder="1" applyAlignment="1">
      <alignment horizontal="center" vertical="center" wrapText="1"/>
    </xf>
    <xf numFmtId="17" fontId="6" fillId="0" borderId="1" xfId="1" applyNumberFormat="1" applyFont="1" applyFill="1" applyBorder="1" applyAlignment="1">
      <alignment horizontal="center" vertical="center" wrapText="1"/>
    </xf>
    <xf numFmtId="43" fontId="8" fillId="0" borderId="1" xfId="0" applyNumberFormat="1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43" fontId="8" fillId="0" borderId="1" xfId="0" applyNumberFormat="1" applyFont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vertical="top" wrapText="1"/>
    </xf>
    <xf numFmtId="14" fontId="7" fillId="0" borderId="1" xfId="1" applyNumberFormat="1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vertical="center" wrapText="1"/>
    </xf>
    <xf numFmtId="43" fontId="8" fillId="0" borderId="1" xfId="0" applyNumberFormat="1" applyFont="1" applyBorder="1" applyAlignment="1">
      <alignment horizontal="left"/>
    </xf>
    <xf numFmtId="164" fontId="6" fillId="0" borderId="1" xfId="0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164" fontId="6" fillId="0" borderId="3" xfId="0" applyNumberFormat="1" applyFont="1" applyBorder="1" applyAlignment="1">
      <alignment horizontal="left" vertical="center"/>
    </xf>
    <xf numFmtId="164" fontId="6" fillId="0" borderId="4" xfId="0" applyNumberFormat="1" applyFont="1" applyBorder="1" applyAlignment="1">
      <alignment horizontal="center" vertical="center" wrapText="1"/>
    </xf>
    <xf numFmtId="43" fontId="8" fillId="0" borderId="3" xfId="0" applyNumberFormat="1" applyFont="1" applyBorder="1" applyAlignment="1">
      <alignment vertical="center" wrapText="1"/>
    </xf>
    <xf numFmtId="43" fontId="8" fillId="0" borderId="3" xfId="0" applyNumberFormat="1" applyFont="1" applyBorder="1" applyAlignment="1">
      <alignment vertical="center"/>
    </xf>
    <xf numFmtId="164" fontId="6" fillId="0" borderId="3" xfId="0" applyNumberFormat="1" applyFont="1" applyBorder="1" applyAlignment="1">
      <alignment vertical="center" wrapText="1"/>
    </xf>
    <xf numFmtId="164" fontId="6" fillId="0" borderId="3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right" vertical="center" wrapText="1"/>
    </xf>
    <xf numFmtId="0" fontId="6" fillId="3" borderId="1" xfId="2" applyFont="1" applyFill="1" applyBorder="1" applyAlignment="1">
      <alignment horizontal="left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8" fillId="3" borderId="1" xfId="0" applyNumberFormat="1" applyFont="1" applyFill="1" applyBorder="1" applyAlignment="1">
      <alignment vertical="center" wrapText="1"/>
    </xf>
    <xf numFmtId="0" fontId="9" fillId="3" borderId="0" xfId="0" applyFont="1" applyFill="1" applyAlignment="1">
      <alignment horizontal="right"/>
    </xf>
    <xf numFmtId="0" fontId="10" fillId="3" borderId="0" xfId="0" applyFont="1" applyFill="1" applyBorder="1" applyAlignment="1" applyProtection="1">
      <alignment horizontal="right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right"/>
    </xf>
    <xf numFmtId="0" fontId="12" fillId="0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76201</xdr:rowOff>
    </xdr:from>
    <xdr:to>
      <xdr:col>3</xdr:col>
      <xdr:colOff>228600</xdr:colOff>
      <xdr:row>4</xdr:row>
      <xdr:rowOff>95251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76F8882-2F4F-4899-BC9E-12319B36F84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352425" y="76201"/>
          <a:ext cx="1638300" cy="7810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87"/>
  <sheetViews>
    <sheetView tabSelected="1" topLeftCell="D1" workbookViewId="0">
      <selection activeCell="O4" sqref="O4"/>
    </sheetView>
  </sheetViews>
  <sheetFormatPr baseColWidth="10" defaultRowHeight="15" x14ac:dyDescent="0.25"/>
  <cols>
    <col min="1" max="1" width="1.85546875" style="3" hidden="1" customWidth="1"/>
    <col min="2" max="2" width="13.140625" customWidth="1"/>
    <col min="3" max="3" width="13.28515625" customWidth="1"/>
    <col min="4" max="4" width="16.140625" customWidth="1"/>
    <col min="5" max="5" width="13.42578125" bestFit="1" customWidth="1"/>
    <col min="6" max="6" width="16.140625" bestFit="1" customWidth="1"/>
    <col min="7" max="7" width="17" customWidth="1"/>
    <col min="8" max="8" width="18.28515625" customWidth="1"/>
    <col min="9" max="9" width="16.140625" bestFit="1" customWidth="1"/>
    <col min="10" max="10" width="13.28515625" bestFit="1" customWidth="1"/>
    <col min="11" max="11" width="24.5703125" customWidth="1"/>
    <col min="12" max="12" width="18.7109375" style="52" customWidth="1"/>
    <col min="13" max="13" width="38.5703125" customWidth="1"/>
    <col min="14" max="14" width="16.5703125" customWidth="1"/>
    <col min="15" max="15" width="22.42578125" customWidth="1"/>
    <col min="16" max="28" width="11.42578125" style="3"/>
  </cols>
  <sheetData>
    <row r="1" spans="1:15" s="3" customFormat="1" x14ac:dyDescent="0.25">
      <c r="L1" s="48"/>
    </row>
    <row r="2" spans="1:15" s="3" customFormat="1" x14ac:dyDescent="0.25">
      <c r="C2" s="54" t="s">
        <v>32</v>
      </c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5" s="3" customFormat="1" x14ac:dyDescent="0.25"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spans="1:15" s="3" customFormat="1" x14ac:dyDescent="0.25">
      <c r="B4" s="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spans="1:15" s="3" customForma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49"/>
      <c r="M5" s="5"/>
    </row>
    <row r="6" spans="1:15" ht="129" customHeight="1" x14ac:dyDescent="0.25">
      <c r="A6" s="6"/>
      <c r="B6" s="2" t="s">
        <v>19</v>
      </c>
      <c r="C6" s="2" t="s">
        <v>20</v>
      </c>
      <c r="D6" s="2" t="s">
        <v>21</v>
      </c>
      <c r="E6" s="2" t="s">
        <v>22</v>
      </c>
      <c r="F6" s="2" t="s">
        <v>26</v>
      </c>
      <c r="G6" s="2" t="s">
        <v>27</v>
      </c>
      <c r="H6" s="2" t="s">
        <v>28</v>
      </c>
      <c r="I6" s="2" t="s">
        <v>23</v>
      </c>
      <c r="J6" s="2" t="s">
        <v>33</v>
      </c>
      <c r="K6" s="2" t="s">
        <v>29</v>
      </c>
      <c r="L6" s="50" t="s">
        <v>30</v>
      </c>
      <c r="M6" s="2" t="s">
        <v>31</v>
      </c>
      <c r="N6" s="2" t="s">
        <v>24</v>
      </c>
      <c r="O6" s="2" t="s">
        <v>25</v>
      </c>
    </row>
    <row r="7" spans="1:15" ht="42" customHeight="1" x14ac:dyDescent="0.25">
      <c r="B7" s="41">
        <v>1</v>
      </c>
      <c r="C7" s="41">
        <v>1</v>
      </c>
      <c r="D7" s="41">
        <v>1</v>
      </c>
      <c r="E7" s="42" t="s">
        <v>34</v>
      </c>
      <c r="F7" s="43">
        <v>52110900010004</v>
      </c>
      <c r="G7" s="43" t="s">
        <v>37</v>
      </c>
      <c r="H7" s="42" t="s">
        <v>38</v>
      </c>
      <c r="I7" s="42" t="s">
        <v>83</v>
      </c>
      <c r="J7" s="42">
        <v>210</v>
      </c>
      <c r="K7" s="41" t="s">
        <v>84</v>
      </c>
      <c r="L7" s="44">
        <v>58000000</v>
      </c>
      <c r="M7" s="45" t="s">
        <v>102</v>
      </c>
      <c r="N7" s="46"/>
      <c r="O7" s="47"/>
    </row>
    <row r="8" spans="1:15" ht="33.75" x14ac:dyDescent="0.25">
      <c r="B8" s="7">
        <v>4</v>
      </c>
      <c r="C8" s="7">
        <v>2</v>
      </c>
      <c r="D8" s="7">
        <v>1</v>
      </c>
      <c r="E8" s="8" t="s">
        <v>35</v>
      </c>
      <c r="F8" s="9">
        <v>16650100010001</v>
      </c>
      <c r="G8" s="9" t="s">
        <v>39</v>
      </c>
      <c r="H8" s="8" t="s">
        <v>40</v>
      </c>
      <c r="I8" s="8" t="s">
        <v>83</v>
      </c>
      <c r="J8" s="8">
        <v>210</v>
      </c>
      <c r="K8" s="7" t="s">
        <v>84</v>
      </c>
      <c r="L8" s="13">
        <v>71000000</v>
      </c>
      <c r="M8" s="26" t="s">
        <v>103</v>
      </c>
      <c r="N8" s="16">
        <v>43256</v>
      </c>
      <c r="O8" s="17" t="s">
        <v>187</v>
      </c>
    </row>
    <row r="9" spans="1:15" ht="33.75" x14ac:dyDescent="0.25">
      <c r="B9" s="7">
        <v>5</v>
      </c>
      <c r="C9" s="7">
        <v>3</v>
      </c>
      <c r="D9" s="7">
        <v>1</v>
      </c>
      <c r="E9" s="8" t="s">
        <v>35</v>
      </c>
      <c r="F9" s="9">
        <v>16659005</v>
      </c>
      <c r="G9" s="9" t="s">
        <v>41</v>
      </c>
      <c r="H9" s="8" t="s">
        <v>42</v>
      </c>
      <c r="I9" s="8" t="s">
        <v>83</v>
      </c>
      <c r="J9" s="8">
        <v>210</v>
      </c>
      <c r="K9" s="7" t="s">
        <v>84</v>
      </c>
      <c r="L9" s="13">
        <f>10500000+20000000+8000000</f>
        <v>38500000</v>
      </c>
      <c r="M9" s="26" t="s">
        <v>104</v>
      </c>
      <c r="N9" s="16">
        <v>43263</v>
      </c>
      <c r="O9" s="20" t="s">
        <v>188</v>
      </c>
    </row>
    <row r="10" spans="1:15" ht="33.75" x14ac:dyDescent="0.25">
      <c r="B10" s="7">
        <v>6</v>
      </c>
      <c r="C10" s="7">
        <v>4</v>
      </c>
      <c r="D10" s="7">
        <v>1</v>
      </c>
      <c r="E10" s="8" t="s">
        <v>35</v>
      </c>
      <c r="F10" s="9">
        <v>52114400010001</v>
      </c>
      <c r="G10" s="9" t="s">
        <v>43</v>
      </c>
      <c r="H10" s="8" t="s">
        <v>44</v>
      </c>
      <c r="I10" s="8" t="s">
        <v>83</v>
      </c>
      <c r="J10" s="8">
        <v>210</v>
      </c>
      <c r="K10" s="7" t="s">
        <v>84</v>
      </c>
      <c r="L10" s="13">
        <v>84000000</v>
      </c>
      <c r="M10" s="26" t="s">
        <v>105</v>
      </c>
      <c r="N10" s="16">
        <v>43374</v>
      </c>
      <c r="O10" s="17" t="s">
        <v>187</v>
      </c>
    </row>
    <row r="11" spans="1:15" ht="56.25" x14ac:dyDescent="0.25">
      <c r="B11" s="7">
        <v>7</v>
      </c>
      <c r="C11" s="7">
        <v>5</v>
      </c>
      <c r="D11" s="7">
        <v>1</v>
      </c>
      <c r="E11" s="8" t="s">
        <v>35</v>
      </c>
      <c r="F11" s="9">
        <v>52111200010004</v>
      </c>
      <c r="G11" s="9" t="s">
        <v>43</v>
      </c>
      <c r="H11" s="9" t="s">
        <v>45</v>
      </c>
      <c r="I11" s="8" t="s">
        <v>83</v>
      </c>
      <c r="J11" s="8">
        <v>210</v>
      </c>
      <c r="K11" s="7" t="s">
        <v>84</v>
      </c>
      <c r="L11" s="13">
        <v>85000000</v>
      </c>
      <c r="M11" s="26" t="s">
        <v>106</v>
      </c>
      <c r="N11" s="16">
        <v>43374</v>
      </c>
      <c r="O11" s="17" t="s">
        <v>187</v>
      </c>
    </row>
    <row r="12" spans="1:15" ht="33.75" x14ac:dyDescent="0.25">
      <c r="B12" s="7">
        <v>8</v>
      </c>
      <c r="C12" s="7">
        <v>6</v>
      </c>
      <c r="D12" s="7">
        <v>1</v>
      </c>
      <c r="E12" s="8" t="s">
        <v>35</v>
      </c>
      <c r="F12" s="9">
        <v>52111200010001</v>
      </c>
      <c r="G12" s="9" t="s">
        <v>43</v>
      </c>
      <c r="H12" s="9" t="s">
        <v>46</v>
      </c>
      <c r="I12" s="8" t="s">
        <v>83</v>
      </c>
      <c r="J12" s="8">
        <v>210</v>
      </c>
      <c r="K12" s="7" t="s">
        <v>84</v>
      </c>
      <c r="L12" s="13">
        <v>273000000</v>
      </c>
      <c r="M12" s="26" t="s">
        <v>107</v>
      </c>
      <c r="N12" s="16">
        <v>43389</v>
      </c>
      <c r="O12" s="17" t="s">
        <v>187</v>
      </c>
    </row>
    <row r="13" spans="1:15" ht="33.75" x14ac:dyDescent="0.25">
      <c r="B13" s="7">
        <v>10</v>
      </c>
      <c r="C13" s="7">
        <v>7</v>
      </c>
      <c r="D13" s="7">
        <v>1</v>
      </c>
      <c r="E13" s="8" t="s">
        <v>35</v>
      </c>
      <c r="F13" s="9">
        <v>52111300030001</v>
      </c>
      <c r="G13" s="9" t="s">
        <v>47</v>
      </c>
      <c r="H13" s="8" t="s">
        <v>48</v>
      </c>
      <c r="I13" s="8" t="s">
        <v>83</v>
      </c>
      <c r="J13" s="8">
        <v>210</v>
      </c>
      <c r="K13" s="7" t="s">
        <v>84</v>
      </c>
      <c r="L13" s="13">
        <v>22300000</v>
      </c>
      <c r="M13" s="26" t="s">
        <v>108</v>
      </c>
      <c r="N13" s="16">
        <v>43314</v>
      </c>
      <c r="O13" s="20" t="s">
        <v>188</v>
      </c>
    </row>
    <row r="14" spans="1:15" ht="78.75" x14ac:dyDescent="0.25">
      <c r="B14" s="7">
        <v>11</v>
      </c>
      <c r="C14" s="7">
        <v>8</v>
      </c>
      <c r="D14" s="7">
        <v>1</v>
      </c>
      <c r="E14" s="8" t="s">
        <v>35</v>
      </c>
      <c r="F14" s="9">
        <v>52111300020001</v>
      </c>
      <c r="G14" s="9" t="s">
        <v>47</v>
      </c>
      <c r="H14" s="8" t="s">
        <v>49</v>
      </c>
      <c r="I14" s="8" t="s">
        <v>83</v>
      </c>
      <c r="J14" s="8">
        <v>210</v>
      </c>
      <c r="K14" s="7" t="s">
        <v>84</v>
      </c>
      <c r="L14" s="13">
        <f>110000000+20036158</f>
        <v>130036158</v>
      </c>
      <c r="M14" s="26" t="s">
        <v>109</v>
      </c>
      <c r="N14" s="16">
        <v>43389</v>
      </c>
      <c r="O14" s="17" t="s">
        <v>200</v>
      </c>
    </row>
    <row r="15" spans="1:15" ht="33.75" x14ac:dyDescent="0.25">
      <c r="B15" s="7">
        <v>12</v>
      </c>
      <c r="C15" s="7">
        <v>9</v>
      </c>
      <c r="D15" s="7">
        <v>1</v>
      </c>
      <c r="E15" s="8" t="s">
        <v>35</v>
      </c>
      <c r="F15" s="9">
        <v>52115300010001</v>
      </c>
      <c r="G15" s="9" t="s">
        <v>47</v>
      </c>
      <c r="H15" s="9" t="s">
        <v>50</v>
      </c>
      <c r="I15" s="8" t="s">
        <v>83</v>
      </c>
      <c r="J15" s="8">
        <v>210</v>
      </c>
      <c r="K15" s="7" t="s">
        <v>84</v>
      </c>
      <c r="L15" s="13">
        <f>660000000+180060130</f>
        <v>840060130</v>
      </c>
      <c r="M15" s="26" t="s">
        <v>110</v>
      </c>
      <c r="N15" s="16">
        <v>43174</v>
      </c>
      <c r="O15" s="17" t="s">
        <v>187</v>
      </c>
    </row>
    <row r="16" spans="1:15" ht="45" x14ac:dyDescent="0.25">
      <c r="B16" s="7">
        <v>13</v>
      </c>
      <c r="C16" s="7">
        <v>10</v>
      </c>
      <c r="D16" s="7">
        <v>1</v>
      </c>
      <c r="E16" s="8" t="s">
        <v>35</v>
      </c>
      <c r="F16" s="9">
        <v>52111100010001</v>
      </c>
      <c r="G16" s="9" t="s">
        <v>47</v>
      </c>
      <c r="H16" s="9" t="s">
        <v>51</v>
      </c>
      <c r="I16" s="8" t="s">
        <v>83</v>
      </c>
      <c r="J16" s="8">
        <v>210</v>
      </c>
      <c r="K16" s="7" t="s">
        <v>84</v>
      </c>
      <c r="L16" s="13">
        <f>1476200000+530000000+122075321+175443592-8000000-45000000</f>
        <v>2250718913</v>
      </c>
      <c r="M16" s="26" t="s">
        <v>213</v>
      </c>
      <c r="N16" s="16">
        <v>43206</v>
      </c>
      <c r="O16" s="36" t="s">
        <v>178</v>
      </c>
    </row>
    <row r="17" spans="2:15" ht="33.75" x14ac:dyDescent="0.25">
      <c r="B17" s="7">
        <v>15</v>
      </c>
      <c r="C17" s="7">
        <v>11</v>
      </c>
      <c r="D17" s="7">
        <v>1</v>
      </c>
      <c r="E17" s="8" t="s">
        <v>35</v>
      </c>
      <c r="F17" s="9">
        <v>52112100010001</v>
      </c>
      <c r="G17" s="9" t="s">
        <v>52</v>
      </c>
      <c r="H17" s="9" t="s">
        <v>53</v>
      </c>
      <c r="I17" s="8" t="s">
        <v>83</v>
      </c>
      <c r="J17" s="8">
        <v>210</v>
      </c>
      <c r="K17" s="7" t="s">
        <v>84</v>
      </c>
      <c r="L17" s="13">
        <v>165000000</v>
      </c>
      <c r="M17" s="26" t="s">
        <v>111</v>
      </c>
      <c r="N17" s="16">
        <v>43235</v>
      </c>
      <c r="O17" s="17" t="s">
        <v>187</v>
      </c>
    </row>
    <row r="18" spans="2:15" ht="33.75" x14ac:dyDescent="0.25">
      <c r="B18" s="7">
        <v>16</v>
      </c>
      <c r="C18" s="7">
        <v>12</v>
      </c>
      <c r="D18" s="7">
        <v>1</v>
      </c>
      <c r="E18" s="8" t="s">
        <v>35</v>
      </c>
      <c r="F18" s="9">
        <v>52111900030001</v>
      </c>
      <c r="G18" s="9" t="s">
        <v>54</v>
      </c>
      <c r="H18" s="9" t="s">
        <v>55</v>
      </c>
      <c r="I18" s="8" t="s">
        <v>83</v>
      </c>
      <c r="J18" s="8">
        <v>210</v>
      </c>
      <c r="K18" s="7" t="s">
        <v>84</v>
      </c>
      <c r="L18" s="13">
        <v>14500000</v>
      </c>
      <c r="M18" s="26" t="s">
        <v>112</v>
      </c>
      <c r="N18" s="16">
        <v>43263</v>
      </c>
      <c r="O18" s="20" t="s">
        <v>188</v>
      </c>
    </row>
    <row r="19" spans="2:15" ht="33.75" x14ac:dyDescent="0.25">
      <c r="B19" s="7">
        <v>17</v>
      </c>
      <c r="C19" s="7">
        <v>13</v>
      </c>
      <c r="D19" s="7">
        <v>1</v>
      </c>
      <c r="E19" s="8" t="s">
        <v>35</v>
      </c>
      <c r="F19" s="9">
        <v>52111900010001</v>
      </c>
      <c r="G19" s="9" t="s">
        <v>54</v>
      </c>
      <c r="H19" s="9" t="s">
        <v>56</v>
      </c>
      <c r="I19" s="8" t="s">
        <v>83</v>
      </c>
      <c r="J19" s="8">
        <v>210</v>
      </c>
      <c r="K19" s="7" t="s">
        <v>84</v>
      </c>
      <c r="L19" s="13">
        <f>150000000+135000000</f>
        <v>285000000</v>
      </c>
      <c r="M19" s="26" t="s">
        <v>113</v>
      </c>
      <c r="N19" s="16" t="s">
        <v>179</v>
      </c>
      <c r="O19" s="17" t="s">
        <v>187</v>
      </c>
    </row>
    <row r="20" spans="2:15" ht="33.75" x14ac:dyDescent="0.25">
      <c r="B20" s="7">
        <v>21</v>
      </c>
      <c r="C20" s="7">
        <v>14</v>
      </c>
      <c r="D20" s="7">
        <v>1</v>
      </c>
      <c r="E20" s="8" t="s">
        <v>35</v>
      </c>
      <c r="F20" s="9">
        <v>190501000200011</v>
      </c>
      <c r="G20" s="9" t="s">
        <v>57</v>
      </c>
      <c r="H20" s="9" t="s">
        <v>58</v>
      </c>
      <c r="I20" s="8" t="s">
        <v>83</v>
      </c>
      <c r="J20" s="8">
        <v>210</v>
      </c>
      <c r="K20" s="7" t="s">
        <v>84</v>
      </c>
      <c r="L20" s="13">
        <f>212465000+25017000+275374000+7566000+2587028000+631000+1000000000+299000+28427000+7600000</f>
        <v>4144407000</v>
      </c>
      <c r="M20" s="26" t="s">
        <v>214</v>
      </c>
      <c r="N20" s="16">
        <v>43424</v>
      </c>
      <c r="O20" s="36" t="s">
        <v>215</v>
      </c>
    </row>
    <row r="21" spans="2:15" ht="33.75" x14ac:dyDescent="0.25">
      <c r="B21" s="7">
        <v>31</v>
      </c>
      <c r="C21" s="7">
        <v>15</v>
      </c>
      <c r="D21" s="7">
        <v>1</v>
      </c>
      <c r="E21" s="8" t="s">
        <v>35</v>
      </c>
      <c r="F21" s="9">
        <v>52111600010002</v>
      </c>
      <c r="G21" s="9" t="s">
        <v>60</v>
      </c>
      <c r="H21" s="9" t="s">
        <v>61</v>
      </c>
      <c r="I21" s="8" t="s">
        <v>83</v>
      </c>
      <c r="J21" s="8">
        <v>210</v>
      </c>
      <c r="K21" s="7" t="s">
        <v>84</v>
      </c>
      <c r="L21" s="13">
        <v>4043000000</v>
      </c>
      <c r="M21" s="26" t="s">
        <v>114</v>
      </c>
      <c r="N21" s="16">
        <v>43160</v>
      </c>
      <c r="O21" s="20" t="s">
        <v>178</v>
      </c>
    </row>
    <row r="22" spans="2:15" ht="33.75" x14ac:dyDescent="0.25">
      <c r="B22" s="7">
        <v>32</v>
      </c>
      <c r="C22" s="7">
        <v>16</v>
      </c>
      <c r="D22" s="7">
        <v>1</v>
      </c>
      <c r="E22" s="8" t="s">
        <v>35</v>
      </c>
      <c r="F22" s="9">
        <v>52112100020001</v>
      </c>
      <c r="G22" s="9" t="s">
        <v>52</v>
      </c>
      <c r="H22" s="9" t="s">
        <v>62</v>
      </c>
      <c r="I22" s="8" t="s">
        <v>83</v>
      </c>
      <c r="J22" s="8">
        <v>210</v>
      </c>
      <c r="K22" s="7" t="s">
        <v>84</v>
      </c>
      <c r="L22" s="13">
        <f>20000000-20000000</f>
        <v>0</v>
      </c>
      <c r="M22" s="26" t="s">
        <v>115</v>
      </c>
      <c r="N22" s="16">
        <v>43263</v>
      </c>
      <c r="O22" s="20" t="s">
        <v>188</v>
      </c>
    </row>
    <row r="23" spans="2:15" ht="33.75" x14ac:dyDescent="0.25">
      <c r="B23" s="7">
        <v>33</v>
      </c>
      <c r="C23" s="7">
        <v>17</v>
      </c>
      <c r="D23" s="7">
        <v>1</v>
      </c>
      <c r="E23" s="8" t="s">
        <v>35</v>
      </c>
      <c r="F23" s="9">
        <v>52119000010001</v>
      </c>
      <c r="G23" s="9" t="s">
        <v>63</v>
      </c>
      <c r="H23" s="8" t="s">
        <v>64</v>
      </c>
      <c r="I23" s="8" t="s">
        <v>85</v>
      </c>
      <c r="J23" s="8">
        <v>150</v>
      </c>
      <c r="K23" s="7" t="s">
        <v>86</v>
      </c>
      <c r="L23" s="13">
        <f>4643200000+3128000000-60000000-488663319</f>
        <v>7222536681</v>
      </c>
      <c r="M23" s="26" t="s">
        <v>216</v>
      </c>
      <c r="N23" s="16" t="s">
        <v>180</v>
      </c>
      <c r="O23" s="11" t="s">
        <v>181</v>
      </c>
    </row>
    <row r="24" spans="2:15" ht="33.75" x14ac:dyDescent="0.25">
      <c r="B24" s="7">
        <v>35</v>
      </c>
      <c r="C24" s="7">
        <v>18</v>
      </c>
      <c r="D24" s="7">
        <v>1</v>
      </c>
      <c r="E24" s="8" t="s">
        <v>35</v>
      </c>
      <c r="F24" s="9">
        <v>52111900010001</v>
      </c>
      <c r="G24" s="9" t="s">
        <v>54</v>
      </c>
      <c r="H24" s="8" t="s">
        <v>56</v>
      </c>
      <c r="I24" s="8" t="s">
        <v>85</v>
      </c>
      <c r="J24" s="8">
        <v>150</v>
      </c>
      <c r="K24" s="7" t="s">
        <v>86</v>
      </c>
      <c r="L24" s="13">
        <f>252500000+488000000</f>
        <v>740500000</v>
      </c>
      <c r="M24" s="26" t="s">
        <v>116</v>
      </c>
      <c r="N24" s="16" t="s">
        <v>182</v>
      </c>
      <c r="O24" s="37" t="s">
        <v>201</v>
      </c>
    </row>
    <row r="25" spans="2:15" ht="33.75" x14ac:dyDescent="0.25">
      <c r="B25" s="7">
        <v>37</v>
      </c>
      <c r="C25" s="7">
        <v>19</v>
      </c>
      <c r="D25" s="7">
        <v>1</v>
      </c>
      <c r="E25" s="8" t="s">
        <v>36</v>
      </c>
      <c r="F25" s="9">
        <v>83909000020019</v>
      </c>
      <c r="G25" s="9" t="s">
        <v>63</v>
      </c>
      <c r="H25" s="8" t="s">
        <v>64</v>
      </c>
      <c r="I25" s="8" t="s">
        <v>85</v>
      </c>
      <c r="J25" s="8">
        <v>150</v>
      </c>
      <c r="K25" s="7" t="s">
        <v>86</v>
      </c>
      <c r="L25" s="13">
        <f>75000000+25000000</f>
        <v>100000000</v>
      </c>
      <c r="M25" s="26" t="s">
        <v>117</v>
      </c>
      <c r="N25" s="14" t="s">
        <v>183</v>
      </c>
      <c r="O25" s="37" t="s">
        <v>187</v>
      </c>
    </row>
    <row r="26" spans="2:15" ht="22.5" x14ac:dyDescent="0.25">
      <c r="B26" s="7">
        <v>38</v>
      </c>
      <c r="C26" s="7">
        <v>20</v>
      </c>
      <c r="D26" s="7">
        <v>1</v>
      </c>
      <c r="E26" s="8" t="s">
        <v>35</v>
      </c>
      <c r="F26" s="9">
        <v>19050100020001</v>
      </c>
      <c r="G26" s="9" t="s">
        <v>57</v>
      </c>
      <c r="H26" s="8" t="s">
        <v>59</v>
      </c>
      <c r="I26" s="8" t="s">
        <v>85</v>
      </c>
      <c r="J26" s="8">
        <v>150</v>
      </c>
      <c r="K26" s="7" t="s">
        <v>86</v>
      </c>
      <c r="L26" s="13">
        <f>99024000+561136000</f>
        <v>660160000</v>
      </c>
      <c r="M26" s="26" t="s">
        <v>217</v>
      </c>
      <c r="N26" s="14" t="s">
        <v>184</v>
      </c>
      <c r="O26" s="31" t="s">
        <v>201</v>
      </c>
    </row>
    <row r="27" spans="2:15" ht="33.75" x14ac:dyDescent="0.25">
      <c r="B27" s="7">
        <v>40</v>
      </c>
      <c r="C27" s="7">
        <v>21</v>
      </c>
      <c r="D27" s="7">
        <v>1</v>
      </c>
      <c r="E27" s="8" t="s">
        <v>36</v>
      </c>
      <c r="F27" s="9">
        <v>83909000020019</v>
      </c>
      <c r="G27" s="9" t="s">
        <v>63</v>
      </c>
      <c r="H27" s="8" t="s">
        <v>64</v>
      </c>
      <c r="I27" s="8" t="s">
        <v>85</v>
      </c>
      <c r="J27" s="8">
        <v>150</v>
      </c>
      <c r="K27" s="7" t="s">
        <v>86</v>
      </c>
      <c r="L27" s="13">
        <f>4000000+10000000</f>
        <v>14000000</v>
      </c>
      <c r="M27" s="26" t="s">
        <v>118</v>
      </c>
      <c r="N27" s="14" t="s">
        <v>183</v>
      </c>
      <c r="O27" s="36" t="s">
        <v>188</v>
      </c>
    </row>
    <row r="28" spans="2:15" ht="56.25" x14ac:dyDescent="0.25">
      <c r="B28" s="7">
        <v>43</v>
      </c>
      <c r="C28" s="7">
        <v>22</v>
      </c>
      <c r="D28" s="7">
        <v>1</v>
      </c>
      <c r="E28" s="8" t="s">
        <v>34</v>
      </c>
      <c r="F28" s="9">
        <v>52110900010003</v>
      </c>
      <c r="G28" s="9" t="s">
        <v>37</v>
      </c>
      <c r="H28" s="8" t="s">
        <v>65</v>
      </c>
      <c r="I28" s="8" t="s">
        <v>87</v>
      </c>
      <c r="J28" s="8">
        <v>310</v>
      </c>
      <c r="K28" s="7" t="s">
        <v>88</v>
      </c>
      <c r="L28" s="13">
        <f>1800000000-68200671-5489084</f>
        <v>1726310245</v>
      </c>
      <c r="M28" s="33" t="s">
        <v>119</v>
      </c>
      <c r="N28" s="16" t="s">
        <v>185</v>
      </c>
      <c r="O28" s="25" t="s">
        <v>189</v>
      </c>
    </row>
    <row r="29" spans="2:15" ht="33.75" x14ac:dyDescent="0.25">
      <c r="B29" s="7">
        <v>44</v>
      </c>
      <c r="C29" s="7">
        <v>23</v>
      </c>
      <c r="D29" s="7">
        <v>1</v>
      </c>
      <c r="E29" s="8" t="s">
        <v>36</v>
      </c>
      <c r="F29" s="9">
        <v>83909000020002</v>
      </c>
      <c r="G29" s="9" t="s">
        <v>37</v>
      </c>
      <c r="H29" s="8" t="s">
        <v>65</v>
      </c>
      <c r="I29" s="8" t="s">
        <v>87</v>
      </c>
      <c r="J29" s="8">
        <v>310</v>
      </c>
      <c r="K29" s="7" t="s">
        <v>88</v>
      </c>
      <c r="L29" s="13">
        <v>340320000</v>
      </c>
      <c r="M29" s="33" t="s">
        <v>120</v>
      </c>
      <c r="N29" s="22">
        <v>43132</v>
      </c>
      <c r="O29" s="17" t="s">
        <v>170</v>
      </c>
    </row>
    <row r="30" spans="2:15" ht="33.75" x14ac:dyDescent="0.25">
      <c r="B30" s="7">
        <v>45</v>
      </c>
      <c r="C30" s="7">
        <v>24</v>
      </c>
      <c r="D30" s="7">
        <v>1</v>
      </c>
      <c r="E30" s="8" t="s">
        <v>34</v>
      </c>
      <c r="F30" s="9">
        <v>52110900010003</v>
      </c>
      <c r="G30" s="9" t="s">
        <v>37</v>
      </c>
      <c r="H30" s="8" t="s">
        <v>65</v>
      </c>
      <c r="I30" s="8" t="s">
        <v>87</v>
      </c>
      <c r="J30" s="8">
        <v>310</v>
      </c>
      <c r="K30" s="7" t="s">
        <v>88</v>
      </c>
      <c r="L30" s="13">
        <v>150000000</v>
      </c>
      <c r="M30" s="33" t="s">
        <v>121</v>
      </c>
      <c r="N30" s="22">
        <v>43101</v>
      </c>
      <c r="O30" s="25" t="s">
        <v>208</v>
      </c>
    </row>
    <row r="31" spans="2:15" ht="33.75" x14ac:dyDescent="0.25">
      <c r="B31" s="7">
        <v>47</v>
      </c>
      <c r="C31" s="7">
        <v>25</v>
      </c>
      <c r="D31" s="7">
        <v>1</v>
      </c>
      <c r="E31" s="8" t="s">
        <v>34</v>
      </c>
      <c r="F31" s="9">
        <v>52110900010003</v>
      </c>
      <c r="G31" s="9" t="s">
        <v>37</v>
      </c>
      <c r="H31" s="8" t="s">
        <v>65</v>
      </c>
      <c r="I31" s="8" t="s">
        <v>87</v>
      </c>
      <c r="J31" s="8">
        <v>310</v>
      </c>
      <c r="K31" s="7" t="s">
        <v>88</v>
      </c>
      <c r="L31" s="13">
        <v>33847000</v>
      </c>
      <c r="M31" s="33" t="s">
        <v>122</v>
      </c>
      <c r="N31" s="22">
        <v>43101</v>
      </c>
      <c r="O31" s="23" t="s">
        <v>204</v>
      </c>
    </row>
    <row r="32" spans="2:15" ht="45" x14ac:dyDescent="0.25">
      <c r="B32" s="7">
        <v>63</v>
      </c>
      <c r="C32" s="7">
        <v>26</v>
      </c>
      <c r="D32" s="7">
        <v>1</v>
      </c>
      <c r="E32" s="8" t="s">
        <v>35</v>
      </c>
      <c r="F32" s="9">
        <v>52111300010001</v>
      </c>
      <c r="G32" s="9" t="s">
        <v>47</v>
      </c>
      <c r="H32" s="8" t="s">
        <v>66</v>
      </c>
      <c r="I32" s="8" t="s">
        <v>89</v>
      </c>
      <c r="J32" s="8">
        <v>420</v>
      </c>
      <c r="K32" s="7" t="s">
        <v>90</v>
      </c>
      <c r="L32" s="13">
        <f>195800000+43500000</f>
        <v>239300000</v>
      </c>
      <c r="M32" s="26" t="s">
        <v>123</v>
      </c>
      <c r="N32" s="21" t="s">
        <v>173</v>
      </c>
      <c r="O32" s="36" t="s">
        <v>205</v>
      </c>
    </row>
    <row r="33" spans="2:15" ht="33.75" x14ac:dyDescent="0.25">
      <c r="B33" s="7">
        <v>65</v>
      </c>
      <c r="C33" s="7">
        <v>27</v>
      </c>
      <c r="D33" s="7">
        <v>1</v>
      </c>
      <c r="E33" s="8" t="s">
        <v>35</v>
      </c>
      <c r="F33" s="9">
        <v>52119000010001</v>
      </c>
      <c r="G33" s="9" t="s">
        <v>63</v>
      </c>
      <c r="H33" s="8" t="s">
        <v>64</v>
      </c>
      <c r="I33" s="8" t="s">
        <v>89</v>
      </c>
      <c r="J33" s="8">
        <v>420</v>
      </c>
      <c r="K33" s="7" t="s">
        <v>90</v>
      </c>
      <c r="L33" s="13">
        <f>250000000+8280000000</f>
        <v>8530000000</v>
      </c>
      <c r="M33" s="26" t="s">
        <v>124</v>
      </c>
      <c r="N33" s="16" t="s">
        <v>174</v>
      </c>
      <c r="O33" s="38" t="s">
        <v>206</v>
      </c>
    </row>
    <row r="34" spans="2:15" ht="33.75" customHeight="1" x14ac:dyDescent="0.25">
      <c r="B34" s="7">
        <v>67</v>
      </c>
      <c r="C34" s="7">
        <v>28</v>
      </c>
      <c r="D34" s="7">
        <v>1</v>
      </c>
      <c r="E34" s="8" t="s">
        <v>35</v>
      </c>
      <c r="F34" s="9">
        <v>52112100020001</v>
      </c>
      <c r="G34" s="9" t="s">
        <v>52</v>
      </c>
      <c r="H34" s="8" t="s">
        <v>62</v>
      </c>
      <c r="I34" s="8" t="s">
        <v>89</v>
      </c>
      <c r="J34" s="8">
        <v>420</v>
      </c>
      <c r="K34" s="7" t="s">
        <v>90</v>
      </c>
      <c r="L34" s="13">
        <f>250000000+250000000</f>
        <v>500000000</v>
      </c>
      <c r="M34" s="26" t="s">
        <v>218</v>
      </c>
      <c r="N34" s="16" t="s">
        <v>174</v>
      </c>
      <c r="O34" s="35"/>
    </row>
    <row r="35" spans="2:15" ht="33.75" x14ac:dyDescent="0.25">
      <c r="B35" s="7">
        <v>73</v>
      </c>
      <c r="C35" s="7">
        <v>29</v>
      </c>
      <c r="D35" s="7">
        <v>1</v>
      </c>
      <c r="E35" s="8" t="s">
        <v>34</v>
      </c>
      <c r="F35" s="9">
        <v>52110900010004</v>
      </c>
      <c r="G35" s="9" t="s">
        <v>37</v>
      </c>
      <c r="H35" s="9" t="s">
        <v>38</v>
      </c>
      <c r="I35" s="8" t="s">
        <v>89</v>
      </c>
      <c r="J35" s="8">
        <v>430</v>
      </c>
      <c r="K35" s="7" t="s">
        <v>91</v>
      </c>
      <c r="L35" s="13">
        <f>20000000-20000000</f>
        <v>0</v>
      </c>
      <c r="M35" s="26" t="s">
        <v>125</v>
      </c>
      <c r="N35" s="16">
        <v>43282</v>
      </c>
      <c r="O35" s="20" t="s">
        <v>188</v>
      </c>
    </row>
    <row r="36" spans="2:15" ht="45" x14ac:dyDescent="0.25">
      <c r="B36" s="7">
        <v>74</v>
      </c>
      <c r="C36" s="7">
        <v>30</v>
      </c>
      <c r="D36" s="7">
        <v>1</v>
      </c>
      <c r="E36" s="8" t="s">
        <v>34</v>
      </c>
      <c r="F36" s="9">
        <v>52110900010004</v>
      </c>
      <c r="G36" s="9" t="s">
        <v>37</v>
      </c>
      <c r="H36" s="9" t="s">
        <v>38</v>
      </c>
      <c r="I36" s="8" t="s">
        <v>89</v>
      </c>
      <c r="J36" s="8">
        <v>430</v>
      </c>
      <c r="K36" s="7" t="s">
        <v>91</v>
      </c>
      <c r="L36" s="13">
        <f>95000000+105000000-20000000-50000000</f>
        <v>130000000</v>
      </c>
      <c r="M36" s="26" t="s">
        <v>219</v>
      </c>
      <c r="N36" s="16">
        <v>43101</v>
      </c>
      <c r="O36" s="20" t="s">
        <v>198</v>
      </c>
    </row>
    <row r="37" spans="2:15" ht="33.75" x14ac:dyDescent="0.25">
      <c r="B37" s="7">
        <v>76</v>
      </c>
      <c r="C37" s="7">
        <v>31</v>
      </c>
      <c r="D37" s="7">
        <v>1</v>
      </c>
      <c r="E37" s="8" t="s">
        <v>36</v>
      </c>
      <c r="F37" s="9">
        <v>83909000020002</v>
      </c>
      <c r="G37" s="9" t="s">
        <v>37</v>
      </c>
      <c r="H37" s="8" t="s">
        <v>38</v>
      </c>
      <c r="I37" s="8" t="s">
        <v>89</v>
      </c>
      <c r="J37" s="8">
        <v>430</v>
      </c>
      <c r="K37" s="7" t="s">
        <v>91</v>
      </c>
      <c r="L37" s="13">
        <f>752000000-263372253-138000000-37000000-206000000-50500000</f>
        <v>57127747</v>
      </c>
      <c r="M37" s="26" t="s">
        <v>163</v>
      </c>
      <c r="N37" s="16">
        <v>43282</v>
      </c>
      <c r="O37" s="20" t="s">
        <v>170</v>
      </c>
    </row>
    <row r="38" spans="2:15" ht="33.75" x14ac:dyDescent="0.25">
      <c r="B38" s="7">
        <v>79</v>
      </c>
      <c r="C38" s="7">
        <v>32</v>
      </c>
      <c r="D38" s="7">
        <v>1</v>
      </c>
      <c r="E38" s="9" t="s">
        <v>35</v>
      </c>
      <c r="F38" s="9">
        <v>52111300030001</v>
      </c>
      <c r="G38" s="8" t="s">
        <v>47</v>
      </c>
      <c r="H38" s="8" t="s">
        <v>48</v>
      </c>
      <c r="I38" s="8" t="s">
        <v>89</v>
      </c>
      <c r="J38" s="8">
        <v>430</v>
      </c>
      <c r="K38" s="7" t="s">
        <v>91</v>
      </c>
      <c r="L38" s="13">
        <v>19000000</v>
      </c>
      <c r="M38" s="26" t="s">
        <v>126</v>
      </c>
      <c r="N38" s="16">
        <v>43282</v>
      </c>
      <c r="O38" s="20" t="s">
        <v>188</v>
      </c>
    </row>
    <row r="39" spans="2:15" ht="34.5" x14ac:dyDescent="0.25">
      <c r="B39" s="7">
        <v>80</v>
      </c>
      <c r="C39" s="7">
        <v>33</v>
      </c>
      <c r="D39" s="7">
        <v>1</v>
      </c>
      <c r="E39" s="9" t="s">
        <v>36</v>
      </c>
      <c r="F39" s="9">
        <v>83909000020018</v>
      </c>
      <c r="G39" s="8" t="s">
        <v>52</v>
      </c>
      <c r="H39" s="8" t="s">
        <v>62</v>
      </c>
      <c r="I39" s="8" t="s">
        <v>89</v>
      </c>
      <c r="J39" s="8">
        <v>430</v>
      </c>
      <c r="K39" s="7" t="s">
        <v>91</v>
      </c>
      <c r="L39" s="13">
        <v>27665000</v>
      </c>
      <c r="M39" s="26" t="s">
        <v>127</v>
      </c>
      <c r="N39" s="16">
        <v>43103</v>
      </c>
      <c r="O39" s="18" t="s">
        <v>172</v>
      </c>
    </row>
    <row r="40" spans="2:15" ht="33.75" x14ac:dyDescent="0.25">
      <c r="B40" s="7">
        <v>81</v>
      </c>
      <c r="C40" s="7">
        <v>34</v>
      </c>
      <c r="D40" s="7">
        <v>1</v>
      </c>
      <c r="E40" s="9" t="s">
        <v>36</v>
      </c>
      <c r="F40" s="9">
        <v>83909000020009</v>
      </c>
      <c r="G40" s="8" t="s">
        <v>60</v>
      </c>
      <c r="H40" s="8" t="s">
        <v>61</v>
      </c>
      <c r="I40" s="8" t="s">
        <v>89</v>
      </c>
      <c r="J40" s="8">
        <v>430</v>
      </c>
      <c r="K40" s="7" t="s">
        <v>91</v>
      </c>
      <c r="L40" s="13">
        <f>274000000+9543000000+50500000+100000000+600000000-60000000</f>
        <v>10507500000</v>
      </c>
      <c r="M40" s="26" t="s">
        <v>220</v>
      </c>
      <c r="N40" s="16">
        <v>43101</v>
      </c>
      <c r="O40" s="20" t="s">
        <v>196</v>
      </c>
    </row>
    <row r="41" spans="2:15" ht="45" x14ac:dyDescent="0.25">
      <c r="B41" s="7">
        <v>84</v>
      </c>
      <c r="C41" s="7">
        <v>35</v>
      </c>
      <c r="D41" s="7">
        <v>1</v>
      </c>
      <c r="E41" s="9" t="s">
        <v>35</v>
      </c>
      <c r="F41" s="9">
        <v>52112100020001</v>
      </c>
      <c r="G41" s="8" t="s">
        <v>52</v>
      </c>
      <c r="H41" s="8" t="s">
        <v>67</v>
      </c>
      <c r="I41" s="8" t="s">
        <v>89</v>
      </c>
      <c r="J41" s="8">
        <v>430</v>
      </c>
      <c r="K41" s="7" t="s">
        <v>91</v>
      </c>
      <c r="L41" s="13">
        <v>300000000</v>
      </c>
      <c r="M41" s="26" t="s">
        <v>128</v>
      </c>
      <c r="N41" s="16">
        <v>43101</v>
      </c>
      <c r="O41" s="20" t="s">
        <v>197</v>
      </c>
    </row>
    <row r="42" spans="2:15" ht="78.75" x14ac:dyDescent="0.25">
      <c r="B42" s="7">
        <v>85</v>
      </c>
      <c r="C42" s="7">
        <v>36</v>
      </c>
      <c r="D42" s="7">
        <v>1</v>
      </c>
      <c r="E42" s="8" t="s">
        <v>36</v>
      </c>
      <c r="F42" s="9">
        <v>83909000020019</v>
      </c>
      <c r="G42" s="9" t="s">
        <v>63</v>
      </c>
      <c r="H42" s="9" t="s">
        <v>64</v>
      </c>
      <c r="I42" s="8" t="s">
        <v>89</v>
      </c>
      <c r="J42" s="8">
        <v>420</v>
      </c>
      <c r="K42" s="7" t="s">
        <v>91</v>
      </c>
      <c r="L42" s="13">
        <f>432000000+263372253</f>
        <v>695372253</v>
      </c>
      <c r="M42" s="26" t="s">
        <v>129</v>
      </c>
      <c r="N42" s="16">
        <v>43101</v>
      </c>
      <c r="O42" s="20" t="s">
        <v>197</v>
      </c>
    </row>
    <row r="43" spans="2:15" ht="33.75" x14ac:dyDescent="0.25">
      <c r="B43" s="7">
        <v>86</v>
      </c>
      <c r="C43" s="7">
        <v>37</v>
      </c>
      <c r="D43" s="7">
        <v>1</v>
      </c>
      <c r="E43" s="8" t="s">
        <v>34</v>
      </c>
      <c r="F43" s="9">
        <v>52110900010002</v>
      </c>
      <c r="G43" s="9" t="s">
        <v>37</v>
      </c>
      <c r="H43" s="9" t="s">
        <v>68</v>
      </c>
      <c r="I43" s="8" t="s">
        <v>92</v>
      </c>
      <c r="J43" s="8">
        <v>510</v>
      </c>
      <c r="K43" s="8" t="s">
        <v>93</v>
      </c>
      <c r="L43" s="13">
        <f>39938000+636188000-39938000</f>
        <v>636188000</v>
      </c>
      <c r="M43" s="26" t="s">
        <v>130</v>
      </c>
      <c r="N43" s="16">
        <v>43192</v>
      </c>
      <c r="O43" s="17" t="s">
        <v>200</v>
      </c>
    </row>
    <row r="44" spans="2:15" ht="33.75" x14ac:dyDescent="0.25">
      <c r="B44" s="7">
        <v>88</v>
      </c>
      <c r="C44" s="7">
        <v>38</v>
      </c>
      <c r="D44" s="7">
        <v>1</v>
      </c>
      <c r="E44" s="8" t="s">
        <v>34</v>
      </c>
      <c r="F44" s="9">
        <v>52110900010004</v>
      </c>
      <c r="G44" s="9" t="s">
        <v>37</v>
      </c>
      <c r="H44" s="9" t="s">
        <v>38</v>
      </c>
      <c r="I44" s="8" t="s">
        <v>92</v>
      </c>
      <c r="J44" s="8">
        <v>510</v>
      </c>
      <c r="K44" s="8" t="s">
        <v>93</v>
      </c>
      <c r="L44" s="13">
        <f>53250000+83250000+26625000+56625000-53250000-40000000-26625000</f>
        <v>99875000</v>
      </c>
      <c r="M44" s="26" t="s">
        <v>131</v>
      </c>
      <c r="N44" s="16">
        <v>43192</v>
      </c>
      <c r="O44" s="36" t="s">
        <v>221</v>
      </c>
    </row>
    <row r="45" spans="2:15" ht="33.75" x14ac:dyDescent="0.25">
      <c r="B45" s="7">
        <v>111</v>
      </c>
      <c r="C45" s="7">
        <v>39</v>
      </c>
      <c r="D45" s="7">
        <v>1</v>
      </c>
      <c r="E45" s="8" t="s">
        <v>35</v>
      </c>
      <c r="F45" s="9">
        <v>52110900020004</v>
      </c>
      <c r="G45" s="9" t="s">
        <v>69</v>
      </c>
      <c r="H45" s="9" t="s">
        <v>70</v>
      </c>
      <c r="I45" s="8" t="s">
        <v>83</v>
      </c>
      <c r="J45" s="8">
        <v>220</v>
      </c>
      <c r="K45" s="7" t="s">
        <v>94</v>
      </c>
      <c r="L45" s="13">
        <f>156500000+11000000</f>
        <v>167500000</v>
      </c>
      <c r="M45" s="26" t="s">
        <v>132</v>
      </c>
      <c r="N45" s="14" t="s">
        <v>175</v>
      </c>
      <c r="O45" s="17" t="s">
        <v>210</v>
      </c>
    </row>
    <row r="46" spans="2:15" ht="33.75" x14ac:dyDescent="0.25">
      <c r="B46" s="7">
        <v>115</v>
      </c>
      <c r="C46" s="7">
        <v>40</v>
      </c>
      <c r="D46" s="7">
        <v>1</v>
      </c>
      <c r="E46" s="8" t="s">
        <v>34</v>
      </c>
      <c r="F46" s="9">
        <v>52110900010004</v>
      </c>
      <c r="G46" s="9" t="s">
        <v>37</v>
      </c>
      <c r="H46" s="9" t="s">
        <v>38</v>
      </c>
      <c r="I46" s="8" t="s">
        <v>83</v>
      </c>
      <c r="J46" s="8">
        <v>220</v>
      </c>
      <c r="K46" s="7" t="s">
        <v>94</v>
      </c>
      <c r="L46" s="13">
        <f>145200000-36051454-97148546</f>
        <v>12000000</v>
      </c>
      <c r="M46" s="26" t="s">
        <v>133</v>
      </c>
      <c r="N46" s="14" t="s">
        <v>176</v>
      </c>
      <c r="O46" s="17" t="s">
        <v>209</v>
      </c>
    </row>
    <row r="47" spans="2:15" ht="33.75" x14ac:dyDescent="0.25">
      <c r="B47" s="7">
        <v>116</v>
      </c>
      <c r="C47" s="7">
        <v>41</v>
      </c>
      <c r="D47" s="7">
        <v>1</v>
      </c>
      <c r="E47" s="8" t="s">
        <v>34</v>
      </c>
      <c r="F47" s="9">
        <v>52110900010004</v>
      </c>
      <c r="G47" s="9" t="s">
        <v>37</v>
      </c>
      <c r="H47" s="9" t="s">
        <v>38</v>
      </c>
      <c r="I47" s="8" t="s">
        <v>83</v>
      </c>
      <c r="J47" s="8">
        <v>220</v>
      </c>
      <c r="K47" s="7" t="s">
        <v>94</v>
      </c>
      <c r="L47" s="13">
        <f>204700000+260000000+186500000</f>
        <v>651200000</v>
      </c>
      <c r="M47" s="26" t="s">
        <v>224</v>
      </c>
      <c r="N47" s="14" t="s">
        <v>177</v>
      </c>
      <c r="O47" s="17" t="s">
        <v>211</v>
      </c>
    </row>
    <row r="48" spans="2:15" ht="33.75" x14ac:dyDescent="0.25">
      <c r="B48" s="7">
        <v>210</v>
      </c>
      <c r="C48" s="7">
        <v>42</v>
      </c>
      <c r="D48" s="7">
        <v>1</v>
      </c>
      <c r="E48" s="8" t="s">
        <v>34</v>
      </c>
      <c r="F48" s="9">
        <v>52110900010004</v>
      </c>
      <c r="G48" s="9" t="s">
        <v>37</v>
      </c>
      <c r="H48" s="8" t="s">
        <v>38</v>
      </c>
      <c r="I48" s="8" t="s">
        <v>92</v>
      </c>
      <c r="J48" s="8">
        <v>510</v>
      </c>
      <c r="K48" s="8" t="s">
        <v>95</v>
      </c>
      <c r="L48" s="13">
        <f>290000000+770000000-52388000-100000000</f>
        <v>907612000</v>
      </c>
      <c r="M48" s="26" t="s">
        <v>134</v>
      </c>
      <c r="N48" s="16">
        <v>43115</v>
      </c>
      <c r="O48" s="24" t="s">
        <v>186</v>
      </c>
    </row>
    <row r="49" spans="2:15" ht="33.75" x14ac:dyDescent="0.25">
      <c r="B49" s="7">
        <v>222</v>
      </c>
      <c r="C49" s="7">
        <v>43</v>
      </c>
      <c r="D49" s="7">
        <v>1</v>
      </c>
      <c r="E49" s="8" t="s">
        <v>34</v>
      </c>
      <c r="F49" s="9">
        <v>52110900010004</v>
      </c>
      <c r="G49" s="9" t="s">
        <v>37</v>
      </c>
      <c r="H49" s="8" t="s">
        <v>38</v>
      </c>
      <c r="I49" s="8" t="s">
        <v>83</v>
      </c>
      <c r="J49" s="8">
        <v>230</v>
      </c>
      <c r="K49" s="7" t="s">
        <v>96</v>
      </c>
      <c r="L49" s="13">
        <f>182000000-117901+100000000</f>
        <v>281882099</v>
      </c>
      <c r="M49" s="26" t="s">
        <v>135</v>
      </c>
      <c r="N49" s="16">
        <v>43191</v>
      </c>
      <c r="O49" s="17" t="s">
        <v>187</v>
      </c>
    </row>
    <row r="50" spans="2:15" ht="33.75" x14ac:dyDescent="0.25">
      <c r="B50" s="7">
        <v>224</v>
      </c>
      <c r="C50" s="7">
        <v>44</v>
      </c>
      <c r="D50" s="7">
        <v>1</v>
      </c>
      <c r="E50" s="8" t="s">
        <v>34</v>
      </c>
      <c r="F50" s="9">
        <v>52110900030001</v>
      </c>
      <c r="G50" s="9" t="s">
        <v>71</v>
      </c>
      <c r="H50" s="8" t="s">
        <v>72</v>
      </c>
      <c r="I50" s="8" t="s">
        <v>83</v>
      </c>
      <c r="J50" s="8">
        <v>230</v>
      </c>
      <c r="K50" s="7" t="s">
        <v>96</v>
      </c>
      <c r="L50" s="13">
        <f>2800000000-100000000</f>
        <v>2700000000</v>
      </c>
      <c r="M50" s="26" t="s">
        <v>136</v>
      </c>
      <c r="N50" s="16">
        <v>43132</v>
      </c>
      <c r="O50" s="19" t="s">
        <v>168</v>
      </c>
    </row>
    <row r="51" spans="2:15" ht="33.75" x14ac:dyDescent="0.25">
      <c r="B51" s="7">
        <v>225</v>
      </c>
      <c r="C51" s="7">
        <v>45</v>
      </c>
      <c r="D51" s="7">
        <v>1</v>
      </c>
      <c r="E51" s="8" t="s">
        <v>35</v>
      </c>
      <c r="F51" s="9">
        <v>52113100010001</v>
      </c>
      <c r="G51" s="9" t="s">
        <v>43</v>
      </c>
      <c r="H51" s="8" t="s">
        <v>73</v>
      </c>
      <c r="I51" s="8" t="s">
        <v>83</v>
      </c>
      <c r="J51" s="8">
        <v>230</v>
      </c>
      <c r="K51" s="7" t="s">
        <v>96</v>
      </c>
      <c r="L51" s="13">
        <v>105000000</v>
      </c>
      <c r="M51" s="26" t="s">
        <v>137</v>
      </c>
      <c r="N51" s="16">
        <v>43313</v>
      </c>
      <c r="O51" s="17" t="s">
        <v>187</v>
      </c>
    </row>
    <row r="52" spans="2:15" ht="33.75" x14ac:dyDescent="0.25">
      <c r="B52" s="7">
        <v>226</v>
      </c>
      <c r="C52" s="7">
        <v>46</v>
      </c>
      <c r="D52" s="7">
        <v>1</v>
      </c>
      <c r="E52" s="8" t="s">
        <v>35</v>
      </c>
      <c r="F52" s="9">
        <v>52111300010001</v>
      </c>
      <c r="G52" s="9" t="s">
        <v>47</v>
      </c>
      <c r="H52" s="8" t="s">
        <v>66</v>
      </c>
      <c r="I52" s="8" t="s">
        <v>83</v>
      </c>
      <c r="J52" s="8">
        <v>230</v>
      </c>
      <c r="K52" s="7" t="s">
        <v>96</v>
      </c>
      <c r="L52" s="13">
        <f>3200000-6000</f>
        <v>3194000</v>
      </c>
      <c r="M52" s="26" t="s">
        <v>138</v>
      </c>
      <c r="N52" s="16">
        <v>43344</v>
      </c>
      <c r="O52" s="32" t="s">
        <v>169</v>
      </c>
    </row>
    <row r="53" spans="2:15" ht="33.75" x14ac:dyDescent="0.25">
      <c r="B53" s="7">
        <v>227</v>
      </c>
      <c r="C53" s="7">
        <v>47</v>
      </c>
      <c r="D53" s="7">
        <v>1</v>
      </c>
      <c r="E53" s="8" t="s">
        <v>35</v>
      </c>
      <c r="F53" s="9">
        <v>52111700010004</v>
      </c>
      <c r="G53" s="9" t="s">
        <v>74</v>
      </c>
      <c r="H53" s="8" t="s">
        <v>75</v>
      </c>
      <c r="I53" s="8" t="s">
        <v>83</v>
      </c>
      <c r="J53" s="8">
        <v>230</v>
      </c>
      <c r="K53" s="7" t="s">
        <v>96</v>
      </c>
      <c r="L53" s="13">
        <f>331800000+51800000+270200000+264000000+36000000+406700000+981000000+160000000+865000000+50000000</f>
        <v>3416500000</v>
      </c>
      <c r="M53" s="26" t="s">
        <v>139</v>
      </c>
      <c r="N53" s="16">
        <v>43191</v>
      </c>
      <c r="O53" s="34" t="s">
        <v>170</v>
      </c>
    </row>
    <row r="54" spans="2:15" ht="45" x14ac:dyDescent="0.25">
      <c r="B54" s="7">
        <v>239</v>
      </c>
      <c r="C54" s="7">
        <v>48</v>
      </c>
      <c r="D54" s="7">
        <v>1</v>
      </c>
      <c r="E54" s="8" t="s">
        <v>35</v>
      </c>
      <c r="F54" s="9">
        <v>52115200010001</v>
      </c>
      <c r="G54" s="9" t="s">
        <v>76</v>
      </c>
      <c r="H54" s="8" t="s">
        <v>77</v>
      </c>
      <c r="I54" s="8" t="s">
        <v>83</v>
      </c>
      <c r="J54" s="8">
        <v>230</v>
      </c>
      <c r="K54" s="7" t="s">
        <v>96</v>
      </c>
      <c r="L54" s="13">
        <f>286000000-4813464</f>
        <v>281186536</v>
      </c>
      <c r="M54" s="26" t="s">
        <v>140</v>
      </c>
      <c r="N54" s="16">
        <v>43160</v>
      </c>
      <c r="O54" s="17" t="s">
        <v>187</v>
      </c>
    </row>
    <row r="55" spans="2:15" ht="45" x14ac:dyDescent="0.25">
      <c r="B55" s="7">
        <v>240</v>
      </c>
      <c r="C55" s="7">
        <v>49</v>
      </c>
      <c r="D55" s="7">
        <v>1</v>
      </c>
      <c r="E55" s="8" t="s">
        <v>35</v>
      </c>
      <c r="F55" s="9">
        <v>52115200010001</v>
      </c>
      <c r="G55" s="9" t="s">
        <v>76</v>
      </c>
      <c r="H55" s="8" t="s">
        <v>77</v>
      </c>
      <c r="I55" s="8" t="s">
        <v>83</v>
      </c>
      <c r="J55" s="8">
        <v>230</v>
      </c>
      <c r="K55" s="7" t="s">
        <v>96</v>
      </c>
      <c r="L55" s="13">
        <f>400000000-11249430</f>
        <v>388750570</v>
      </c>
      <c r="M55" s="26" t="s">
        <v>141</v>
      </c>
      <c r="N55" s="16">
        <v>43160</v>
      </c>
      <c r="O55" s="20" t="s">
        <v>170</v>
      </c>
    </row>
    <row r="56" spans="2:15" ht="45" x14ac:dyDescent="0.25">
      <c r="B56" s="7">
        <v>241</v>
      </c>
      <c r="C56" s="7">
        <v>50</v>
      </c>
      <c r="D56" s="7">
        <v>1</v>
      </c>
      <c r="E56" s="8" t="s">
        <v>35</v>
      </c>
      <c r="F56" s="9">
        <v>52115200010001</v>
      </c>
      <c r="G56" s="9" t="s">
        <v>76</v>
      </c>
      <c r="H56" s="8" t="s">
        <v>77</v>
      </c>
      <c r="I56" s="8" t="s">
        <v>83</v>
      </c>
      <c r="J56" s="8">
        <v>230</v>
      </c>
      <c r="K56" s="7" t="s">
        <v>96</v>
      </c>
      <c r="L56" s="13">
        <v>75700000</v>
      </c>
      <c r="M56" s="26" t="s">
        <v>142</v>
      </c>
      <c r="N56" s="16">
        <v>43313</v>
      </c>
      <c r="O56" s="20" t="s">
        <v>199</v>
      </c>
    </row>
    <row r="57" spans="2:15" ht="67.5" x14ac:dyDescent="0.25">
      <c r="B57" s="7">
        <v>242</v>
      </c>
      <c r="C57" s="7">
        <v>51</v>
      </c>
      <c r="D57" s="7">
        <v>1</v>
      </c>
      <c r="E57" s="8" t="s">
        <v>35</v>
      </c>
      <c r="F57" s="9">
        <v>52115200010001</v>
      </c>
      <c r="G57" s="9" t="s">
        <v>76</v>
      </c>
      <c r="H57" s="8" t="s">
        <v>77</v>
      </c>
      <c r="I57" s="8" t="s">
        <v>83</v>
      </c>
      <c r="J57" s="8">
        <v>230</v>
      </c>
      <c r="K57" s="7" t="s">
        <v>96</v>
      </c>
      <c r="L57" s="13">
        <v>230000000</v>
      </c>
      <c r="M57" s="26" t="s">
        <v>143</v>
      </c>
      <c r="N57" s="16">
        <v>43313</v>
      </c>
      <c r="O57" s="17" t="s">
        <v>187</v>
      </c>
    </row>
    <row r="58" spans="2:15" ht="33.75" x14ac:dyDescent="0.25">
      <c r="B58" s="7">
        <v>243</v>
      </c>
      <c r="C58" s="7">
        <v>52</v>
      </c>
      <c r="D58" s="7">
        <v>1</v>
      </c>
      <c r="E58" s="8" t="s">
        <v>34</v>
      </c>
      <c r="F58" s="9">
        <v>52110900010004</v>
      </c>
      <c r="G58" s="9" t="s">
        <v>37</v>
      </c>
      <c r="H58" s="8" t="s">
        <v>38</v>
      </c>
      <c r="I58" s="8" t="s">
        <v>83</v>
      </c>
      <c r="J58" s="8">
        <v>230</v>
      </c>
      <c r="K58" s="7" t="s">
        <v>96</v>
      </c>
      <c r="L58" s="13">
        <f>25000000-19661705</f>
        <v>5338295</v>
      </c>
      <c r="M58" s="26" t="s">
        <v>144</v>
      </c>
      <c r="N58" s="16">
        <v>43160</v>
      </c>
      <c r="O58" s="20" t="s">
        <v>188</v>
      </c>
    </row>
    <row r="59" spans="2:15" ht="33.75" x14ac:dyDescent="0.25">
      <c r="B59" s="7">
        <v>266</v>
      </c>
      <c r="C59" s="7">
        <v>53</v>
      </c>
      <c r="D59" s="7">
        <v>1</v>
      </c>
      <c r="E59" s="8" t="s">
        <v>36</v>
      </c>
      <c r="F59" s="9">
        <v>83909000020002</v>
      </c>
      <c r="G59" s="9" t="s">
        <v>37</v>
      </c>
      <c r="H59" s="8" t="s">
        <v>68</v>
      </c>
      <c r="I59" s="8" t="s">
        <v>89</v>
      </c>
      <c r="J59" s="8">
        <v>440</v>
      </c>
      <c r="K59" s="7" t="s">
        <v>97</v>
      </c>
      <c r="L59" s="13">
        <f>1785750000+423000000+262450630+250000000</f>
        <v>2721200630</v>
      </c>
      <c r="M59" s="26" t="s">
        <v>145</v>
      </c>
      <c r="N59" s="16">
        <v>43101</v>
      </c>
      <c r="O59" s="39" t="s">
        <v>202</v>
      </c>
    </row>
    <row r="60" spans="2:15" ht="33.75" x14ac:dyDescent="0.25">
      <c r="B60" s="7">
        <v>268</v>
      </c>
      <c r="C60" s="7">
        <v>54</v>
      </c>
      <c r="D60" s="7">
        <v>1</v>
      </c>
      <c r="E60" s="8" t="s">
        <v>36</v>
      </c>
      <c r="F60" s="9">
        <v>83909000020002</v>
      </c>
      <c r="G60" s="9" t="s">
        <v>37</v>
      </c>
      <c r="H60" s="8" t="s">
        <v>38</v>
      </c>
      <c r="I60" s="8" t="s">
        <v>89</v>
      </c>
      <c r="J60" s="8">
        <v>440</v>
      </c>
      <c r="K60" s="7" t="s">
        <v>97</v>
      </c>
      <c r="L60" s="13">
        <f>4712450000+211500000-760000000-100000000</f>
        <v>4063950000</v>
      </c>
      <c r="M60" s="26" t="s">
        <v>146</v>
      </c>
      <c r="N60" s="16">
        <v>43160</v>
      </c>
      <c r="O60" s="39" t="s">
        <v>168</v>
      </c>
    </row>
    <row r="61" spans="2:15" ht="22.5" x14ac:dyDescent="0.25">
      <c r="B61" s="7">
        <v>270</v>
      </c>
      <c r="C61" s="7">
        <v>55</v>
      </c>
      <c r="D61" s="7">
        <v>1</v>
      </c>
      <c r="E61" s="8" t="s">
        <v>35</v>
      </c>
      <c r="F61" s="9">
        <v>52111300010001</v>
      </c>
      <c r="G61" s="9" t="s">
        <v>47</v>
      </c>
      <c r="H61" s="8" t="s">
        <v>66</v>
      </c>
      <c r="I61" s="8" t="s">
        <v>89</v>
      </c>
      <c r="J61" s="8">
        <v>440</v>
      </c>
      <c r="K61" s="7" t="s">
        <v>97</v>
      </c>
      <c r="L61" s="13">
        <f>317250000+2898855172</f>
        <v>3216105172</v>
      </c>
      <c r="M61" s="26" t="s">
        <v>147</v>
      </c>
      <c r="N61" s="16">
        <v>43101</v>
      </c>
      <c r="O61" s="38" t="s">
        <v>203</v>
      </c>
    </row>
    <row r="62" spans="2:15" ht="68.25" x14ac:dyDescent="0.25">
      <c r="B62" s="7">
        <v>288</v>
      </c>
      <c r="C62" s="7">
        <v>56</v>
      </c>
      <c r="D62" s="7">
        <v>1</v>
      </c>
      <c r="E62" s="8" t="s">
        <v>34</v>
      </c>
      <c r="F62" s="9">
        <v>52110900010004</v>
      </c>
      <c r="G62" s="9" t="s">
        <v>37</v>
      </c>
      <c r="H62" s="8" t="s">
        <v>38</v>
      </c>
      <c r="I62" s="8" t="s">
        <v>85</v>
      </c>
      <c r="J62" s="8">
        <v>130</v>
      </c>
      <c r="K62" s="7" t="s">
        <v>98</v>
      </c>
      <c r="L62" s="13">
        <v>426000000</v>
      </c>
      <c r="M62" s="33" t="s">
        <v>148</v>
      </c>
      <c r="N62" s="15" t="s">
        <v>164</v>
      </c>
      <c r="O62" s="18" t="s">
        <v>165</v>
      </c>
    </row>
    <row r="63" spans="2:15" ht="33.75" x14ac:dyDescent="0.25">
      <c r="B63" s="7">
        <v>289</v>
      </c>
      <c r="C63" s="7">
        <v>57</v>
      </c>
      <c r="D63" s="7">
        <v>1</v>
      </c>
      <c r="E63" s="8" t="s">
        <v>35</v>
      </c>
      <c r="F63" s="9">
        <v>52111900010001</v>
      </c>
      <c r="G63" s="9" t="s">
        <v>54</v>
      </c>
      <c r="H63" s="8" t="s">
        <v>56</v>
      </c>
      <c r="I63" s="8" t="s">
        <v>85</v>
      </c>
      <c r="J63" s="8">
        <v>130</v>
      </c>
      <c r="K63" s="7" t="s">
        <v>98</v>
      </c>
      <c r="L63" s="13">
        <f>38000000+100000000+260000000</f>
        <v>398000000</v>
      </c>
      <c r="M63" s="33" t="s">
        <v>149</v>
      </c>
      <c r="N63" s="15" t="s">
        <v>166</v>
      </c>
      <c r="O63" s="36" t="s">
        <v>170</v>
      </c>
    </row>
    <row r="64" spans="2:15" ht="33.75" x14ac:dyDescent="0.25">
      <c r="B64" s="7">
        <v>292</v>
      </c>
      <c r="C64" s="7">
        <v>58</v>
      </c>
      <c r="D64" s="7">
        <v>1</v>
      </c>
      <c r="E64" s="8" t="s">
        <v>35</v>
      </c>
      <c r="F64" s="9">
        <v>52111900010001</v>
      </c>
      <c r="G64" s="9" t="s">
        <v>54</v>
      </c>
      <c r="H64" s="8" t="s">
        <v>56</v>
      </c>
      <c r="I64" s="8" t="s">
        <v>85</v>
      </c>
      <c r="J64" s="8">
        <v>130</v>
      </c>
      <c r="K64" s="7" t="s">
        <v>98</v>
      </c>
      <c r="L64" s="13">
        <v>26000000</v>
      </c>
      <c r="M64" s="33" t="s">
        <v>150</v>
      </c>
      <c r="N64" s="15" t="s">
        <v>167</v>
      </c>
      <c r="O64" s="20" t="s">
        <v>204</v>
      </c>
    </row>
    <row r="65" spans="2:15" ht="33.75" x14ac:dyDescent="0.25">
      <c r="B65" s="7">
        <v>293</v>
      </c>
      <c r="C65" s="7">
        <v>59</v>
      </c>
      <c r="D65" s="7">
        <v>1</v>
      </c>
      <c r="E65" s="9" t="s">
        <v>34</v>
      </c>
      <c r="F65" s="9">
        <v>52110900010004</v>
      </c>
      <c r="G65" s="8" t="s">
        <v>37</v>
      </c>
      <c r="H65" s="8" t="s">
        <v>38</v>
      </c>
      <c r="I65" s="8" t="s">
        <v>85</v>
      </c>
      <c r="J65" s="8">
        <v>140</v>
      </c>
      <c r="K65" s="7" t="s">
        <v>99</v>
      </c>
      <c r="L65" s="13">
        <v>72000000</v>
      </c>
      <c r="M65" s="26" t="s">
        <v>151</v>
      </c>
      <c r="N65" s="14" t="s">
        <v>171</v>
      </c>
      <c r="O65" s="19" t="s">
        <v>207</v>
      </c>
    </row>
    <row r="66" spans="2:15" ht="22.5" x14ac:dyDescent="0.25">
      <c r="B66" s="7">
        <v>294</v>
      </c>
      <c r="C66" s="7">
        <v>60</v>
      </c>
      <c r="D66" s="7">
        <v>1</v>
      </c>
      <c r="E66" s="8" t="s">
        <v>35</v>
      </c>
      <c r="F66" s="9">
        <v>19700800010001</v>
      </c>
      <c r="G66" s="9" t="s">
        <v>41</v>
      </c>
      <c r="H66" s="8" t="s">
        <v>78</v>
      </c>
      <c r="I66" s="8" t="s">
        <v>85</v>
      </c>
      <c r="J66" s="8">
        <v>140</v>
      </c>
      <c r="K66" s="7" t="s">
        <v>99</v>
      </c>
      <c r="L66" s="13">
        <v>3332000</v>
      </c>
      <c r="M66" s="26" t="s">
        <v>152</v>
      </c>
      <c r="N66" s="14" t="s">
        <v>183</v>
      </c>
      <c r="O66" s="20" t="s">
        <v>188</v>
      </c>
    </row>
    <row r="67" spans="2:15" ht="22.5" x14ac:dyDescent="0.25">
      <c r="B67" s="7">
        <v>295</v>
      </c>
      <c r="C67" s="7">
        <v>61</v>
      </c>
      <c r="D67" s="7">
        <v>1</v>
      </c>
      <c r="E67" s="8" t="s">
        <v>35</v>
      </c>
      <c r="F67" s="9">
        <v>19700800010001</v>
      </c>
      <c r="G67" s="9" t="s">
        <v>41</v>
      </c>
      <c r="H67" s="8" t="s">
        <v>78</v>
      </c>
      <c r="I67" s="8" t="s">
        <v>85</v>
      </c>
      <c r="J67" s="8">
        <v>110</v>
      </c>
      <c r="K67" s="7" t="s">
        <v>100</v>
      </c>
      <c r="L67" s="13">
        <f>120000000-120000000</f>
        <v>0</v>
      </c>
      <c r="M67" s="26" t="s">
        <v>153</v>
      </c>
      <c r="N67" s="22">
        <v>43191</v>
      </c>
      <c r="O67" s="17" t="s">
        <v>187</v>
      </c>
    </row>
    <row r="68" spans="2:15" ht="33.75" x14ac:dyDescent="0.25">
      <c r="B68" s="7">
        <v>296</v>
      </c>
      <c r="C68" s="7">
        <v>62</v>
      </c>
      <c r="D68" s="7">
        <v>1</v>
      </c>
      <c r="E68" s="8" t="s">
        <v>34</v>
      </c>
      <c r="F68" s="9">
        <v>52110900010004</v>
      </c>
      <c r="G68" s="9" t="s">
        <v>37</v>
      </c>
      <c r="H68" s="8" t="s">
        <v>38</v>
      </c>
      <c r="I68" s="8" t="s">
        <v>85</v>
      </c>
      <c r="J68" s="8">
        <v>110</v>
      </c>
      <c r="K68" s="7" t="s">
        <v>100</v>
      </c>
      <c r="L68" s="13">
        <v>10000000</v>
      </c>
      <c r="M68" s="26" t="s">
        <v>154</v>
      </c>
      <c r="N68" s="22">
        <v>43252</v>
      </c>
      <c r="O68" s="20" t="s">
        <v>204</v>
      </c>
    </row>
    <row r="69" spans="2:15" ht="22.5" x14ac:dyDescent="0.25">
      <c r="B69" s="7">
        <v>297</v>
      </c>
      <c r="C69" s="7">
        <v>63</v>
      </c>
      <c r="D69" s="7">
        <v>1</v>
      </c>
      <c r="E69" s="8" t="s">
        <v>35</v>
      </c>
      <c r="F69" s="9">
        <v>19700800010001</v>
      </c>
      <c r="G69" s="9" t="s">
        <v>39</v>
      </c>
      <c r="H69" s="8" t="s">
        <v>78</v>
      </c>
      <c r="I69" s="8" t="s">
        <v>85</v>
      </c>
      <c r="J69" s="8">
        <v>120</v>
      </c>
      <c r="K69" s="7" t="s">
        <v>101</v>
      </c>
      <c r="L69" s="13">
        <f>4578842000-180060130</f>
        <v>4398781870</v>
      </c>
      <c r="M69" s="26" t="s">
        <v>155</v>
      </c>
      <c r="N69" s="10" t="s">
        <v>190</v>
      </c>
      <c r="O69" s="27"/>
    </row>
    <row r="70" spans="2:15" ht="22.5" x14ac:dyDescent="0.25">
      <c r="B70" s="7">
        <v>298</v>
      </c>
      <c r="C70" s="7">
        <v>64</v>
      </c>
      <c r="D70" s="7">
        <v>1</v>
      </c>
      <c r="E70" s="8" t="s">
        <v>35</v>
      </c>
      <c r="F70" s="9">
        <v>52111300030004</v>
      </c>
      <c r="G70" s="9" t="s">
        <v>47</v>
      </c>
      <c r="H70" s="8" t="s">
        <v>79</v>
      </c>
      <c r="I70" s="8" t="s">
        <v>85</v>
      </c>
      <c r="J70" s="8">
        <v>120</v>
      </c>
      <c r="K70" s="7" t="s">
        <v>101</v>
      </c>
      <c r="L70" s="13">
        <v>460360000</v>
      </c>
      <c r="M70" s="26" t="s">
        <v>156</v>
      </c>
      <c r="N70" s="10" t="s">
        <v>191</v>
      </c>
      <c r="O70" s="29"/>
    </row>
    <row r="71" spans="2:15" ht="22.5" x14ac:dyDescent="0.25">
      <c r="B71" s="7">
        <v>300</v>
      </c>
      <c r="C71" s="7">
        <v>65</v>
      </c>
      <c r="D71" s="7">
        <v>1</v>
      </c>
      <c r="E71" s="8" t="s">
        <v>35</v>
      </c>
      <c r="F71" s="9">
        <v>16700100010001</v>
      </c>
      <c r="G71" s="9" t="s">
        <v>41</v>
      </c>
      <c r="H71" s="8" t="s">
        <v>80</v>
      </c>
      <c r="I71" s="8" t="s">
        <v>85</v>
      </c>
      <c r="J71" s="8">
        <v>120</v>
      </c>
      <c r="K71" s="7" t="s">
        <v>101</v>
      </c>
      <c r="L71" s="13">
        <v>301304000</v>
      </c>
      <c r="M71" s="26" t="s">
        <v>157</v>
      </c>
      <c r="N71" s="10" t="s">
        <v>192</v>
      </c>
      <c r="O71" s="30"/>
    </row>
    <row r="72" spans="2:15" ht="45" x14ac:dyDescent="0.25">
      <c r="B72" s="7">
        <v>301</v>
      </c>
      <c r="C72" s="7">
        <v>66</v>
      </c>
      <c r="D72" s="7">
        <v>1</v>
      </c>
      <c r="E72" s="8" t="s">
        <v>35</v>
      </c>
      <c r="F72" s="9">
        <v>52111300030003</v>
      </c>
      <c r="G72" s="12" t="s">
        <v>47</v>
      </c>
      <c r="H72" s="8" t="s">
        <v>81</v>
      </c>
      <c r="I72" s="8" t="s">
        <v>85</v>
      </c>
      <c r="J72" s="8">
        <v>120</v>
      </c>
      <c r="K72" s="7" t="s">
        <v>101</v>
      </c>
      <c r="L72" s="13">
        <v>47160000</v>
      </c>
      <c r="M72" s="26" t="s">
        <v>158</v>
      </c>
      <c r="N72" s="10" t="s">
        <v>193</v>
      </c>
      <c r="O72" s="29"/>
    </row>
    <row r="73" spans="2:15" ht="45" x14ac:dyDescent="0.25">
      <c r="B73" s="7">
        <v>303</v>
      </c>
      <c r="C73" s="7">
        <v>67</v>
      </c>
      <c r="D73" s="7">
        <v>1</v>
      </c>
      <c r="E73" s="8" t="s">
        <v>35</v>
      </c>
      <c r="F73" s="9">
        <v>52111300030003</v>
      </c>
      <c r="G73" s="12" t="s">
        <v>47</v>
      </c>
      <c r="H73" s="8" t="s">
        <v>81</v>
      </c>
      <c r="I73" s="8" t="s">
        <v>85</v>
      </c>
      <c r="J73" s="8">
        <v>120</v>
      </c>
      <c r="K73" s="7" t="s">
        <v>101</v>
      </c>
      <c r="L73" s="13">
        <v>70000000</v>
      </c>
      <c r="M73" s="26" t="s">
        <v>159</v>
      </c>
      <c r="N73" s="28">
        <v>43313</v>
      </c>
      <c r="O73" s="24"/>
    </row>
    <row r="74" spans="2:15" ht="26.25" customHeight="1" x14ac:dyDescent="0.25">
      <c r="B74" s="7">
        <v>304</v>
      </c>
      <c r="C74" s="7">
        <v>68</v>
      </c>
      <c r="D74" s="7">
        <v>1</v>
      </c>
      <c r="E74" s="8" t="s">
        <v>35</v>
      </c>
      <c r="F74" s="9">
        <v>52111300030004</v>
      </c>
      <c r="G74" s="9" t="s">
        <v>47</v>
      </c>
      <c r="H74" s="8" t="s">
        <v>79</v>
      </c>
      <c r="I74" s="8" t="s">
        <v>85</v>
      </c>
      <c r="J74" s="8">
        <v>120</v>
      </c>
      <c r="K74" s="7" t="s">
        <v>101</v>
      </c>
      <c r="L74" s="13">
        <v>80000000</v>
      </c>
      <c r="M74" s="26" t="s">
        <v>212</v>
      </c>
      <c r="N74" s="28">
        <v>43132</v>
      </c>
      <c r="O74" s="24"/>
    </row>
    <row r="75" spans="2:15" ht="33.75" x14ac:dyDescent="0.25">
      <c r="B75" s="7">
        <v>305</v>
      </c>
      <c r="C75" s="7">
        <v>69</v>
      </c>
      <c r="D75" s="7">
        <v>1</v>
      </c>
      <c r="E75" s="8" t="s">
        <v>34</v>
      </c>
      <c r="F75" s="9">
        <v>52110900010004</v>
      </c>
      <c r="G75" s="9" t="s">
        <v>37</v>
      </c>
      <c r="H75" s="9" t="s">
        <v>38</v>
      </c>
      <c r="I75" s="8" t="s">
        <v>85</v>
      </c>
      <c r="J75" s="8">
        <v>120</v>
      </c>
      <c r="K75" s="7" t="s">
        <v>101</v>
      </c>
      <c r="L75" s="13">
        <f>1810000000-32500000-260000000-186500000</f>
        <v>1331000000</v>
      </c>
      <c r="M75" s="26" t="s">
        <v>160</v>
      </c>
      <c r="N75" s="10" t="s">
        <v>194</v>
      </c>
      <c r="O75" s="29"/>
    </row>
    <row r="76" spans="2:15" ht="42.75" customHeight="1" x14ac:dyDescent="0.25">
      <c r="B76" s="7">
        <v>306</v>
      </c>
      <c r="C76" s="7">
        <v>70</v>
      </c>
      <c r="D76" s="7">
        <v>1</v>
      </c>
      <c r="E76" s="8" t="s">
        <v>35</v>
      </c>
      <c r="F76" s="9">
        <v>52111600010001</v>
      </c>
      <c r="G76" s="9" t="s">
        <v>60</v>
      </c>
      <c r="H76" s="8" t="s">
        <v>82</v>
      </c>
      <c r="I76" s="8" t="s">
        <v>85</v>
      </c>
      <c r="J76" s="8">
        <v>120</v>
      </c>
      <c r="K76" s="7" t="s">
        <v>101</v>
      </c>
      <c r="L76" s="13">
        <f>2152815000-4317370-135000000</f>
        <v>2013497630</v>
      </c>
      <c r="M76" s="26" t="s">
        <v>161</v>
      </c>
      <c r="N76" s="10" t="s">
        <v>192</v>
      </c>
      <c r="O76" s="29"/>
    </row>
    <row r="77" spans="2:15" ht="22.5" x14ac:dyDescent="0.25">
      <c r="B77" s="7">
        <v>307</v>
      </c>
      <c r="C77" s="7">
        <v>71</v>
      </c>
      <c r="D77" s="7">
        <v>1</v>
      </c>
      <c r="E77" s="8" t="s">
        <v>35</v>
      </c>
      <c r="F77" s="9">
        <v>52111600010001</v>
      </c>
      <c r="G77" s="9" t="s">
        <v>60</v>
      </c>
      <c r="H77" s="8" t="s">
        <v>82</v>
      </c>
      <c r="I77" s="8" t="s">
        <v>85</v>
      </c>
      <c r="J77" s="8">
        <v>120</v>
      </c>
      <c r="K77" s="7" t="s">
        <v>101</v>
      </c>
      <c r="L77" s="13">
        <v>4650000</v>
      </c>
      <c r="M77" s="26" t="s">
        <v>162</v>
      </c>
      <c r="N77" s="28" t="s">
        <v>195</v>
      </c>
      <c r="O77" s="29"/>
    </row>
    <row r="78" spans="2:15" ht="33.75" x14ac:dyDescent="0.25">
      <c r="B78" s="7">
        <v>336</v>
      </c>
      <c r="C78" s="7">
        <v>72</v>
      </c>
      <c r="D78" s="7">
        <v>1</v>
      </c>
      <c r="E78" s="8" t="s">
        <v>223</v>
      </c>
      <c r="F78" s="9">
        <v>83909000020002</v>
      </c>
      <c r="G78" s="9" t="s">
        <v>37</v>
      </c>
      <c r="H78" s="8" t="s">
        <v>68</v>
      </c>
      <c r="I78" s="8" t="s">
        <v>89</v>
      </c>
      <c r="J78" s="8">
        <v>430</v>
      </c>
      <c r="K78" s="7" t="s">
        <v>91</v>
      </c>
      <c r="L78" s="13">
        <f>138000000+60000000+206000000</f>
        <v>404000000</v>
      </c>
      <c r="M78" s="26" t="s">
        <v>222</v>
      </c>
      <c r="N78" s="28"/>
      <c r="O78" s="29" t="s">
        <v>227</v>
      </c>
    </row>
    <row r="79" spans="2:15" ht="33.75" x14ac:dyDescent="0.25">
      <c r="B79" s="7">
        <v>347</v>
      </c>
      <c r="C79" s="7">
        <v>73</v>
      </c>
      <c r="D79" s="53">
        <v>1</v>
      </c>
      <c r="E79" s="8" t="s">
        <v>36</v>
      </c>
      <c r="F79" s="9">
        <v>83909000020002</v>
      </c>
      <c r="G79" s="9" t="s">
        <v>37</v>
      </c>
      <c r="H79" s="8" t="s">
        <v>38</v>
      </c>
      <c r="I79" s="8" t="s">
        <v>89</v>
      </c>
      <c r="J79" s="8">
        <v>430</v>
      </c>
      <c r="K79" s="7" t="s">
        <v>91</v>
      </c>
      <c r="L79" s="13">
        <v>37000000</v>
      </c>
      <c r="M79" s="26" t="s">
        <v>225</v>
      </c>
      <c r="N79" s="28"/>
      <c r="O79" s="29" t="s">
        <v>227</v>
      </c>
    </row>
    <row r="80" spans="2:15" ht="33.75" x14ac:dyDescent="0.25">
      <c r="B80" s="7">
        <v>351</v>
      </c>
      <c r="C80" s="7">
        <v>74</v>
      </c>
      <c r="D80" s="53">
        <v>1</v>
      </c>
      <c r="E80" s="8" t="s">
        <v>35</v>
      </c>
      <c r="F80" s="9">
        <v>52111600010001</v>
      </c>
      <c r="G80" s="9" t="s">
        <v>60</v>
      </c>
      <c r="H80" s="8" t="s">
        <v>82</v>
      </c>
      <c r="I80" s="8" t="s">
        <v>83</v>
      </c>
      <c r="J80" s="8">
        <v>230</v>
      </c>
      <c r="K80" s="7" t="s">
        <v>96</v>
      </c>
      <c r="L80" s="13">
        <v>120000000</v>
      </c>
      <c r="M80" s="26" t="s">
        <v>226</v>
      </c>
      <c r="N80" s="28"/>
      <c r="O80" s="29" t="s">
        <v>227</v>
      </c>
    </row>
    <row r="81" spans="2:15" x14ac:dyDescent="0.25">
      <c r="B81" s="7"/>
      <c r="C81" s="7"/>
      <c r="D81" s="7"/>
      <c r="E81" s="8"/>
      <c r="F81" s="9"/>
      <c r="G81" s="9"/>
      <c r="H81" s="8"/>
      <c r="I81" s="8"/>
      <c r="J81" s="8"/>
      <c r="K81" s="7"/>
      <c r="L81" s="13"/>
      <c r="M81" s="26"/>
      <c r="N81" s="28"/>
      <c r="O81" s="29"/>
    </row>
    <row r="82" spans="2:15" x14ac:dyDescent="0.25">
      <c r="B82" s="7"/>
      <c r="C82" s="7"/>
      <c r="D82" s="7"/>
      <c r="E82" s="8"/>
      <c r="F82" s="9"/>
      <c r="G82" s="9"/>
      <c r="H82" s="8"/>
      <c r="I82" s="8"/>
      <c r="J82" s="8"/>
      <c r="K82" s="7"/>
      <c r="L82" s="13"/>
      <c r="M82" s="26"/>
      <c r="N82" s="28"/>
      <c r="O82" s="29"/>
    </row>
    <row r="83" spans="2:15" x14ac:dyDescent="0.25">
      <c r="B83" s="7"/>
      <c r="C83" s="7"/>
      <c r="D83" s="7"/>
      <c r="E83" s="8"/>
      <c r="F83" s="9"/>
      <c r="G83" s="9"/>
      <c r="H83" s="8"/>
      <c r="I83" s="8"/>
      <c r="J83" s="8"/>
      <c r="K83" s="7"/>
      <c r="L83" s="13"/>
      <c r="M83" s="26"/>
      <c r="N83" s="28"/>
      <c r="O83" s="29"/>
    </row>
    <row r="84" spans="2:15" x14ac:dyDescent="0.25">
      <c r="B84" s="7"/>
      <c r="C84" s="7"/>
      <c r="D84" s="7"/>
      <c r="E84" s="8"/>
      <c r="F84" s="9"/>
      <c r="G84" s="9"/>
      <c r="H84" s="8"/>
      <c r="I84" s="8"/>
      <c r="J84" s="8"/>
      <c r="K84" s="7"/>
      <c r="L84" s="13"/>
      <c r="M84" s="26"/>
      <c r="N84" s="28"/>
      <c r="O84" s="29"/>
    </row>
    <row r="87" spans="2:15" x14ac:dyDescent="0.25">
      <c r="B87" s="40"/>
      <c r="L87" s="51"/>
    </row>
  </sheetData>
  <autoFilter ref="B6:O80" xr:uid="{00000000-0009-0000-0000-000001000000}"/>
  <mergeCells count="1">
    <mergeCell ref="C2:M4"/>
  </mergeCells>
  <pageMargins left="0.23622047244094491" right="0" top="0.19685039370078741" bottom="0.19685039370078741" header="0.31496062992125984" footer="0.31496062992125984"/>
  <pageSetup paperSize="5" scale="5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workbookViewId="0">
      <selection activeCell="A17" sqref="A17"/>
    </sheetView>
  </sheetViews>
  <sheetFormatPr baseColWidth="10" defaultRowHeight="15" x14ac:dyDescent="0.25"/>
  <cols>
    <col min="1" max="1" width="31.7109375" customWidth="1"/>
  </cols>
  <sheetData>
    <row r="1" spans="1:3" x14ac:dyDescent="0.25">
      <c r="A1" t="s">
        <v>5</v>
      </c>
      <c r="C1" t="s">
        <v>6</v>
      </c>
    </row>
    <row r="2" spans="1:3" x14ac:dyDescent="0.25">
      <c r="A2" s="1" t="s">
        <v>2</v>
      </c>
      <c r="C2" t="s">
        <v>7</v>
      </c>
    </row>
    <row r="3" spans="1:3" x14ac:dyDescent="0.25">
      <c r="A3" s="1" t="s">
        <v>3</v>
      </c>
      <c r="C3" t="s">
        <v>8</v>
      </c>
    </row>
    <row r="4" spans="1:3" x14ac:dyDescent="0.25">
      <c r="A4" s="1" t="s">
        <v>0</v>
      </c>
      <c r="C4" t="s">
        <v>9</v>
      </c>
    </row>
    <row r="5" spans="1:3" x14ac:dyDescent="0.25">
      <c r="A5" s="1" t="s">
        <v>1</v>
      </c>
      <c r="C5" t="s">
        <v>10</v>
      </c>
    </row>
    <row r="6" spans="1:3" ht="30" x14ac:dyDescent="0.25">
      <c r="A6" s="1" t="s">
        <v>4</v>
      </c>
      <c r="C6" t="s">
        <v>11</v>
      </c>
    </row>
    <row r="7" spans="1:3" x14ac:dyDescent="0.25">
      <c r="C7" t="s">
        <v>12</v>
      </c>
    </row>
    <row r="8" spans="1:3" x14ac:dyDescent="0.25">
      <c r="C8" t="s">
        <v>13</v>
      </c>
    </row>
    <row r="9" spans="1:3" x14ac:dyDescent="0.25">
      <c r="C9" t="s">
        <v>14</v>
      </c>
    </row>
    <row r="10" spans="1:3" x14ac:dyDescent="0.25">
      <c r="C10" t="s">
        <v>15</v>
      </c>
    </row>
    <row r="11" spans="1:3" x14ac:dyDescent="0.25">
      <c r="C11" t="s">
        <v>16</v>
      </c>
    </row>
    <row r="12" spans="1:3" x14ac:dyDescent="0.25">
      <c r="C12" t="s">
        <v>17</v>
      </c>
    </row>
    <row r="13" spans="1:3" x14ac:dyDescent="0.25">
      <c r="C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ANUAL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Fabiana Farfan Diaz</dc:creator>
  <cp:lastModifiedBy>Luz Angela Carvajal Perez</cp:lastModifiedBy>
  <cp:lastPrinted>2018-08-01T16:20:02Z</cp:lastPrinted>
  <dcterms:created xsi:type="dcterms:W3CDTF">2015-06-10T14:52:02Z</dcterms:created>
  <dcterms:modified xsi:type="dcterms:W3CDTF">2018-08-01T19:28:17Z</dcterms:modified>
</cp:coreProperties>
</file>