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730"/>
  <workbookPr defaultThemeVersion="166925"/>
  <mc:AlternateContent xmlns:mc="http://schemas.openxmlformats.org/markup-compatibility/2006">
    <mc:Choice Requires="x15">
      <x15ac:absPath xmlns:x15ac="http://schemas.microsoft.com/office/spreadsheetml/2010/11/ac" url="C:\Users\pblandon\Desktop\"/>
    </mc:Choice>
  </mc:AlternateContent>
  <xr:revisionPtr revIDLastSave="0" documentId="13_ncr:1_{88DFEE41-AE26-4ECB-8525-8A8D62C35DA6}" xr6:coauthVersionLast="36" xr6:coauthVersionMax="36" xr10:uidLastSave="{00000000-0000-0000-0000-000000000000}"/>
  <bookViews>
    <workbookView xWindow="0" yWindow="0" windowWidth="28800" windowHeight="11625" xr2:uid="{00000000-000D-0000-FFFF-FFFF00000000}"/>
  </bookViews>
  <sheets>
    <sheet name="F14.1  PLANES DE MEJORAMIENT..." sheetId="1" r:id="rId1"/>
  </sheets>
  <definedNames>
    <definedName name="_xlnm._FilterDatabase" localSheetId="0" hidden="1">'F14.1  PLANES DE MEJORAMIENT...'!$A$10:$P$264</definedName>
    <definedName name="_xlnm.Print_Area" localSheetId="0">'F14.1  PLANES DE MEJORAMIENT...'!$A$1:$P$264</definedName>
    <definedName name="_xlnm.Print_Titles" localSheetId="0">'F14.1  PLANES DE MEJORAMIENT...'!$1:$10</definedName>
  </definedNames>
  <calcPr calcId="191029"/>
  <extLs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M75" i="1" l="1"/>
  <c r="M191" i="1" l="1"/>
  <c r="M87" i="1" l="1"/>
  <c r="M74" i="1"/>
  <c r="M73" i="1"/>
  <c r="M60" i="1"/>
  <c r="M174" i="1" l="1"/>
  <c r="M173" i="1"/>
  <c r="M163" i="1"/>
  <c r="M161" i="1"/>
  <c r="M222" i="1" l="1"/>
  <c r="M229" i="1"/>
  <c r="M238" i="1"/>
  <c r="M142" i="1"/>
  <c r="M115" i="1" l="1"/>
  <c r="M107" i="1"/>
  <c r="M31" i="1"/>
  <c r="M30" i="1"/>
  <c r="M29" i="1" l="1"/>
  <c r="M64" i="1" l="1"/>
  <c r="M61" i="1"/>
  <c r="M99" i="1" l="1"/>
  <c r="M98" i="1" l="1"/>
  <c r="M95" i="1"/>
  <c r="M51" i="1"/>
  <c r="M53" i="1"/>
  <c r="M48" i="1" l="1"/>
  <c r="M47" i="1"/>
  <c r="M263" i="1" l="1"/>
  <c r="M262" i="1"/>
  <c r="M261" i="1"/>
  <c r="M260" i="1"/>
  <c r="M257" i="1"/>
  <c r="M256" i="1"/>
  <c r="M255" i="1"/>
  <c r="M250" i="1"/>
  <c r="M247" i="1"/>
  <c r="M245" i="1"/>
  <c r="M243" i="1"/>
  <c r="M237" i="1"/>
  <c r="M234" i="1"/>
  <c r="M233" i="1"/>
  <c r="M232" i="1"/>
  <c r="M231" i="1"/>
  <c r="M227" i="1"/>
  <c r="M226" i="1"/>
  <c r="M225" i="1"/>
  <c r="M221" i="1"/>
  <c r="M217" i="1"/>
  <c r="M216" i="1"/>
  <c r="M215" i="1"/>
  <c r="M214" i="1"/>
  <c r="M212" i="1"/>
  <c r="M209" i="1"/>
  <c r="M208" i="1"/>
  <c r="M206" i="1"/>
  <c r="M205" i="1"/>
  <c r="M204" i="1"/>
  <c r="M203" i="1"/>
  <c r="M202" i="1"/>
  <c r="M201" i="1"/>
  <c r="M200" i="1"/>
  <c r="M197" i="1"/>
  <c r="M194" i="1"/>
  <c r="M190" i="1"/>
  <c r="M187" i="1"/>
  <c r="M186" i="1"/>
  <c r="M106" i="1" l="1"/>
  <c r="M105" i="1" l="1"/>
  <c r="M102" i="1"/>
  <c r="M92" i="1"/>
  <c r="M91" i="1"/>
  <c r="M88" i="1"/>
  <c r="M84" i="1"/>
  <c r="M86" i="1"/>
  <c r="M83" i="1"/>
  <c r="M80" i="1"/>
  <c r="M79" i="1"/>
  <c r="M76" i="1"/>
  <c r="M72" i="1"/>
  <c r="M69" i="1"/>
  <c r="M68" i="1"/>
  <c r="M65" i="1"/>
  <c r="M59" i="1"/>
  <c r="M56" i="1"/>
  <c r="M45" i="1"/>
  <c r="M42" i="1"/>
  <c r="M41" i="1"/>
  <c r="M40" i="1"/>
  <c r="M39" i="1"/>
  <c r="M38" i="1"/>
  <c r="M36" i="1"/>
  <c r="M34" i="1"/>
  <c r="M33" i="1"/>
  <c r="M32" i="1"/>
  <c r="M28" i="1"/>
  <c r="M25" i="1"/>
  <c r="M18" i="1"/>
  <c r="M15" i="1"/>
  <c r="M20" i="1" l="1"/>
  <c r="M159" i="1" l="1"/>
  <c r="M119" i="1" l="1"/>
  <c r="M148" i="1" l="1"/>
  <c r="M147" i="1"/>
  <c r="M141" i="1"/>
  <c r="M140" i="1"/>
  <c r="M138" i="1"/>
  <c r="M137" i="1"/>
  <c r="M136" i="1"/>
  <c r="M135" i="1"/>
  <c r="M126" i="1"/>
  <c r="M125" i="1"/>
  <c r="M124" i="1"/>
  <c r="M123" i="1"/>
  <c r="M97" i="1" l="1"/>
  <c r="M96" i="1"/>
  <c r="M55" i="1"/>
  <c r="M46"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Anllela Andrea Rodriguez Acosta</author>
  </authors>
  <commentList>
    <comment ref="J50" authorId="0" shapeId="0" xr:uid="{00000000-0006-0000-0000-000002000000}">
      <text>
        <r>
          <rPr>
            <sz val="9"/>
            <color indexed="81"/>
            <rFont val="Tahoma"/>
            <family val="2"/>
          </rPr>
          <t xml:space="preserve">Universo destinatarios + depositarios
</t>
        </r>
      </text>
    </comment>
  </commentList>
</comments>
</file>

<file path=xl/sharedStrings.xml><?xml version="1.0" encoding="utf-8"?>
<sst xmlns="http://schemas.openxmlformats.org/spreadsheetml/2006/main" count="2255" uniqueCount="994">
  <si>
    <t>Tipo Modalidad</t>
  </si>
  <si>
    <t>M-3: PLAN DE MEJORAMIENTO</t>
  </si>
  <si>
    <t>Formulario</t>
  </si>
  <si>
    <t>F14.1: PLANES DE MEJORAMIENTO - ENTIDADES</t>
  </si>
  <si>
    <t>Moneda Informe</t>
  </si>
  <si>
    <t>Entidad</t>
  </si>
  <si>
    <t>Fecha</t>
  </si>
  <si>
    <t>Periodicidad</t>
  </si>
  <si>
    <t>SEMESTRAL</t>
  </si>
  <si>
    <t>[1]</t>
  </si>
  <si>
    <t>0 PLANES DE MEJORAMIENTO - ENTIDADES</t>
  </si>
  <si>
    <t>MODALIDAD DE REGISTRO</t>
  </si>
  <si>
    <t>CÓDIGO HALLAZGO</t>
  </si>
  <si>
    <t>DESCRIPCIÓN DEL HALLAZGO</t>
  </si>
  <si>
    <t>CAUSA DEL HALLAZGO</t>
  </si>
  <si>
    <t>ACCIÓN DE MEJORA</t>
  </si>
  <si>
    <t>ACTIVIDADES / DESCRIPCIÓN</t>
  </si>
  <si>
    <t>ACTIVIDADES / UNIDAD DE MEDIDA</t>
  </si>
  <si>
    <t>ACTIVIDADES / CANTIDADES UNIDAD DE MEDIDA</t>
  </si>
  <si>
    <t>ACTIVIDADES / FECHA DE INICIO</t>
  </si>
  <si>
    <t>ACTIVIDADES / FECHA DE TERMINACIÓN</t>
  </si>
  <si>
    <t>ACTIVIDADES / PLAZO EN SEMANAS</t>
  </si>
  <si>
    <t>ACTIVIDADES / AVANCE FÍSICO DE EJECUCIÓN</t>
  </si>
  <si>
    <t>OBSERVACIONES</t>
  </si>
  <si>
    <t>FILA_1</t>
  </si>
  <si>
    <t>2 AVANCE ó SEGUIMIENTO DEL PLAN DE MEJORAMIENTO</t>
  </si>
  <si>
    <t xml:space="preserve">El esquema implementado presenta algunas vulnerabilidades derivadas de la segregación de funciones dentro de la Oficina de Gestión de la Información. </t>
  </si>
  <si>
    <t>Meses</t>
  </si>
  <si>
    <t>La interoperabilidad de la aplicación por el momento se realiza de manera manual con otros sistemas de información como el Contable y Olympus. “Matrix” se encuentra en un proceso de cambio e incluso fue sujeta de una migración de plataforma de base de datos durante el tiempo de realización de la actuación especial.</t>
  </si>
  <si>
    <t>Desarrollar las interfases contables</t>
  </si>
  <si>
    <t>Adquisicion sistema ERP</t>
  </si>
  <si>
    <t>FILA_85</t>
  </si>
  <si>
    <t xml:space="preserve">Se observa que no hay participación de personal técnico en informática que detecte situaciones acordes a su experticia y formule correcciones sobre la calidad de los datos contenidos en el sistema de información “Matrix”. </t>
  </si>
  <si>
    <t>Aplicar procesos de mejora de la información desde el punto de vista de base de datos, vinculando al personal del área de Gestión de la Información en la verificación de la información.</t>
  </si>
  <si>
    <t>Analizar la información contenida en Matrix desde base de datos y su consistencia con las diferentes tablas que la conforman.</t>
  </si>
  <si>
    <t>FILA_86</t>
  </si>
  <si>
    <t>Los archivos generados por el sistema de información “Matrix” son sujetos de intervención manual y modificación antes de ser cargados al sistema contable, y arrojan el resultado mencionado a pesar de efectuarse revisiones previas de calidad de la información.</t>
  </si>
  <si>
    <t>FILA_87</t>
  </si>
  <si>
    <t>FILA_88</t>
  </si>
  <si>
    <t>En la entrega realizada por la DNE EL, la información se transfirió de esta manera y porque aun cuando se cuenta con datos que reposan en expedientes físicos, no todas estas carpetas han producido actualizaciones a la base de datos…</t>
  </si>
  <si>
    <t>FILA_89</t>
  </si>
  <si>
    <t>FILA_90</t>
  </si>
  <si>
    <t>FILA_91</t>
  </si>
  <si>
    <t>FILA_92</t>
  </si>
  <si>
    <t>FILA_93</t>
  </si>
  <si>
    <t>FILA_94</t>
  </si>
  <si>
    <t xml:space="preserve">SAE no dispone de los recursos para hacer productivos las sociedades en liquidación, solo las puede administrar y asumir los gastos de administración que esta labor implica. </t>
  </si>
  <si>
    <t>Seguimiento y Monitoreo del cargue de información histórica y contable de las Sociedades - para actualizar la información contable de las sociedades en la contabilidad del FRISCO</t>
  </si>
  <si>
    <t>Determinar la información contable y financiera de las Sociedades en liquidación con activos y de papel 100% FRISCO Y Los establecimientos de comercio de papel</t>
  </si>
  <si>
    <t>Número de sociedades con cargue realizado/ Número de sociedades en liquidación con activos y sin activos</t>
  </si>
  <si>
    <t>FILA_95</t>
  </si>
  <si>
    <t>Se estimó para la vigencia 2015 verificar físicamente el inventario recibido de documentación de los activos de manera gradual.</t>
  </si>
  <si>
    <t>Determinar la existencia, estado de ocupación y estado físico del 100% de los inmuebles entregados por la extinta DNE</t>
  </si>
  <si>
    <t>Continuar con el cronograma de visitas de inspección establecido por la Regionales.
Vincular a los Depositarios en la inspección física de los inmuebles que tienen a cargo.</t>
  </si>
  <si>
    <t>Porcentaje de datos de Activos revisados</t>
  </si>
  <si>
    <t>Por el procedimiento utilizado por la DNE para la entrega del inventario de activos.</t>
  </si>
  <si>
    <t>Materializar los bienes e ingresarlos al Sistema de Información MATRIX.</t>
  </si>
  <si>
    <t>Solicitar los documentos requeridos para la materialización del bien a los entes judiciales y/o incautadores</t>
  </si>
  <si>
    <t>Oficios</t>
  </si>
  <si>
    <t>En gestiones realizadas por esta Gerencia, se puede indicar que a la fecha, de los vehículos reportados por la Comisión Auditora ya existen 39 rodantes creados en el Sistema de Administración MATRIX, sobre los restantes se han generado oficios remitidos a la FGN solicitando si estos se encuentran vinculados a un proceso penal o de Extinción de Dominio.</t>
  </si>
  <si>
    <t>FILA_97</t>
  </si>
  <si>
    <t>Ajustar los procedimientos de preparación para la Recepción de activos, recepción en  bodega y registro de activos.</t>
  </si>
  <si>
    <t>Procedimientos</t>
  </si>
  <si>
    <t>Se encuentran publicados en la Intranet de SAE los procedimientos de Recepción de activos en Bodega código P-RR1-003 versión 01, Registro de activos código P-RR1-004 versión 01, Preparación para la recepción de activos código P-RR1-005 versión 01.</t>
  </si>
  <si>
    <t>FILA_98</t>
  </si>
  <si>
    <t>Verificar que los 62 bienes esten inmersos en un proceso de Extincion de Dominio
Requerir a la Fiscalia General de la Nacion  el tipo de proceso al que se encuentra asociado los 62 bienes</t>
  </si>
  <si>
    <t>Ingresos al sistema</t>
  </si>
  <si>
    <t>FILA_99</t>
  </si>
  <si>
    <t xml:space="preserve">1. Levantar el procedimiento la identificación, validación y depuración los medios de transporte sin ubicar. Registrar en el sistema de información  la base de datos o en el sistema vigente un valor para los bienes materialmente ubicados y existentes, siguiendo el procedimiento.        
</t>
  </si>
  <si>
    <t>Actualización del procedimiento de avalúo demuebles//Identificar los 7.587 bienes muebles incautados sin valorar// Procedimiento para "identificar, validar y depurar los medios de transporte sin ubicar"//Diferenciar los muebles existentes de los que no//Comunciar al area financiera//Inactivar los bienesy valorarlos segun corresponda</t>
  </si>
  <si>
    <t xml:space="preserve">* # Bienes muebles medios de transporte valorados / # bienes muebles medios de transporte activos.          
* # de bienes descargados/ # de bienes no materializados.     </t>
  </si>
  <si>
    <t>Como quiera que en la auditoria de la vigencia 2016, se evidencio este hallazgo para los bienes muebles (codigo del hallazgo #3) se unifica con el plan de mejoramiento 2018. Por lo tanto, se replantean las acciones,  fechas de ejecución y porcentaje de avance.</t>
  </si>
  <si>
    <t>FILA_100</t>
  </si>
  <si>
    <t>SAE se encuentra en proceso de verificación de la información de cada bien y en la entrega de la Liquidadora del DNE de los bienes del FRISCO a SAE, no se realizó.</t>
  </si>
  <si>
    <t>FILA_101</t>
  </si>
  <si>
    <t>Culminar la depuracion del inventario, entregado por la Extinta DNE</t>
  </si>
  <si>
    <t>Procedimiento documentado</t>
  </si>
  <si>
    <t>FILA_102</t>
  </si>
  <si>
    <t>Descarga de bienes por no poseer informacion basica en el sistema que permita su administracion</t>
  </si>
  <si>
    <t>FILA_103</t>
  </si>
  <si>
    <t>FILA_104</t>
  </si>
  <si>
    <t>Debilidades de Control Interno Contable referente a la información reportada por la Sociedad de Activos Especiales - SAE S.A.S del Balance FRISCO con corte a 31 de diciembre de 2014</t>
  </si>
  <si>
    <t>FILA_105</t>
  </si>
  <si>
    <t>FILA_106</t>
  </si>
  <si>
    <t>Solicitud de estructuracion de un plataforma que permita ingresar los bienes Dinero Arte y Otros.</t>
  </si>
  <si>
    <t>Solicitud  de estructuración de plataforma.//Acompañamiento a la estructuracion de la plataforma</t>
  </si>
  <si>
    <t>Memorandos</t>
  </si>
  <si>
    <t xml:space="preserve">Identificar los  bienes registrado en el sistema MATRIX  y recibidos por la Extinta DNE, que no posean informacion basica( matricula, # motor, # de serie, modelo) descargarlos del sistema </t>
  </si>
  <si>
    <t xml:space="preserve">Realizar el procedimiento de descarga de bienes por no poseer informacion basica en el sistema que permita su administracion para incluirla en la arquitectura empresarial </t>
  </si>
  <si>
    <t>FILA_111</t>
  </si>
  <si>
    <t>Según el procedimiento gestionar la descarga de los bienes no materializados</t>
  </si>
  <si>
    <t>FILA_112</t>
  </si>
  <si>
    <t>Estructurar un Proceso de selección para designar un operador logístico integral que preste el servicio inherente al sistema de almacenamiento de bienes a precio de mercado</t>
  </si>
  <si>
    <t>Gestionar la modalidad pertinente para la administración de los bienes muebles (enajenación temprana, chatarrización, destinación provisional o arrendamiento)</t>
  </si>
  <si>
    <t>Porcentaje de bienes administrados por modalidad (Ley 1708/2014)</t>
  </si>
  <si>
    <t>49 Enajenación temprana y  18 Chatarrizaciones aprobadas, 97 negativas, 912 sin respuesta. 69 bienes en Destinación Provisional y 63 en trámite adtivo. 177 bienes para inicio de contratos. Entrega de 42 bienes Extintos a CISA, 12 bienes para comité de negocios. Saneamiento: 47 jurídico y 24 adtivo. Contrato de venta de material ferroso 145 bienes de los cuales 125 se han entregado.</t>
  </si>
  <si>
    <t>FILA_113</t>
  </si>
  <si>
    <t xml:space="preserve">Identificar la existencia de los bienes que registran en el sistema en deposito  y destinacion </t>
  </si>
  <si>
    <t>Oficiar a quienes fungen en el sistema como destinatario y/o depositario solicitando estado del bien  y cumplimiento de obligaciones</t>
  </si>
  <si>
    <t xml:space="preserve">Un vez verificado el sistema de información matrix y las actas de entrega de la Extinta DNE a SAE ESAS, se han identificaron 862 destinatarios y 73 depositarios, a los cuales ya se les requirió cumplimiento de obligaciones a través de oficio.  Este es el universo de depositarios y destinatarios actual en 2017.  </t>
  </si>
  <si>
    <t>FILA_114</t>
  </si>
  <si>
    <t>Porcentaje de bienes revisados que figuran en deposito provisional  Enitdades Públicas</t>
  </si>
  <si>
    <t>FILA_115</t>
  </si>
  <si>
    <t xml:space="preserve">Las condiciones contractuales fueron las suscritas en su oportunidad por la DNE con el proveedor. </t>
  </si>
  <si>
    <t>Se unifican las acciones con las establecidas en el PM 2018, debido a que la CGR indicó que la acción no habíia sido efectiva.
Se elimina una actividad documentada para el H13 en el plan anterior y se unifican en una sola, teniendo en cuenta que con la misma acción se subsana todo lo relacionado con Tipología Muebles.</t>
  </si>
  <si>
    <t>FILA_116</t>
  </si>
  <si>
    <t>Suscribir convenio con entes judiciales para determinar costo beneficio de los bienes materializados</t>
  </si>
  <si>
    <t>Convenio</t>
  </si>
  <si>
    <t>FILA_117</t>
  </si>
  <si>
    <t>Entrega documental por parte de la DNE de los bienes del FRISCO basándose en la información contenida en la base de datos del Sistema de información “MATRIX”.</t>
  </si>
  <si>
    <t>Se unifica con el plan de mejoramiento 2018. Por lo tanto, se replantean las acciones y fechas de ejecución. Como contaba con % de avance se mantiene el mismo, por la gestión de la Entidad frente al tema.
Se eliminaron dos filas-actividades del H14 teniendo en cuenta que en la unificación con el Plan de Mejoramiento 2018 se cubrirán todos los aspectos de muebles con una actividad.</t>
  </si>
  <si>
    <t>FILA_118</t>
  </si>
  <si>
    <t>FILA_119</t>
  </si>
  <si>
    <t xml:space="preserve">Se observa que la Entidad no cuenta con el inventario real de activos, "Incautados, Extinguidos, Devueltos, no reclamados" desde que fue creada la  DNE para cumplir con este propósito; de acuerdo a los parámetros establecidos para la administración de activos, producto de la acción de extinción de dominio... 
</t>
  </si>
  <si>
    <t>SAE no cuenta con la calidad de interviniente en el proceso de extinción de Dominio, pues conforme lo indica el Art. 32 de la Ley 1708 de 2014, es el Ministerio de Justicia y del Derecho quien actúa hoy en día en representación del ente responsable de la administración de los bienes</t>
  </si>
  <si>
    <t>Proponer dentro del Comité Inteinstitucional de Extinción de Dominio la suscripción un convenio de intercambio de información con FGN y Ministerio de Justicia.</t>
  </si>
  <si>
    <t>Realizar la presentación de la necesidad de la suscripción de un convenio de intercambio de información entre las entidades que han tenido competencia y conocimiento real de los activos relacionados con la acción de extinción de de dominio.</t>
  </si>
  <si>
    <t>FILA_120</t>
  </si>
  <si>
    <t>FILA_121</t>
  </si>
  <si>
    <t xml:space="preserve">Se observa respecto de los activos manejados y conocidos por la Entidad,  que la información financiera, contable, técnica, legal, adtiva,  jurisdiccional, correspondiente a cada bien se encuentra incompleta y  parcializada, lo que ocasiona falta de certeza y confiabilidad de registros  respecto de cada bien administrado para su manejo y políticas de administración de los bienes. </t>
  </si>
  <si>
    <t>La hoy Liquidada DNE, no entregó estados de cuentas de los bienes administrados, entendida esta como la infomacion financiera de los mismos</t>
  </si>
  <si>
    <t xml:space="preserve">Determinar el estado de cuenta de los activos del inventario de FRISCO. </t>
  </si>
  <si>
    <t>Definición del plan de choque de la identificación del pasivo del inventario, teniendo en cuenta estos dos frentes de trabajo:
* Estados de cuenta por sentencias de devolución de los activos
* Identificación de la información del pasivo del FRISCO</t>
  </si>
  <si>
    <t xml:space="preserve">Plan de choque </t>
  </si>
  <si>
    <t>FILA_122</t>
  </si>
  <si>
    <t>FILA_123</t>
  </si>
  <si>
    <t>FILA_124</t>
  </si>
  <si>
    <t xml:space="preserve">La información entregada por la hoy liquidada DNE no contiene la información actualizada del estado administrativo de los activos. </t>
  </si>
  <si>
    <t>Implementación del Sistema de Control de la Gestión de Depositarios- Portal de Depositarios</t>
  </si>
  <si>
    <t>FILA_125</t>
  </si>
  <si>
    <t xml:space="preserve">Determinar el estado legal de los activos del inventario de FRISCO. </t>
  </si>
  <si>
    <t>FILA_126</t>
  </si>
  <si>
    <t>Gestionar el saneamiento de Información de Estado Legal de los Muebles del inventario FRISCO</t>
  </si>
  <si>
    <t>Porcentaje de avance en cuanto al saneamiento de Muebles en su componente legal</t>
  </si>
  <si>
    <t>FILA_127</t>
  </si>
  <si>
    <t>FILA_128</t>
  </si>
  <si>
    <t>FILA_129</t>
  </si>
  <si>
    <t>FILA_130</t>
  </si>
  <si>
    <t>Se observa en la carpeta del inmueble identificado con Ml 50N-711759, a folio 138— 140, Acta 17440, oficio 501-322-2012, la autorización de la folio 138 Representante Legal de la DNE de fecha 23 de marzo de 2012, donde autoriza realizar reparaciones en el inmueble de Ml 50N-711759, a la Lonja de Propiedad Raíz de Bogotá, persona diferente del depositario vigente y nombrado por la DNE...</t>
  </si>
  <si>
    <t>La liquidada DNE no realizó entrega de la información financiera o contable de los inmuebles, así como tampoco realizó entrega de la inforamción de depositarios y sus controles</t>
  </si>
  <si>
    <t>FILA_131</t>
  </si>
  <si>
    <t>Determinar el mecanismo de administración actual de los activos, asegurando la productividad de los activos</t>
  </si>
  <si>
    <t>Realizar el saneamiento de la información de los activos identificados dentro del Plan de Choque de saneamiento de información de depositarios- Retoma de Activos.</t>
  </si>
  <si>
    <t>Porcentajes de inmuebles saneados y actualizados</t>
  </si>
  <si>
    <t>FILA_132</t>
  </si>
  <si>
    <t xml:space="preserve">Los expedientes están incompletos, presentan fallas en la foliación, no contienen todas y cada una de las actuaciones de cada una de las dependencias, lo que indica que los expedientes están en el mismo estado que fueron recibidos de la DNE... </t>
  </si>
  <si>
    <t>Durante la entrega documental no hubo verificación de la aplicación de normas archivísticas</t>
  </si>
  <si>
    <t>Implementación de las Tablas de Retención Documental</t>
  </si>
  <si>
    <t xml:space="preserve">Aplicar los criterios para la organización de los archivos de gestión en cada una de las dependencia de la SAE. Acuerdo 042 de 2002. Art 4.
</t>
  </si>
  <si>
    <t>Unidad Administrativa</t>
  </si>
  <si>
    <t>Los expediente entregados por la DNE, no sufren modificaciones ni ordenación y foliación (Acuerdo 2/2014). Con la producción docum de SAE se aplica la TRD, se desarrollan los proc de clasificación, ordenación y descripción documental. Se iniciará la identificación, selección, eliminación y/o inserción de documentos del material documental pendiente por intervenir.</t>
  </si>
  <si>
    <t>FILA_133</t>
  </si>
  <si>
    <t xml:space="preserve">Capacitar a los funcionarios en la aplicación de las Tablas de Retención. </t>
  </si>
  <si>
    <t>Realizar talleres archivísticos que aseguren la aplicación de los procedimientos de organización de expedientes.</t>
  </si>
  <si>
    <t>FILA_134</t>
  </si>
  <si>
    <t>En la información recibida de la DNE muchos registros antiguos de información en el sistema de información Matrix se encuentran incompletos, algunos contienen información imprecisa o desactualizada e incluso hay algunos duplicados. Así mismo, todos los bienes con extinción de dominio o incautados no se encuentran contenidos en el sistema...</t>
  </si>
  <si>
    <t>FILA_135</t>
  </si>
  <si>
    <t>No se cuenta con la documentación de las funcionalidades y reglas de negocio definidas en el sistema de información</t>
  </si>
  <si>
    <t>FILA_136</t>
  </si>
  <si>
    <t>FILA_137</t>
  </si>
  <si>
    <t xml:space="preserve">Se observa que dentro de la administración del activo inmueble con Ml 50N-711759, la SAE SAS recibe la administración como depositario indirecto a partir del 2010 según la Resolución No. 0046 del 15 de enero de 2010, folio 37, bien 30, descrito bajo la matrícula 50N- 711759... </t>
  </si>
  <si>
    <t>FILA_138</t>
  </si>
  <si>
    <t xml:space="preserve">Se observa en la carpeta de manejo del bien inmueble con MI No. 50S 40020073 que la Fiscalía realiza la Diligencia de secuestro del inmueble identificado con la Ml 50S 40020073 ubicado en la Carrera 87 H No. 54-51 Barrio Bosa Brasil, realizada el 02 de abril de 2009, bajo ei radicado 4026, según orden impartida por la Fiscalía 24...
</t>
  </si>
  <si>
    <t>Seguimiento y Monitoreo de la Puesta en Marcha del proceso  y sistema de información- Portal de Depositarios en la gestión de activos ocupados ilegalmente</t>
  </si>
  <si>
    <t>FILA_139</t>
  </si>
  <si>
    <t xml:space="preserve">El inmueble Ml 230-48408 ubicado en la Calle 18 No. 42 - 08 apto. 204 edificio Delta 1 Urbanización Balata, de Villavicencio, fue dejado a disposición de la DNE mediante oficio del 11 de julio del 96, se observa que hasta el mes de abril de 2006, con Resolución 0464 del 28 de abril de 2006, se nombró depositaria provisional a la Lonja de Propiedad Raíz de los Llanos Orientales... </t>
  </si>
  <si>
    <t>Incorporación de los activos al Nuevo Modelo de Administración</t>
  </si>
  <si>
    <t>FILA_140</t>
  </si>
  <si>
    <t>FILA_141</t>
  </si>
  <si>
    <t>FILA_142</t>
  </si>
  <si>
    <t>La liquidada DNE entrego un sistema de información denominado Matrix con funcionalidades e información diferente a la que contenia OLYMPUS, sistemas de información de SAE como depositario.</t>
  </si>
  <si>
    <t>FILA_143</t>
  </si>
  <si>
    <t>FILA_144</t>
  </si>
  <si>
    <t>FILA_145</t>
  </si>
  <si>
    <t>La liquidada DNE entrego el inventario sin realizar una validación del contenido de documental y del sistema de información.</t>
  </si>
  <si>
    <t>Activo Saneado</t>
  </si>
  <si>
    <t>FILA_146</t>
  </si>
  <si>
    <t>FILA_147</t>
  </si>
  <si>
    <t>FILA_148</t>
  </si>
  <si>
    <t>En el aplicativo Matrix, el estado legal en el que se encuentra el bien identificado con MI 470-46259 es con sentencia de segunda instancia en la que ordena la devolución del bien en un porcentaje del 100% por el Tribunal Superior del Distrito Judicial Sala de Extinción de Dominio de Bogotá de fecha 07/07/2015...</t>
  </si>
  <si>
    <t>FILA_149</t>
  </si>
  <si>
    <t>Demoras en la gestión de la devolución.</t>
  </si>
  <si>
    <t>FILA_150</t>
  </si>
  <si>
    <t>Con oficio del 3 de septiembre de 2013, la Seccional de Investigación Criminal de Casanare y el Comandante del Departamento de Policía de Casanare informan a la DNE sobre la mala administración de algunos bienes, los cuales están siendo utilizados para realizar actividades delictivas...</t>
  </si>
  <si>
    <t>La hoy liquidada DNE hizo entrega del inventario de manera documental y no fisica, ademas no realizó las acciones pertinentes para lograr la productividad de los activos.</t>
  </si>
  <si>
    <t>FILA_151</t>
  </si>
  <si>
    <t>En el caso de los Inmuebles ubicado en la Transversal 5 F No 44 A-14 Sur, Municipio Bosa, identificado con MI 50S-40119884, y la Casa Lote, en la Carrera 21 No 67-43, Bogotá, con matricula inmobiliaria 50C-105507, correspondiente a una casa de habitación que consta de 3 niveles y garaje, se presentan las siguientes inconsistencias:  Recaudo de dineros por terceros...</t>
  </si>
  <si>
    <t>Los controles definidos por la liquidada DNE no eran suficientes para contar con la información de los activos productivos del FRISCO.</t>
  </si>
  <si>
    <t>FILA_152</t>
  </si>
  <si>
    <t>FILA_153</t>
  </si>
  <si>
    <t>FILA_154</t>
  </si>
  <si>
    <t>FILA_155</t>
  </si>
  <si>
    <t>FILA_156</t>
  </si>
  <si>
    <t>FILA_157</t>
  </si>
  <si>
    <t>El bien fue incautado desde julio de 2003 y de acuerdo al reporte de ingresos y gastos que soporta la Resolución 229 del 27 de Julio de 2015, se da cumplimiento a la decisión judicial y se ordena el pago, se evidencia que la falta de gestión por parte de la entidad administradora en el recaudo de los arriendos del bien durante el periodo 2003-2006 pone en riesgo litigioso al estado...</t>
  </si>
  <si>
    <t>FILA_158</t>
  </si>
  <si>
    <t>FILA_159</t>
  </si>
  <si>
    <t>FILA_160</t>
  </si>
  <si>
    <t xml:space="preserve">Se observa respecto del automóvil Porsche blanco de placas ALB 755 modelo 1977, que la Fiscalía 16 Delegada mediante pronunciamiento 25905 decreta la medida cautelar de embargo y secuestro; el 28 de julio de 2004 el bien es puesto a disposición de la DNE mediante oficio 7888. La DNE el 25 de julio de 2013 interpone un Derecho de Petición sobre la inscripción de la medida cautelar... </t>
  </si>
  <si>
    <t>Demoras en la actualización del estado legal en el sistema de Información Matrix</t>
  </si>
  <si>
    <t>FILA_161</t>
  </si>
  <si>
    <t>FILA_162</t>
  </si>
  <si>
    <t xml:space="preserve">En la revisión realizada a la carpeta del medio de transporte, identificado con placa SNF-404, se evidencia desorden y desconocimiento de información, tal como se observa a folio 24 en el cual, con oficio SBl-VEH-ALMAVl-3653- ACTA 15758 del 2007/11/26 la DNE le solicita información a la FGN FISCALIA TERCERA DELEGADA ANTE JUECES PENALES DEL CIRCUITO ESPECIALIZADOS de Villavicencio... </t>
  </si>
  <si>
    <t xml:space="preserve">En el proceso de validacion de la informacion entregada por la extinta DNE , se puede evidenciar que los bienes carecen de los soportes documentales de su recepcion y consecuentemente se desconocia el estado legal de este bien. </t>
  </si>
  <si>
    <t xml:space="preserve">Realizar saneamiento administrativo consistente en la obtención de avalúo, cuyo resultado determina el mecanismo de administración aplicable para el bien y una vez definido ejecutar el mecanismo de administración definido. </t>
  </si>
  <si>
    <t>1. Realizar el saneamiento administrativo sobre el vehículo. 2. De acuerdo al resultado del avalúo, aplicar el procedimiento establecido para el mecanismo de administración en el que se incluya el bien. 3.solicitar el Certificado de Tradición conforme las citadas disposiciones...</t>
  </si>
  <si>
    <t>Para el medio de transporte, identificado con placa SNF-404, mediante fallo del 22 de mayo de 2015, ejecutoriado el 5 de junio, se ordenó extinguir el derecho de dominio sobre el vehículo y disponer el traspaso del referido automotor a favor del Estado a través del Fondo para la Rehabilitación, Inversión Social y Lucha Contra el Crimen Organizado - FRISCO o quién haga sus veces...</t>
  </si>
  <si>
    <t>Demoras en el proceso de disposición final de los activos</t>
  </si>
  <si>
    <t>Realizar seguimiento a los mecanismos de administración de disposición final para el medio de transporte, identificado con placa SNF-404</t>
  </si>
  <si>
    <t>Alistamiento para venta: 1. solicitar actualización del avalúo ante la Gerencia Técnica. 2. Aplicar mecanismo de disposición final, según concepto del avaluador.</t>
  </si>
  <si>
    <t>Activo con disposición final</t>
  </si>
  <si>
    <t>Realizar seguimiento de la oportunidad en el proceso de venta de Bienes Muebles</t>
  </si>
  <si>
    <t>Monitorear el cumplimiento de la ejecución y los tiempos de cada una de las etapas del procedimiento de venta de los bienes muebles.</t>
  </si>
  <si>
    <t>El vehículo CBC339, Mazda 626 Matsuri modelo 1993, clase automóvil, color estrato perla, servicio particular, tipo sedán fue incautado por parte de la Fiscalía Regional del Valle del Cauca, y recibido por la DNE en abril de 1996, con Resolución 1567 se destina provisionalmente al Ministerio de Defensa Nacional, Fuerza Aérea, depositario Escuela Militar de Aviación...</t>
  </si>
  <si>
    <t>Falta de lineamientos sobre la asignación definitiva de los activos</t>
  </si>
  <si>
    <t>Realizar seguimiento a los mecanismos de administración de acuerdo a los procedimientos establecidos por la Sociedad de Activos Especiales.</t>
  </si>
  <si>
    <t>Identificar los activos que se tengan como mecanismo de administración la destinación provisional y su estado legal sea extintos, para luego proceder según la politica definida por la entidad.</t>
  </si>
  <si>
    <t>Porcentaje de activos en destinación provisional con extinción de dominio destinados definitivamente</t>
  </si>
  <si>
    <t>Dentro de las actividades del proceso auditor se solicitó información al Consejo Superior de la Judicatura sobre sentencias ejecutoriadas en procesos relacionados con ED. Se solicitó información al Ministerio de Justicia y a SAE. Del Cruce de información se pudo determinar que SAE no conoce el total del universo de bienes que son objeto de su administración...</t>
  </si>
  <si>
    <t>Proponer dentro del Comité de Extinción de Dominio la suscripción un convenio de intercambio de información con FGN y Ministerio de Justicia.
En caso de no ser aprobado el proyecto de Ley propuesto.</t>
  </si>
  <si>
    <t xml:space="preserve">En el proceso de extinción del derecho de dominio intervienen varios actores, la Fiscalía, los Despachos Judiciales, el Ministerio de Justicia y SAE. Dentro de este proceso, le asiste responsabilidad a la SAE, como principal gestor, conforme a lo determinado en el Decreto 019 de 2014, contrato de mandato y código civil... </t>
  </si>
  <si>
    <t>Proponer dentro del Comité de Extinción de Dominio la suscripción un convenio de intercambio de información con FGN y Ministerio de Justicia.</t>
  </si>
  <si>
    <t>Existen debilidades para realizar gestión efectiva y oportuna por parte de SAE, a pesar de que cuenta con Matrix y Olympus, lo cual se puede constatar con las situaciones observadas por este Ente de Control en relación con la gestión de los bienes del FRISCO en torno a las sentencias ejecutoriadas...</t>
  </si>
  <si>
    <t xml:space="preserve">Se observa que la DNE mediante Resolución NO 0233 del 02 de mayo de 2013 nombra depositario, en igual sentido SAE adelanta por su parte un proceso de selección y depuración de contratos y depositarios nombrados por la DNE; determinado en el artículo 5 del Decreto 1335 de 2014, en donde se da la continuidad a los contratos vigentes previa calificación de SAE...
</t>
  </si>
  <si>
    <t xml:space="preserve">Distorción y suministro incompleto de la información por parte del depositario a la Entidad. Incumplimiento por parte del depopsitario de sus obligaciones y de los procedimientos implementados por la Entidad.  </t>
  </si>
  <si>
    <t>Seguimiento y Monitoreo de la Puesta en Marcha del proceso  y sistema de información - Portal de Depositarios en la administración de los activos y control de los depositarios provisionales. Sociedades activas.</t>
  </si>
  <si>
    <t>Se observa respecto de la administración de los predios identificados con FMI 019-0014161 Y 019-0014162, lotes que formaban parte del lote con FMI 019-0000502 bien inmueble FMI 019-502 y de la Sociedad CI CALIZAS Y MINERALES S.A NIT: 900228137-5 con "Contrato de concesión de Titulo Minero", Establecimiento de Comercio C.I CALIZAS Y MINERALES DEL NORDESTE Matricula Mercantil NO 40512...</t>
  </si>
  <si>
    <t>Se observa a folio 111 que la Fiscalía 24 Especializada, radicado 11.514, el 07 de diciembre de 2012 procede a dar inicio a la acción de extinción del derecho de dominio, resolviendo adelantar las medidas cautelares de embargo y secuestro y consecuentemente suspender el poder dispositivo del Establecimiento de Comercio ZOMAN, dejándole el establecimiento a disposición de la DNE...</t>
  </si>
  <si>
    <t xml:space="preserve">Falta de impulso ante la Fiscalia para la inscripción de medidas cautelares  </t>
  </si>
  <si>
    <t xml:space="preserve">Solicitar y verificar registro de la medidad cautelar en ZOMAM S.A.S  </t>
  </si>
  <si>
    <t xml:space="preserve">Solicitar a la Fiscalia de conocimiento el registro de la medida cautelar en la sociedad Zona Franca Especial Cementera del Magdalena Medio S.A.S. y su Establecimiento de Comercio. </t>
  </si>
  <si>
    <t xml:space="preserve">Meses </t>
  </si>
  <si>
    <t>Se solicitó mediante oficio radicado CS2016-023429 a la Fiscalía 24 Especializada de la UNEDCLA (...) materializar la medida cautelar decretada sobre la Sociedad ZONA FRANCA ESPECIAL CEMENTERA DEL MAGDALENA MEDIO S.A.S. -ZOMAM-(...) y, (...) realizar la inscripción de la medida cautelar decretada (...).   
(...)"</t>
  </si>
  <si>
    <t>Solicitar a la Fiscalia de conocimiento el registro de la medida cautelar en la sociedad Zona Franca Especial Cementera del Magdalena Medio S.A.S. y su Establecimiento de Comercio. Solicitar a la Cámara de Comercio el registro de la medida cautelar en la sociedad Zona Franca Especial Cementera del Magdalena Medio S.A.S. y su Establecimiento de Comercio.</t>
  </si>
  <si>
    <t>Debido a que la entidad no calculó la provisión con respecto a 6 procesos, con base en el porcentaje esperado de probabilidad del 30% y 75% establecidos por la base del eKOGUI, lo que indica que la información reportada por la Gerencia jurídica no es validada por la Gerencia Financiera.</t>
  </si>
  <si>
    <t xml:space="preserve">Realizar conciliación entre el área jurídica y el área financiera sobre los procesos jurídicos en contra vigentes.
</t>
  </si>
  <si>
    <t>Conciliación de reporte contingente judicial a 31 de diciembre de 2017</t>
  </si>
  <si>
    <t>Formato Conciliación</t>
  </si>
  <si>
    <t>Plan de Mejoramiento para FRISCO</t>
  </si>
  <si>
    <t>Elaborar el procedimiento de valoración y registro contable de contingente judicial</t>
  </si>
  <si>
    <t>Desarrollo del procedimiento de valoración y registro contable de contingente judicial</t>
  </si>
  <si>
    <t>Establecer a través de la Agencia Nacional de Defensa Jurídica del Estado los parámetros sobre el contingente respecto de los procesos que no tienen el carácter de judiciales, adicionalmente, solicitar la implementación del sistema EKOGUI para incluir procesos coactivos y sancionatorios.</t>
  </si>
  <si>
    <t>Generación de solicitud formal a la ANDJE respecto a determinar los parámetros para la inclusión o no de los trámites que no tienen carácter de judiciales al contingente y solicitud de mejora del aplicativo EKOGUI</t>
  </si>
  <si>
    <t>Comunicación formal</t>
  </si>
  <si>
    <t>Existen 557 bienes extintos que no registran valores, debido a que carecen de información Contable que permitan establecer el valor razonable de los mismos o su existencia. Lo anterior se presenta por debilidades en el proceso de depuración de la información contable.</t>
  </si>
  <si>
    <t xml:space="preserve">Reconstrucción y depuración de la información contable y financiera de las Sociedades y establecimientos de comercio Activos que se encuentren extintos, a través de los depositarios designados. </t>
  </si>
  <si>
    <t>• Rueda de trabajo para el seguimiento y capacitación en el cargue del portal de Depositarios</t>
  </si>
  <si>
    <t>Rueda de Trabajo</t>
  </si>
  <si>
    <t>• Seguimiento y control por medio de la circularización a los Depositarios reiterándoles sus obligaciones en cuanto a la presentación de informes, estados financieros incluido el detalle de inventarios, fechas de presentación.</t>
  </si>
  <si>
    <t>Circularización</t>
  </si>
  <si>
    <t>• Se realizarán asambleas o Juntas de Socios según el caso, para dar aprobación a los informes de gestión y estados financieros de las sociedades.</t>
  </si>
  <si>
    <t>Asambleas o Juntas de Socios</t>
  </si>
  <si>
    <t>• Mesas de trabajo con los depositarios para socializar las inquietudes presentadas durante la gestión y brindar el apoyo necesario por parte de la Gerencia.</t>
  </si>
  <si>
    <t>Mesas de Trabajo</t>
  </si>
  <si>
    <t>• Se realizarán auditorías a las sociedades que lo requieran.</t>
  </si>
  <si>
    <t>Auditoría</t>
  </si>
  <si>
    <t>Seguimiento y Monitoreo del cargue de información histórica y contable de las Sociedades en el aplicativo Portal de Depositarios- se realiza contingencia para actualizar la información contable de las sociedades en la contabilidad del FRISCO</t>
  </si>
  <si>
    <t>No. de sociedades con activos y de papel y establecimientos de comercio con  100% extintos con participación en el FRISCO con información contable vigencia 2016 - 2017</t>
  </si>
  <si>
    <t xml:space="preserve">Determinar la información contable y financiera de las Sociedades de papel menores al 100% de participación en el FRICO </t>
  </si>
  <si>
    <t xml:space="preserve">No. de sociedades  de papel extintas menores con participación inferior en el FRISCO y con información contable vigencia 2017. </t>
  </si>
  <si>
    <t>Adelantar las actividades tendientes a la consecución de la información financiera y contable de las sociedad con activos menores al 100% de participación en el FRISCO</t>
  </si>
  <si>
    <t xml:space="preserve">Envío de solicitudes de información contable y financiera a los administradores y socios de las sociedades con activos menores al 100% en el FRISCO. Iniciar acciones legales respecto de los administradores que no entreguen información. </t>
  </si>
  <si>
    <t>No. de sociedades con activos extintas con participación menor al 100% en el FRISCO a quienes se les envía la solicitud</t>
  </si>
  <si>
    <t xml:space="preserve">Levantar el procedimiento de avalúos de bienes muebles.
</t>
  </si>
  <si>
    <t xml:space="preserve">Actualización e inclusión en la arquitectura empresarial del procedimiento de avalúo de bienes muebles.                                                                 </t>
  </si>
  <si>
    <t>Procedimiento</t>
  </si>
  <si>
    <t xml:space="preserve">Identificar  los 92  bienes muebles extintos                                                                         </t>
  </si>
  <si>
    <t>Registrar en la base de datos o en el sistema vigente un valor para los bienes 92 bienes extintos, siguiendo el procedimiento.</t>
  </si>
  <si>
    <t># bienes valorados / 92 bienes extintos identificados</t>
  </si>
  <si>
    <t xml:space="preserve">Identificar  el total de los bienes muebles extintos sin valoracion                                                                       </t>
  </si>
  <si>
    <t xml:space="preserve">Valorar el total de los bienes muebles identificados extintos conforme al procedimiento de avalúo.                                                            </t>
  </si>
  <si>
    <t># bienes valorados/total de bienes extintos identificados</t>
  </si>
  <si>
    <t>Actualizar los avaluos catastrales  de los bienes extintos con la informacion obtenida de las entidades catastrales.</t>
  </si>
  <si>
    <t>Solicitar la información  masiva de los bienes extintos con cada catastro con los que se cuenta con convenio</t>
  </si>
  <si>
    <t>Información recibida/ la base de datos enviada.</t>
  </si>
  <si>
    <t>Actualizar los avaluos catastrales  de los bienes extintos con la informacion obtenida de las entidades catastrales, mediante las gestiones respectivas.</t>
  </si>
  <si>
    <t>Verificar los predios que posteriormente al recibo de la informacion por los catastros no presenten informacion catastral.</t>
  </si>
  <si>
    <t>Numero de predios con informacion catastral/ sobre el total de predios extintos</t>
  </si>
  <si>
    <t>Existen 10.977 bienes incautados que no registran valores, debido a que se carece de información contable que permita establecer el valor razonable de los mismos y su existencia. Lo anterior se presenta por debilidades en el proceso de depuración de la información contable.</t>
  </si>
  <si>
    <t xml:space="preserve">Reconstrucción y depuración de la información contable y financiera de las Sociedades y establecimientos de comercio Activos que se encuentren con medida cautelar en el  proceso de extinción de dominio, a través de los depositarios designados.  </t>
  </si>
  <si>
    <t>Determinar la información contable y financiera de las Sociedades en liquidación administradas.</t>
  </si>
  <si>
    <t xml:space="preserve">No. de sociedades  en liquidación  extintas con información contable vigencia 2017. </t>
  </si>
  <si>
    <t>No. de sociedades con activos extintas con participación menor al 100% en el FRISCO.</t>
  </si>
  <si>
    <t>Determinar la información contable y financiera de las establecimientos de comercio de papel administrados.</t>
  </si>
  <si>
    <t>Seguimiento y Monitoreo del cargue de información contable de las Establecimientos de comercio de papel en el aplicativo Portal de Depositarios</t>
  </si>
  <si>
    <t>No. de establecimientos de comercio de papel con valor patrimonial CERO (0) con información financiera en el portal de depositarios vigencia 2017</t>
  </si>
  <si>
    <t xml:space="preserve">Levantar el procedimiento realcionado con la identificación, validación y depuración los medios de transporte sin ubicar                      </t>
  </si>
  <si>
    <t xml:space="preserve">Identificar los 7.587 bienes muebles incautados sin valoración        </t>
  </si>
  <si>
    <t xml:space="preserve">Identificar de los 7587  cuales son medios de transporte materialmente existentes y ubicados de los que no.           </t>
  </si>
  <si>
    <t># Bienes muebles en proceso ubicados y existentes</t>
  </si>
  <si>
    <t xml:space="preserve">Presentar la información al área financiera para su competencia.               </t>
  </si>
  <si>
    <t>Informe al area financiera</t>
  </si>
  <si>
    <t xml:space="preserve">Registrar en el sistema de información  la base de datos o en el sistema vigente un valor para los bienes materialmente ubicados y existentes, siguiendo el procedimiento.                                                                                                                                                                  </t>
  </si>
  <si>
    <t># Bienes  valorados /  # Bienes muebles en proceso ubicados y existentes.</t>
  </si>
  <si>
    <t>Actualizar los avaluos catastrales  de los bienes incautados con la informacion obtenida de las entidades catastrales mediante las gestiones respectivas.</t>
  </si>
  <si>
    <t>Solicitar la información  masiva de los bienes incautados con cada catastro con los que se cuenta con convenio.</t>
  </si>
  <si>
    <t>Información recibida/  base de datos enviada.</t>
  </si>
  <si>
    <t>Actualizar los avaluos catastrales  de los bienes incautados con la informacion obtenida de las entidades catastrales, mediante las gestiones respectivas.</t>
  </si>
  <si>
    <t>Realizar la identificacion  y saneamiento fisico-catastral de los predios denominados FAR, siguiendo el instructivo  N-DP2-033</t>
  </si>
  <si>
    <t xml:space="preserve">Solicitar la información del avaluo catastral  con cada catastro con los que se cuenta con convenio, de los predios denominados FAR.
</t>
  </si>
  <si>
    <t>Numero de predios con informacion catastral/ Total de predios FAR</t>
  </si>
  <si>
    <t>Deficiencias en la información recibida de la extinta DNE, Falta de oportunidad de los informes enviados por representantes legales de sociedades y establecimientos, debilidades de control interno contable para la depuración de las sociedades de papel y activas, los reprentantes legales de las sociedades con participación inferior al 100% no reporta la situación financiera.</t>
  </si>
  <si>
    <t>Supervisión y control del cargue de información financiera y contable a través de la herramienta tecnológica Portal de Depositarios verificando la actualización  en la contabilidad del FRISCO, de las sociedades activas y establecimientos de comercio con participación del 100%, realizando los requerimientos a los depositarios provisionales como representantes legales.</t>
  </si>
  <si>
    <t>• Realizar el respectivo seguimiento y capacitación en el cargue del portal de Depositarios con la finalidad de actualizar el valor patrimonial.</t>
  </si>
  <si>
    <t>• En cuanto a las sociedades o establecimientos de comercio que a la fecha no cuenten con la información contable, se oficiará a los depositarios para efectos de obtener tal información.</t>
  </si>
  <si>
    <t>Oficio remitido</t>
  </si>
  <si>
    <t>Determinar la información contable y financiera de los establecimientos de comercio de papel administrados.</t>
  </si>
  <si>
    <t>SAE, no ha adelantado las acciones administrativas para depurar las bases de datos de los bienes en estado de chatarra recibidas de la extinta DNE.</t>
  </si>
  <si>
    <t xml:space="preserve">Memorando de solicitud de marcación e inactivación de bienes  muebles chatarrizados  a la oficjna de Aseguramiento de la informacion.
</t>
  </si>
  <si>
    <t xml:space="preserve">Remisión del memorando interno.                                             </t>
  </si>
  <si>
    <t>Memorando</t>
  </si>
  <si>
    <t>Descargar del Sistema de Información de la entidad, los 180 medios de transporte chatarrizados, una vez la Oficina de Gestion de la Informacion indique el mecanismo</t>
  </si>
  <si>
    <t>Marcacion y descarga de los 180 medios de transporte chatarrizados</t>
  </si>
  <si>
    <t xml:space="preserve"># Bienes marcados e inactivados en el sistema / 180 bienes identificados chatarrizados.   </t>
  </si>
  <si>
    <t xml:space="preserve"> … la entidad no tiene establecido por cada bien (inmuebles o muebles) el valor a devolver producto de los ingresos generados durante el tiempo que FRISCO los tuvo bajo su custodia, una vez sean descontados los costos y los gastos en que haya incurrido el administrador SAE.</t>
  </si>
  <si>
    <t>Continuar con la actividad de depuración mediante la generacion de los estados cuenta de los inmuebles</t>
  </si>
  <si>
    <t>Contratación del equipo de funcionarios que conformarán el  grupo de trabajo</t>
  </si>
  <si>
    <t xml:space="preserve"> … la entidad no tiene establecido por cada bien (inmuebles o muebles) el valor a devolver producto de los ingresos generados durante el tiempo que friSCO los tuvo bajo su custodia, una vez sean descontados los costos y los gastos en que haya incurrido el administrador SAE.</t>
  </si>
  <si>
    <t>Identificar el pago de los gastos con cargo a los inmuebles con el formato de afectación de activos; en aquellos bienes donde el giro de los recursos es gestionado directamente en SAE, registrar esta información en el aplicativo Matrix.</t>
  </si>
  <si>
    <t xml:space="preserve">Formato de afectación de activos </t>
  </si>
  <si>
    <t>Identificar los gastos que han afectado los inmuebles,  en aquellos pagos donde  la gestión de giro es realizada directamente por SAE, registrar esta información en un aplicativo Matrix.</t>
  </si>
  <si>
    <t>Aplicativo actualizado</t>
  </si>
  <si>
    <t>Actualizar el estado de cuenta en el  aplicativo Matrix, de los ingresos y gastos, en aquellos inmuebles donde la gestión de recaudo y pago es realizada directamente por SAE.</t>
  </si>
  <si>
    <t>Estado de cuenta por inmueble</t>
  </si>
  <si>
    <t>Elaborar los estados de cuenta de los inmuebles,  mantenerlos actualizados, actividad que será realizada tomando como fuente de información los informes de gestión presentados por los  depositarios,  que han sido aprobados por la Gerencia de Bienes Inmuebles,  para los bienes que han sido entregados en administración a los depositarios provisionales.</t>
  </si>
  <si>
    <t>... debido a que la entidad aún se encuentra en proceso de reconstrucción y depuración de la información de los contratos de arrendamiento que generan las cuentas por cobrar a los diferentes depositarios, una vez se aprueben los informes de gestión por parte de la Gerencia de Bienes Inmuebles.</t>
  </si>
  <si>
    <t>Actualizar en estados financieros las cartera generada en contratos de arrendamiento administrados por depositarios.</t>
  </si>
  <si>
    <t xml:space="preserve">Actualizar la cartera en cabeza de los depositarios, en los estados financieros del FRISCO, mediante el reporte mesual de la cartera al la Gerencia Financiera.
</t>
  </si>
  <si>
    <t>Actualizar en estados financieros la cartera generada en contratos de arrendamiento (2077)  que se encuentran inmersos en el facturacion y recaudo centralizado.</t>
  </si>
  <si>
    <t>ADMINISTRACION DIRECTA. - GERENCIA COMERCIAL
Programar mesas de  trabajo y seguimiento (trimestrales)  entre las Áreas que intervienen en la gestión de identificación y reporte de saldos de cartera.</t>
  </si>
  <si>
    <t>Reunion trimestral</t>
  </si>
  <si>
    <t>Identificación y priorización de los contratos susceptibles de efectuar la gestión de revisión y validación de saldos. (2.077 contratos)</t>
  </si>
  <si>
    <t>Base de datos con la identificacion y priorización de los contratos susceptibles de efectuar la gestión.</t>
  </si>
  <si>
    <t>Plan de Mejoramiento para FRISCO
Actividad Ejecutada teniendo en cuenta que se realizo la identificacion y priorizacion de los 2077 contratos, de acuerdo con renuion del dia 16 de noviembre de 2017.</t>
  </si>
  <si>
    <t>Elaboración instructivo de revisión y verificación de Saldos</t>
  </si>
  <si>
    <t>Documento - Instructivo</t>
  </si>
  <si>
    <t>Reporte</t>
  </si>
  <si>
    <t>Cargue saldos de contratos de arrendamiento, según información registrada en el aplicativo de gestión y administración de contratos</t>
  </si>
  <si>
    <t>Cargue</t>
  </si>
  <si>
    <t>Ejecución de revisión y validación de los saldos de cartera de los contratos seleccionados y priorizados. (2.077)</t>
  </si>
  <si>
    <t xml:space="preserve">Contratos revisados y validados </t>
  </si>
  <si>
    <t>... debido a debilidades de control interno contable en la estructuración y elaboración de las mismas, lo que no permite realizar una adecuada interpretación de los hechos y operaciones llevadas a cabo por la entidad durante la vigencia auditada.</t>
  </si>
  <si>
    <t>Modificar el Procedimiento de Elaboración y Presentación Estados Financieros</t>
  </si>
  <si>
    <t>La modificación al procedimiento contemplará la elaboración de las Notas a los Estados Financieros, por parte de las áreas misionales quienes deberán describir en forma detallada los hechos económicos revelados en los Estados Financieros</t>
  </si>
  <si>
    <t>Procedimiento modificado</t>
  </si>
  <si>
    <t>Lo anterior por debilidades de control interno y de planeación, lo que genera que no se cuente con informes que evidencien el resultado del avance del proceso de depuración de las cuentas del balance.</t>
  </si>
  <si>
    <t>Concluir la creación del Comité Técnico de Sostenibilidad Contable</t>
  </si>
  <si>
    <t>Expedición acto administrativo y socialización de la creación del Comité De sostenibilidad Contable</t>
  </si>
  <si>
    <t>Acto administrativo creación Comité Técnico de Sostenibilidad Contable</t>
  </si>
  <si>
    <t>Lo anterior por deficiencias en la observancia de los criterios normativos, enunciados inicialmente, por parte del ente administrador y dueño del proceso,</t>
  </si>
  <si>
    <t>Culminar la elaboración del Manual de Políticas y Procedimientos Contables para el FRISCO, según lo establecido en el nuevo marco normativo</t>
  </si>
  <si>
    <t>Finalización Manual de Políticas y Procedimientos Contables</t>
  </si>
  <si>
    <t xml:space="preserve">Manual de Políticas y Procedimientos Contables </t>
  </si>
  <si>
    <t>Lo anterior debido a que la SAE no le ha solicitado a la CGN la creación de las subcuentas correspondientes, lo que genera que se registren transacciones a las que no se pueda identificar el concepto real.</t>
  </si>
  <si>
    <t>Solicitar a la CGN la creación de las subcuentas de los Conceptos registrados en la Subcuenta Otros</t>
  </si>
  <si>
    <t>Solicitud a la CGN para la creación de las subcuentas correspondientes</t>
  </si>
  <si>
    <t>Oficio de solicitud</t>
  </si>
  <si>
    <t>Lo anterior debido a que los abogados a cargo de los procesos no alimentaron la base de datos del Ekogui ni aclaran los motivos por los cuales no diligenciaron estos campos</t>
  </si>
  <si>
    <t>Concertar la información incluida dentro del aplicativo eKogui por parte del abogado externo, y la Gerencia de Asuntos Legales</t>
  </si>
  <si>
    <t>Inclusión de la actividad de concertación dentro del procedimiento de valoración y registro contable del contingente judicial</t>
  </si>
  <si>
    <t>Falta de control en la validación y consolidación de la información financiera para la elaboración, presentación, de los Estados contables y la preparación de las notas, situación que genera limitantes en la revelación plena de la información para los organos de control y grupos de interés</t>
  </si>
  <si>
    <t>Revelar en la Cuenta Deudores - Anticipos o saldos a favor de impuestos, y embargos, lo establecido en el marco normativo aplicable</t>
  </si>
  <si>
    <t>En las Notas a los Estados Financieros a 31 de diciembre de 2017 se incluirá el detalle de la mencionada cuenta</t>
  </si>
  <si>
    <t>Estados Financieros a corte de 31 de diciembre de 2017 y Notas a los mismos.</t>
  </si>
  <si>
    <t>Reconocer en las Cuentas de Orden - Bienes recibidos en custodia de los Estados Financieros a 31 de diciembre de 2017, el valor total de los bienes reconocidos por el FRISCO, así como incluir el detalle en las Notas a los Estados Financieros</t>
  </si>
  <si>
    <t>En los Estados Financieros a 31 de diciembre de 2017 se reconocerán en las cuentas de orden los bienes recibidos en custodia por el valor total revelado por el FRISCO en sus estados financieros. Las Notas incluirán el detalle de la cuenta.</t>
  </si>
  <si>
    <t>Inobservancia de las normas y debilidades de control interno.</t>
  </si>
  <si>
    <t>Revelar en las Cuentas de Orden Acreedoras, lo establecido en el marco normativo aplicable</t>
  </si>
  <si>
    <t>En los Estados Financieros a 31 de diciembre de 2017 no serán objeto de reconocimiento ni revelación los valores por concepto de contratos y ordenes de prestación de servicios en ejecución. Las Notas incluirán la justificación de la variación de la cuenta.</t>
  </si>
  <si>
    <t>Deficiencias en el sistema de control interno teniendo en cuenta que SAE no cuenta con procedimientos para el manejo de cuentas por pagar presupuestales, lo cual afecta la trazabilidad de los pagos efetuados sobre dichas cuentas.</t>
  </si>
  <si>
    <t>Modificar el Procedimiento de Cierre Financiero de la vigencia</t>
  </si>
  <si>
    <t>La modificación al procedimiento contemplará el detalle de la constitución y pago de las reservas presupuestales</t>
  </si>
  <si>
    <t>Modificar el Procedimiento de Pagos</t>
  </si>
  <si>
    <t>La modificación al procedimiento contemplará el detalle de pago de las reservas presupuestales</t>
  </si>
  <si>
    <t>FILA_3</t>
  </si>
  <si>
    <t>FILA_4</t>
  </si>
  <si>
    <t>FILA_5</t>
  </si>
  <si>
    <t>FILA_6</t>
  </si>
  <si>
    <t>FILA_7</t>
  </si>
  <si>
    <t>FILA_8</t>
  </si>
  <si>
    <t>FILA_9</t>
  </si>
  <si>
    <t>FILA_10</t>
  </si>
  <si>
    <t>FILA_11</t>
  </si>
  <si>
    <t>FILA_12</t>
  </si>
  <si>
    <t>FILA_13</t>
  </si>
  <si>
    <t>FILA_14</t>
  </si>
  <si>
    <t>FILA_17</t>
  </si>
  <si>
    <t>FILA_18</t>
  </si>
  <si>
    <t>FILA_19</t>
  </si>
  <si>
    <t>FILA_20</t>
  </si>
  <si>
    <t>FILA_21</t>
  </si>
  <si>
    <t>FILA_22</t>
  </si>
  <si>
    <t>FILA_23</t>
  </si>
  <si>
    <t>FILA_24</t>
  </si>
  <si>
    <t>FILA_25</t>
  </si>
  <si>
    <t>FILA_26</t>
  </si>
  <si>
    <t>FILA_27</t>
  </si>
  <si>
    <t>FILA_28</t>
  </si>
  <si>
    <t>FILA_29</t>
  </si>
  <si>
    <t>FILA_30</t>
  </si>
  <si>
    <t>FILA_31</t>
  </si>
  <si>
    <t>FILA_32</t>
  </si>
  <si>
    <t>FILA_33</t>
  </si>
  <si>
    <t>FILA_34</t>
  </si>
  <si>
    <t>FILA_35</t>
  </si>
  <si>
    <t>FILA_36</t>
  </si>
  <si>
    <t>FILA_37</t>
  </si>
  <si>
    <t>FILA_38</t>
  </si>
  <si>
    <t>FILA_39</t>
  </si>
  <si>
    <t>FILA_40</t>
  </si>
  <si>
    <t>FILA_41</t>
  </si>
  <si>
    <t>FILA_42</t>
  </si>
  <si>
    <t>FILA_43</t>
  </si>
  <si>
    <t>FILA_44</t>
  </si>
  <si>
    <t>FILA_45</t>
  </si>
  <si>
    <t>FILA_46</t>
  </si>
  <si>
    <t>FILA_47</t>
  </si>
  <si>
    <t>FILA_48</t>
  </si>
  <si>
    <t>FILA_54</t>
  </si>
  <si>
    <t>FILA_55</t>
  </si>
  <si>
    <t>FILA_56</t>
  </si>
  <si>
    <t>FILA_57</t>
  </si>
  <si>
    <t>FILA_58</t>
  </si>
  <si>
    <t>FILA_59</t>
  </si>
  <si>
    <t>FILA_60</t>
  </si>
  <si>
    <t>FILA_62</t>
  </si>
  <si>
    <t>FILA_63</t>
  </si>
  <si>
    <t>FILA_64</t>
  </si>
  <si>
    <t>FILA_74</t>
  </si>
  <si>
    <r>
      <rPr>
        <b/>
        <sz val="10"/>
        <rFont val="Arial Narrow"/>
        <family val="2"/>
      </rPr>
      <t xml:space="preserve">Evaluación del avance de verificación del inventario de bienes incautados y extinguidos
</t>
    </r>
    <r>
      <rPr>
        <sz val="10"/>
        <rFont val="Arial Narrow"/>
        <family val="2"/>
      </rPr>
      <t>A Noviembre de 2015, se han realizado 5220 visitas a inmuebles urbanos no sociales, las cuales se encuentran cargadas al sistema Olympus, con lo cual se determina que el avance es del 26%, evidenciándose debilidades en la aplicación de lo establecido en el artículo 90 de la Ley 1708 de 2014.</t>
    </r>
  </si>
  <si>
    <r>
      <rPr>
        <b/>
        <sz val="10"/>
        <rFont val="Arial Narrow"/>
        <family val="2"/>
      </rPr>
      <t>Registro Contable Inventarios</t>
    </r>
    <r>
      <rPr>
        <sz val="10"/>
        <rFont val="Arial Narrow"/>
        <family val="2"/>
      </rPr>
      <t xml:space="preserve">
Existen bienes en cada una de las tipologías que no registran valor contable, por cuanto no cuentan con los respectivos avalúos, generando incertidumbre del saldo contable reportado en el Balance General FRISCO, con corte a 31 de diciembre de 2014.</t>
    </r>
  </si>
  <si>
    <r>
      <rPr>
        <b/>
        <sz val="10"/>
        <rFont val="Arial Narrow"/>
        <family val="2"/>
      </rPr>
      <t xml:space="preserve">Provisiones para contingencias. </t>
    </r>
    <r>
      <rPr>
        <sz val="10"/>
        <rFont val="Arial Narrow"/>
        <family val="2"/>
      </rPr>
      <t>La cuenta 2710- Provisiones para contingencias presenta subestimaciones por $1.959.730.176 y la clasificación inadecuada de la subcuenta 271090-Otras Provisiones para Contingencias.</t>
    </r>
  </si>
  <si>
    <r>
      <t xml:space="preserve">Inventario de bienes extintos (D). </t>
    </r>
    <r>
      <rPr>
        <sz val="10"/>
        <rFont val="Arial Narrow"/>
        <family val="2"/>
      </rPr>
      <t>La cuenta 1510-Inventario de Mercancías en Existencias presentan incertidumbre en cuantía indeterminada, afectando la confiabilidad y razonabilidad de los saldos, …</t>
    </r>
  </si>
  <si>
    <r>
      <t xml:space="preserve">Inventario bienes incautados (D). </t>
    </r>
    <r>
      <rPr>
        <sz val="10"/>
        <rFont val="Arial Narrow"/>
        <family val="2"/>
      </rPr>
      <t>La cuenta de orden 8130- Bienes Aprehendidos o Incautados presentan incertidumbre en cuantía indeterminada, afectando la confiabilidad y razonabilidad en las notas a los estados contables …</t>
    </r>
  </si>
  <si>
    <r>
      <rPr>
        <b/>
        <sz val="10"/>
        <rFont val="Arial Narrow"/>
        <family val="2"/>
      </rPr>
      <t xml:space="preserve">Sociedades y Establecimientos Extintos. </t>
    </r>
    <r>
      <rPr>
        <sz val="10"/>
        <rFont val="Arial Narrow"/>
        <family val="2"/>
      </rPr>
      <t>Analizada la información correspondiente a 289 sociedades y 43 Establecimientos extintos, valorados al cierre de la vigencia 2016 por $553.461.370.877 y $4.337.407.923 respectivamente.</t>
    </r>
  </si>
  <si>
    <r>
      <rPr>
        <b/>
        <sz val="10"/>
        <rFont val="Arial Narrow"/>
        <family val="2"/>
      </rPr>
      <t xml:space="preserve">Estados de los Bienes - Medios de Transporte Extintos. </t>
    </r>
    <r>
      <rPr>
        <sz val="10"/>
        <rFont val="Arial Narrow"/>
        <family val="2"/>
      </rPr>
      <t>Analizada la información contable y la base de datos del aplicativo matrix gestionada por la entidad, se identificó que existen 180 medios de transp extintos, clasificados como chatarra, de los cuales 40 no registran valor, y 140 reportan valores que ascienden a $1.710 millones...</t>
    </r>
  </si>
  <si>
    <r>
      <rPr>
        <b/>
        <sz val="10"/>
        <rFont val="Arial Narrow"/>
        <family val="2"/>
      </rPr>
      <t xml:space="preserve">Recursos Recibidos en Administración (D). </t>
    </r>
    <r>
      <rPr>
        <sz val="10"/>
        <rFont val="Arial Narrow"/>
        <family val="2"/>
      </rPr>
      <t xml:space="preserve">Al cierre de la vigencia 2016, la cuena 2453- Recursos Recibidos en Administración presenta un saldo de $623.762 millones, valor que presenta incertidumbre </t>
    </r>
  </si>
  <si>
    <r>
      <t xml:space="preserve">Deudores. </t>
    </r>
    <r>
      <rPr>
        <sz val="10"/>
        <rFont val="Arial Narrow"/>
        <family val="2"/>
      </rPr>
      <t>La subcuenta 147006 - Arrendamientos, al cierre de la vigencia 2016 refleja un saldo de $18.197,7 millones, cifra que es incierta…</t>
    </r>
  </si>
  <si>
    <r>
      <t xml:space="preserve">Notas a Estados Contables. </t>
    </r>
    <r>
      <rPr>
        <sz val="10"/>
        <rFont val="Arial Narrow"/>
        <family val="2"/>
      </rPr>
      <t>Analizadas las Notas a los Estados Contables de la vigencia 2016 se estableció que estas no revelan información suficiente y clara.</t>
    </r>
  </si>
  <si>
    <r>
      <t>Comité de Sostenibilidad.</t>
    </r>
    <r>
      <rPr>
        <sz val="10"/>
        <rFont val="Arial Narrow"/>
        <family val="2"/>
      </rPr>
      <t xml:space="preserve"> El FRISCO  ha venido adelantando planes de choque de depuración de información contable a fin de reflejar saldos razonables al cierre de la vigencia 2016, sin embargo, se evidenció que la entidad no cuenta con una instancia asesora del área contable, como es el Comité de Sostenibilidad Contable.</t>
    </r>
  </si>
  <si>
    <r>
      <rPr>
        <b/>
        <sz val="10"/>
        <rFont val="Arial Narrow"/>
        <family val="2"/>
      </rPr>
      <t>Manual de Políticas contables, procedimientos y funciones</t>
    </r>
    <r>
      <rPr>
        <sz val="10"/>
        <rFont val="Arial Narrow"/>
        <family val="2"/>
      </rPr>
      <t>. El FRISCO no tiene elaborada ni documentada la política contable de carácter específico orientada a las actividades propias de la entidad en cumplimiento de su misión.</t>
    </r>
  </si>
  <si>
    <r>
      <t xml:space="preserve">Utilización de las subcuentas denominadas "Otros“. </t>
    </r>
    <r>
      <rPr>
        <sz val="10"/>
        <rFont val="Arial Narrow"/>
        <family val="2"/>
      </rPr>
      <t>Analizado el Balance del FRISCO a 31 de diciembre de 2016, se evidencia que la SAE ha utilizado las subcuentas Otros superando el porcentaje del 5% establecido por la Contaduría General de la Nación.</t>
    </r>
  </si>
  <si>
    <r>
      <rPr>
        <b/>
        <sz val="10"/>
        <rFont val="Arial Narrow"/>
        <family val="2"/>
      </rPr>
      <t xml:space="preserve">Revelación procesos en contra. </t>
    </r>
    <r>
      <rPr>
        <sz val="10"/>
        <rFont val="Arial Narrow"/>
        <family val="2"/>
      </rPr>
      <t>Analizada la base de datos correspondiente a los procesos judiciales provisionados de eKOGUI, se observó que existen 15 procesos que no tienen valor de pretensión determinada, ni cálculo de provisión contable, debido a que los abogados no alimentaron la base eKogui, situación que no se encuentra reflejada como nota a los EF.</t>
    </r>
  </si>
  <si>
    <t>Se reformuló la acción de acuerdo a los resultados de la CGR en auditoria financiera.</t>
  </si>
  <si>
    <t>Porcentaje del Valor de Cartera actualizada y reportada a la Vicepresidencia Administrativa y financiera.</t>
  </si>
  <si>
    <t xml:space="preserve">El Consejo Nacional de Estupefacientes (22-mar-2018) solicitó la conformación de una mesa de trabajo liderada por la Procuraduría para armonizar las cifras de los bienes en procesos de ED. La SAE, 24-abr-2018, presentó los criterios del sistema de información utilizados. La FGN presentará sus criterios en la próxima sesión, y se armonizará. Seguimiento en la Comisión Intersectorial ED. </t>
  </si>
  <si>
    <t>Se realizó reunión el 30 de enero de 2018, con la finlidad de conciliar el contingente judicial a corte del 31 de diciembre de 2017.
Oficio No CI2018-001445, 
Correo electronico del 30 de enero, 06 de febrero, 8 y 9 de marzo de 2018, Rta Jurídica CI2018-002979.
Formato de conciliación a 31 de diciembre de 2017 entre Gerencia de Asuntos Legales y Gerencia Financiera.</t>
  </si>
  <si>
    <t>Con oficio No. CS2018-007362 del 16 de abril de 2018, se solicitó a la ANDJE informar si dentro de la proyección de los módulos del ekogui se tenía la posibilidad de ingresar procesos coactivos, sancionatorios ambientales, acciones de tutela y acciones penales para consolidar el seguimiento de procesos  judiciales de  SAE. Rta de la Agencia mediante CE2018-012201 del 10 de mayo de 2018.</t>
  </si>
  <si>
    <t>Designar un grupo especializado para la depuración y emisión de los estados de cuenta de los inmuebles.</t>
  </si>
  <si>
    <t>La Gerencia Financiera conformó un equipo de trabajo encargado de la depuración y emisión de los estados de cuenta de los inmuebles.
Se cuenta con un cronograma para la depuración de los estados de cuenta.</t>
  </si>
  <si>
    <t>Mediante oficio No CS2018-003527 del 21/02/2018 se solicitó concepto a la Contaduría General de la Nación para la utilización de la cuenta "Otros". La Contaduría emitió respuesta con oficio No CE2018-011529 del 04/05/2018.</t>
  </si>
  <si>
    <t>Dentro de las notas a los Estados Financieros 2017 se encuentra la No 25 "Cuentas de Orden Acreedoras: Cuentas de Orden Acreedoras de Control-Bienes recibidos en administración. Página 38.
El documento se encuentra publicado en la página web: https://www.saesas.gov.co/index.php?idcategoria=30090</t>
  </si>
  <si>
    <t>Dentro de las notas a los Estados Financieros 2017 se encuentra la No 25 numeral 2 "Otros pasivos contingentes". Página 38.
El documento se encuentra publicado en la página web: https://www.saesas.gov.co/index.php?idcategoria=30090</t>
  </si>
  <si>
    <t>Dentro de las notas a los Estados Financieros 2017 se encuentra la No 4 "Cuentas por cobrar". Páginas 18,19,20.
El documento se encuentra publicado en la página web: https://www.saesas.gov.co/index.php?idcategoria=30090</t>
  </si>
  <si>
    <t>El Comité de sostenibilidad contable se creó mediante Resolución interna No 374 del 05 de abril de 2018.</t>
  </si>
  <si>
    <t xml:space="preserve">Generar reporte de saldos con la informacion contenida en el aplicativo de administración de  contratos de arrendamiento, este informe debe estar con fecha de corte 31/12/2017. </t>
  </si>
  <si>
    <t>El día 16/11/2017 se llevó a cabo mesa de trabajo entre la Gerencia Comercial y la Gerencia Financiera para establecer  la segmentación de la cartera teniendo en cuenta parámetros de gestión.
Mediante memorando No CI2018-000014 la Gerencia Comercial remitió la base de datos con la información para el respectivo cargue en el sistema por la Gerencia Financiera.</t>
  </si>
  <si>
    <t xml:space="preserve">Se culmino el proceso de cargue de información financiera de las sociedades menores al 100% vigencia 2017. </t>
  </si>
  <si>
    <t>Se encuentra publicado en la intranet el instructivo Nhttp://intranetsae/saein/DocumentosIntranet/NuestraSAE/Arquitectura/GestionProcesos/Misionales/DT/Administracion_Directa/N-DT1-063%20Instructivo%20Validaci%C3%B3n%20de%20Saldos%20de%20Cartera%20por%20Cobrar.pdf</t>
  </si>
  <si>
    <t xml:space="preserve">Construcción y desarrollo del aplicativo Matrix 2.0 el cual busca estandarizar, automatizar  y agilizar los procesos misionales de la SAE  facilitando las dimensiones del dato.  </t>
  </si>
  <si>
    <t>1. Implementar y estabilizar las funcionalidades acorde a los procesos de negocio.
2. Puesta en marcha del aplicativo.
3. Capacitación a los usuarios en las áreas misionales.</t>
  </si>
  <si>
    <t>Modulos por macroproceso y por tipologia</t>
  </si>
  <si>
    <t>Actividad replanteada producto de la revisión de la CGR.</t>
  </si>
  <si>
    <t>Normalizar la información de los activos, a partir del proceso de mejoramiento de los datos.</t>
  </si>
  <si>
    <t>1. Revisar de manera masiva la información de los procesos.
2. identificar falencias en la información
3. Ajustar de manera individual la información de cada uno de los activos ( si se hace necesario)</t>
  </si>
  <si>
    <t>Informacion mejorada por macroproceso y tipologia</t>
  </si>
  <si>
    <t>Mejora de los procesos asociados a la mejora de los aplicativos entregados o puestos en producción.</t>
  </si>
  <si>
    <t xml:space="preserve">1. Revisar los procedimientos y ajustarlos o crear nuevos de acuerdo a la necesidad
2. Realizar la publicación de los documentos en la intranet
3. Realizar divulgacion de los procedimientos en la SAE
</t>
  </si>
  <si>
    <t>Macroprocesos</t>
  </si>
  <si>
    <t>Validación y saneamiento administrativo de la información y del estado real del inventario, a través de la solicitud de actualización de la DATA en el sistema frente a:
1. Estado en el Inventario
2. Identificación del Inmueble
3. Estado Administrativo
4. Solicitudes de Conformación de Un. Inmobiliarias</t>
  </si>
  <si>
    <t>Seguimiento trimestral al número de FMI con necesidades de actualización de DATA frente a solicitudes de saneamiento requeridas y los ajustes efectuados en el sistema.</t>
  </si>
  <si>
    <t>Saneamiento Administrativo de la información y del estado real del inventario, a través de la solicitud de actualización de la DATA en el sistema.</t>
  </si>
  <si>
    <t>Se realizarán asambleas o Juntas de Socios según el caso, para dar aprobación a los informes de gestión y estados financieros de las sociedades.</t>
  </si>
  <si>
    <t>Verficar el cargue de la información contable y financiera en el portal  de depositarios  en el sistema de información dispuesto.</t>
  </si>
  <si>
    <t xml:space="preserve">Reconstrucción y depuración de la información contable y financiera de las Sociedades y establecimientos de comercio Activos que se encuentren con medida cautelar en el  proceso de extinción de dominio, a través de los depositarios designados. </t>
  </si>
  <si>
    <t xml:space="preserve">Levantar el procedimiento relacionado con la identificación, validación y depuración los medios de transporte sin ubicar                      </t>
  </si>
  <si>
    <t>Solicitar la información del avaluo catastral  con cada catastro con los que se cuenta con convenio, de los predios denominados FAR.</t>
  </si>
  <si>
    <t>Construcción y desarrollo del aplicativo Matrix 2.0 el cual busca estandarizar, automatizar  y agilizar los procesos misionales de la SAE  facilitando las dimensiones del dato.  El nuevo aplicativo ya contiene todas las tipologìas.</t>
  </si>
  <si>
    <t>Saneamiento administrativo de la información y del estado de la productividad, a través de la solicitud de actualización de la DATA en el sistema.</t>
  </si>
  <si>
    <t>Validación y saneamiento administrativo de la información y del estado de la productividad, a través de la solicitud de actualización de la DATA en el sistema frente a:
1. Estado en el Inventario
2. Identificación del bien
3. Estado Administrativo
4. Solicitudes de conformación de Un. Inmobiliarias</t>
  </si>
  <si>
    <t>Implementación de un modulo de devoluciones del sistema matrix que permita el cargue de la información y el reporte pormenorizado de los ingresos y gastos de los inmuebles.</t>
  </si>
  <si>
    <t>1. Implementación del modulo de devoluciones.
2.Puesta en marcha del aplicativo.
3. Capacitación a los usuarios en las áreas misionales.</t>
  </si>
  <si>
    <t>Actas de Entrega
Actas de Capacitación</t>
  </si>
  <si>
    <t>Plan de Choque para la elaboración de Estados de Cuenta solicitados por devolución de Inmuebles o entregas a otras autoridades.</t>
  </si>
  <si>
    <t>1. Presentación y Aprobación del Plan de Choque
2. Elaboración de 513 Estados de Cuenta para la devolución de FMI.</t>
  </si>
  <si>
    <t>Informes de Seguimiento Mensual</t>
  </si>
  <si>
    <t>Diagnostico de la Capacidad Operativa de las Gerencias de Inmuebles a través de un estudio de cargas de trabajo que permita dimensionar la planta necesaria para cumplir con este requerimiento.</t>
  </si>
  <si>
    <t xml:space="preserve">1. Contratación del dimensionamiento de la Planta
2. Presentación de los Resultados a la Junta Directiva de SAE
3. Socialización y ejecución de los ajustes aprobados a la Planta de Personal </t>
  </si>
  <si>
    <t>Contrato Suscrito
Acta de Junta Directiva
Acta de Socialización</t>
  </si>
  <si>
    <t xml:space="preserve">1. Emitir los actos administrativo
2. Solicitar las pólizas de cumplimiento 
3. Formalizar la posesión 
</t>
  </si>
  <si>
    <t>No Acto Administrativo</t>
  </si>
  <si>
    <t>Continuar con la normalización de la totalidad de los depositarios provisionales  bajo los lineamientos de SAE, considerando que las situaciones identificadas por la contraloría están enmarcadas en depositarios asignados por DNE</t>
  </si>
  <si>
    <t>FILA_2</t>
  </si>
  <si>
    <t>FILA_15</t>
  </si>
  <si>
    <t>FILA_16</t>
  </si>
  <si>
    <t>FILA_49</t>
  </si>
  <si>
    <t>FILA_50</t>
  </si>
  <si>
    <t>FILA_51</t>
  </si>
  <si>
    <t>FILA_52</t>
  </si>
  <si>
    <t>FILA_53</t>
  </si>
  <si>
    <t>FILA_61</t>
  </si>
  <si>
    <t>FILA_65</t>
  </si>
  <si>
    <t>FILA_66</t>
  </si>
  <si>
    <t>FILA_67</t>
  </si>
  <si>
    <t>FILA_68</t>
  </si>
  <si>
    <t>FILA_69</t>
  </si>
  <si>
    <t>FILA_70</t>
  </si>
  <si>
    <t>FILA_71</t>
  </si>
  <si>
    <t>FILA_72</t>
  </si>
  <si>
    <t>FILA_73</t>
  </si>
  <si>
    <t>FILA_75</t>
  </si>
  <si>
    <t>FILA_76</t>
  </si>
  <si>
    <t>FILA_77</t>
  </si>
  <si>
    <t>FILA_78</t>
  </si>
  <si>
    <t>FILA_79</t>
  </si>
  <si>
    <t>FILA_80</t>
  </si>
  <si>
    <t>FILA_81</t>
  </si>
  <si>
    <t>FILA_82</t>
  </si>
  <si>
    <t>FILA_83</t>
  </si>
  <si>
    <t>FILA_84</t>
  </si>
  <si>
    <t>FILA_96</t>
  </si>
  <si>
    <t>FILA_107</t>
  </si>
  <si>
    <t>FILA_108</t>
  </si>
  <si>
    <t>FILA_109</t>
  </si>
  <si>
    <t>FILA_110</t>
  </si>
  <si>
    <t>El 9 de agosto/2018 se presentó el PM a la CGR, se explicó las acciones realizadas y se solicitó se informara cual es la razón por la cual se reabrió, por lo que quedo el compromiso por parte de los miembros de la mesa de la contraloría de informar dicha razón y la necesidad de replantear acciones o no de la misma. Por lo tanto, se reporta igual que el semestre anterior.</t>
  </si>
  <si>
    <t>Se culmino el proceso de cargue de información financiera de los establecimientos de comercio extintos 100% vigencia 2017.</t>
  </si>
  <si>
    <r>
      <rPr>
        <b/>
        <sz val="10"/>
        <rFont val="Arial Narrow"/>
        <family val="2"/>
      </rPr>
      <t>Revelación en Notas a los Estados Contables</t>
    </r>
    <r>
      <rPr>
        <sz val="10"/>
        <rFont val="Arial Narrow"/>
        <family val="2"/>
      </rPr>
      <t xml:space="preserve">
Se evidenció que la notas a los Estados Contables son presentadas sin la debida información adicional sobre las cifras reportadas, careciendo de aspectos cualitativos y cuantitativos…</t>
    </r>
  </si>
  <si>
    <r>
      <rPr>
        <b/>
        <sz val="10"/>
        <rFont val="Arial Narrow"/>
        <family val="2"/>
      </rPr>
      <t>Otros pasivos contingentes</t>
    </r>
    <r>
      <rPr>
        <sz val="10"/>
        <rFont val="Arial Narrow"/>
        <family val="2"/>
      </rPr>
      <t xml:space="preserve">
A 31 de diciembre de 2016, la subcuenta 9190 Otros pasivos Contingentes presenta saldo por $2.170 millones, valor que corresponde al registro de contratos y órdenes de prestación de servicios en ejecución.</t>
    </r>
  </si>
  <si>
    <r>
      <rPr>
        <b/>
        <sz val="10"/>
        <rFont val="Arial Narrow"/>
        <family val="2"/>
      </rPr>
      <t xml:space="preserve">Ejecución cuentas por pagar presupuestales </t>
    </r>
    <r>
      <rPr>
        <sz val="10"/>
        <rFont val="Arial Narrow"/>
        <family val="2"/>
      </rPr>
      <t xml:space="preserve">
La constitución de las cuentas por pagar pptales o los saldos a 31 dic de 2015 no corresponden a lo pagado en 2016, dado que están siendo afectados por soportes de la ejecución del ppto del 2016, siendo lo correcto que estos pagos deben efectuarse de manera separada y no como lo justifica SAE en su aclaración a las diferencias presentadas...</t>
    </r>
  </si>
  <si>
    <t>En el 2015 se cambió el motor de BD de MySQL a SQLServer y se tiene el proceso de verificación de usuarios y perfiles que se viene ejecutando por la torre de Seguridad de la Infor de la Oficina de Gestión de la Información. Este proceso asegura que las acciones DDL y DML solamente puedan ser realizadas por el perfil Administrador de la base de datos y de Data Source de la aplicación.</t>
  </si>
  <si>
    <t>En el análisis de información para el cargue, se identificó que el desarrollo de la actividad a partir de la validación de saldos por tercero requiere una variable adicional de análisis de saldos por tercero y contrato, toda vez que un tercero puede tener varios contratos. Lo anterior implica que el tiempo estimado para el desarrollo de la actividad se amplíe al 30/06/2019.</t>
  </si>
  <si>
    <t>Verificar el cargue de la información contable y financiera en el portal  de depositarios  en el sistema de información dispuesto.</t>
  </si>
  <si>
    <t>Plan de Mejoramiento para FRISCO
Desde el ultimo trimestre del año 2017 se viene realizando el cargue de informacion contable  de los establecimientos de comercio en  el portal de depositarios, con un avance de 329 establecimientos con informacion cargada en el portal de depositarios vigencia 2017.</t>
  </si>
  <si>
    <t>La liquidada DNE no realizó entrega de la información financiera o contable de los inmuebles, así como tampoco realizó entrega de la información de depositarios y sus controles</t>
  </si>
  <si>
    <t>FILA_163</t>
  </si>
  <si>
    <t>FILA_164</t>
  </si>
  <si>
    <t>FILA_165</t>
  </si>
  <si>
    <t>FILA_166</t>
  </si>
  <si>
    <t>FILA_167</t>
  </si>
  <si>
    <t>FILA_168</t>
  </si>
  <si>
    <t>FILA_169</t>
  </si>
  <si>
    <t>FILA_170</t>
  </si>
  <si>
    <t>FILA_171</t>
  </si>
  <si>
    <t>FILA_172</t>
  </si>
  <si>
    <t>FILA_173</t>
  </si>
  <si>
    <t>FILA_174</t>
  </si>
  <si>
    <t>FILA_175</t>
  </si>
  <si>
    <t>FILA_176</t>
  </si>
  <si>
    <t>FILA_177</t>
  </si>
  <si>
    <t>FILA_178</t>
  </si>
  <si>
    <t>FILA_179</t>
  </si>
  <si>
    <t>FILA_180</t>
  </si>
  <si>
    <t>FILA_181</t>
  </si>
  <si>
    <t>FILA_182</t>
  </si>
  <si>
    <t>FILA_183</t>
  </si>
  <si>
    <t>FILA_184</t>
  </si>
  <si>
    <t>FILA_185</t>
  </si>
  <si>
    <t>FILA_186</t>
  </si>
  <si>
    <t>FILA_187</t>
  </si>
  <si>
    <t>FILA_188</t>
  </si>
  <si>
    <t>FILA_189</t>
  </si>
  <si>
    <t>FILA_190</t>
  </si>
  <si>
    <t>FILA_191</t>
  </si>
  <si>
    <t>FILA_192</t>
  </si>
  <si>
    <t>FILA_193</t>
  </si>
  <si>
    <t>FILA_194</t>
  </si>
  <si>
    <t>FILA_195</t>
  </si>
  <si>
    <t>FILA_196</t>
  </si>
  <si>
    <t>FILA_197</t>
  </si>
  <si>
    <t>FILA_198</t>
  </si>
  <si>
    <t>FILA_199</t>
  </si>
  <si>
    <t>FILA_200</t>
  </si>
  <si>
    <t>FILA_201</t>
  </si>
  <si>
    <t>FILA_202</t>
  </si>
  <si>
    <t>FILA_203</t>
  </si>
  <si>
    <t>FILA_204</t>
  </si>
  <si>
    <t>FILA_205</t>
  </si>
  <si>
    <t>FILA_206</t>
  </si>
  <si>
    <t>FILA_207</t>
  </si>
  <si>
    <t>FILA_208</t>
  </si>
  <si>
    <t>FILA_209</t>
  </si>
  <si>
    <t>FILA_210</t>
  </si>
  <si>
    <t>FILA_211</t>
  </si>
  <si>
    <t>FILA_212</t>
  </si>
  <si>
    <t>FILA_213</t>
  </si>
  <si>
    <t>FILA_214</t>
  </si>
  <si>
    <t>FILA_215</t>
  </si>
  <si>
    <t>FILA_216</t>
  </si>
  <si>
    <t>FILA_217</t>
  </si>
  <si>
    <t>FILA_218</t>
  </si>
  <si>
    <t>FILA_219</t>
  </si>
  <si>
    <t>FILA_220</t>
  </si>
  <si>
    <t>FILA_221</t>
  </si>
  <si>
    <t>FILA_222</t>
  </si>
  <si>
    <t>FILA_223</t>
  </si>
  <si>
    <t>FILA_224</t>
  </si>
  <si>
    <t>FILA_225</t>
  </si>
  <si>
    <t>FILA_226</t>
  </si>
  <si>
    <t>FILA_227</t>
  </si>
  <si>
    <t>SAE  no tiene conocimiento pleno del estado de los bienes que tiene bajo su administración, ni sobre los bienes que ha dispuesto definitivamente.</t>
  </si>
  <si>
    <t>Mejorar el Procedimiento de Asignaciones ,Destinación Definitiva de Bienes Inmuebles a Entidades beneficiadas en Leyes, en el sentido de realizar una nueva actividad consistente en la verificación del estado legal del predio objeto de decisión del Comité de Asignaciones previo a la elaboración del Acto administrativo con el objeto de establecer nuevas situaciones de contenido jurídico.</t>
  </si>
  <si>
    <t xml:space="preserve">1. Revisar el procedimiento y ajustarlo de acuerdo a la necesidad
2. Realizar la publicación de los documentos en la intranet
3. Realizar divulgacion del procedimiento en la SAE
</t>
  </si>
  <si>
    <t>1.Trámite de modificación a través del sistema ZEUS.
2.Comunicación de la modificación 
 3.Aprobación</t>
  </si>
  <si>
    <t>No se realiza el seguimiento y control sobre la totalidad de los inmuebles, y las dependencias competentes, no se tienen definidos protocolos formales que garanticen el flujo eficiente de la información entre estas áreas y las dependencias que desarrollan los procesos misionales</t>
  </si>
  <si>
    <t>Información mejorada por macroproceso y tipología</t>
  </si>
  <si>
    <t>Mejora de los procedimientos asociados a la mejora de los aplicativos entregados o puestos en producción.</t>
  </si>
  <si>
    <t>Realizar el seguimiento a la entrega de los inmuebles por parte de las Gerencias Regionales a los destinatarios de la decisión judicial y solicitar la actualización de la DATA en aquellos cuya entrega haya sido realizada.</t>
  </si>
  <si>
    <t xml:space="preserve">1. Validar los inmuebles con orden de entrega que no ha sido materializada.
2. Solicitar los cronogramas de entrega de los inmuebles a las Gerencias Regionales.
3. Hacer seguimiento mensual al cumplimiento de las entregas
</t>
  </si>
  <si>
    <t>Se encontraron falencias en la calidad de los datos, tanto a nivel de completitud y estandarización en el diligenciamiento de los campos por cada una de las áreas, así como diferencia en el estado del proceso reportado</t>
  </si>
  <si>
    <t xml:space="preserve">(…) deficiencias en la calidad y control en el manejo de la información de los activos que administra SAE. </t>
  </si>
  <si>
    <t>Mejorar el Procedimiento de Saneamiento de Sociedades, estableciendo las actividades que deben desplegar las áreas (Gerencia de sociedades Activas)  para lograr la vinculación a la decisión judicial o al trámite de extinción de dominio, previo concepto jurídico de la Vicepresidencia Jurídica sobre el contenido de la decisión judicial cuando se solicite.</t>
  </si>
  <si>
    <t>Procedimiento ajustado</t>
  </si>
  <si>
    <t xml:space="preserve">Deficiencias en la calidad y control en el manejo de la información de los activos que administra SAE, entre estos las sociedades, lo cual impide la toma de decisiones acorde al estado real de los activos, su adecuado control, seguimiento, supervisión  y administración. </t>
  </si>
  <si>
    <t xml:space="preserve">Continuar y finalizar el desarrollo del portal de depositarios de sociedades que permitirá administrar de manera eficiente la información de las sociedades </t>
  </si>
  <si>
    <t>1. Implementar y estabilizar las funcionalidades acorde a los procesos de negocio. 
2. Puesta en marcha del aplicativo. 
3. Capacitación a los usuarios en las áreas misionales.</t>
  </si>
  <si>
    <t xml:space="preserve">La Sociedad con Nit 800.229.998-2  fue recibida por SAE a finales de la vigencia 2014 en estado legal extinta, siendo el Estado el titular del 100% de la participación accionaria, acto que se encuentra registrado ante la Cámara de Comercio de San Andrés según Certificado de Existencia y Representación Legal expedido el 3 de abril de 2018. </t>
  </si>
  <si>
    <t>Inciden no sólo en la entrega física de la Sociedad a la Gobernación de San Andrés, sino en el beneficio que representa para la Gobernación el contar con el poder dispositivo de la misma en razón al potencial impacto en la ejecución de programas sociales para la población raizal del Archipiélago de San Andrés, Providencia y Santa Catalina.</t>
  </si>
  <si>
    <t xml:space="preserve">Insistir ante la Gobernación de San Andres para la entrega de las sociedades y establecimientos de comercio extintos ubicados en dicho departamento, para lo cual la SAE ya expidió las Resoluciones de Entrega correspondientes, efectuó el registro en la cámara de comercio y notificó a FONTUR para que proceda a la entrega de los establecimientos de comercio.  </t>
  </si>
  <si>
    <t xml:space="preserve">Acta de Entrega </t>
  </si>
  <si>
    <t xml:space="preserve">Las anteriores situaciones, presentadas en el momento en que estaban bajo la administración directa de SAE,  denotan que esta última no ha sido eficaz y eficiente  en la gestión, administración  y control de las mismas en tanto no evidencia a través de sus acciones, medidas efectivas para garantizar la conservación de los bienes en condiciones de productividad. </t>
  </si>
  <si>
    <t xml:space="preserve">
Continuar con el proceso de consolidación  de mecanismos de articulación con la Superintendencia de Sociedades para conocer el inicio de procesos sancionatorios contra alguna de las sociedades vinculadas al FRISCO. </t>
  </si>
  <si>
    <t xml:space="preserve">Informar a la Superintendencia de Sociedades el inventario de sociedades vinculadas al FRISCO y proponer la suscripción de un Convenio que permita el intercambio de información a efecto de conocer de manera oportuna la imposición de obligaciones a dichas sociedades, prevenir el inicio de procesos sancionatorios y/o hacer seguimiento en caso de inicio de algún proceso sancionatorio. </t>
  </si>
  <si>
    <t xml:space="preserve">Comunicación </t>
  </si>
  <si>
    <t xml:space="preserve">Mejora de los procesos asociados a la supervisión y control a la gestión de los depositarios </t>
  </si>
  <si>
    <t>No procedimientos ajustados o nuevos</t>
  </si>
  <si>
    <t xml:space="preserve">Construcción y desarrollo del aplicativo Matrix 2.0 el cual busca estandarizar, automatizar  y agilizar los procesos misionales de la SAE  facilitando las dimensiones del dato. 
</t>
  </si>
  <si>
    <t xml:space="preserve">1. Implementar y estabilizar las funcionalidades acorde a los procesos de negocio.
2. Puesta en marcha del aplicativo.
3. Capacitación a los usuarios en las áreas misionales
</t>
  </si>
  <si>
    <t>(…) No se desvirtua el hallazgo en tanto el inmueble FMI 162-22343, no ha sido recuperado a abril de 2018 ni asignado definitivamente a la ANT.</t>
  </si>
  <si>
    <t xml:space="preserve">Dentro de la documentación que traslada la Gerencia Comercial para la judicialización de los contratos de arrendamiento, deberá incluirse el estado de ocupación de los bienes, lo cual permitirá establecer la procedencia de la acción judicial de restitución de inmueble arrendado o la generación del acto administrativo de desalojo. </t>
  </si>
  <si>
    <t xml:space="preserve">a) Instruir a través de memorando a las áreas correspondientes (Gerencia Comercial y Gerencias Regionales), la necesidad de contar con el estado de ocupación para efectos de iniciar las acciones judiciales. </t>
  </si>
  <si>
    <t>Memorando interno</t>
  </si>
  <si>
    <t>Mejoramiento del procedimiento de Recuperación de Cartera para establecer plazos para acciones judiciales.</t>
  </si>
  <si>
    <t>Falta de acciones para ejercer la debida administración de los bienes, falta de diligencia para su recuperación en razón al incumplimiento del arrendatario, de tal forma que se logre la restitución del inmueble arrendado y la recuperación de la productividad por este generada.</t>
  </si>
  <si>
    <t>Estructuración e inicio del Proceso de Operación Logistica a Nivel Nacional para la realización de los desalojos requeridos por las diferentes Gerencias Regionales.</t>
  </si>
  <si>
    <t>(I)   Suscripciòn de las Actas de inicio de los contratos.
(ii)  Ejecución de 64 Diligencias de Desalojo de Inmuebles Rurales a Nivel Nacional
(iii) Ejecución de 256 Diligencias de Desalojo de Inmuebles Urbanos a Nivel Nacional</t>
  </si>
  <si>
    <t xml:space="preserve">Acta de Inicio por cada Regional
Informes de Seguimiento Mensual a Desalojos </t>
  </si>
  <si>
    <t>Realizar acercamientos con las entidades del orden nacional vinculadas a las diligencias de desalojo.</t>
  </si>
  <si>
    <t xml:space="preserve">Reuniones de coordinación con las entidades vinculadas a las diligencias de desalojo para establecer los compromisos necesarios para llevar a cabo las mismas. </t>
  </si>
  <si>
    <t>Actas de Reunión y Establecimiento de Compromisos.</t>
  </si>
  <si>
    <t>Operativizar  los desalojos priorizando los requerimientos y capacidad.</t>
  </si>
  <si>
    <t>Protocolo de desalojos actualizado y socializado con las Gerencias Regionales.</t>
  </si>
  <si>
    <t>Protocolo
Actas de Capacitación</t>
  </si>
  <si>
    <t>Los bienes improductivos están expuestos a situaciones que afectan su disposición como la ocupación ilegal, estado físico, ubicación geográfica, con restricciones legales que requieren de saneamiento catastral o administrativo; por lo que se debe realizar análisis costo beneficio para ejercer un control y administración apropiada de los bienes en condiciones de improductividad.</t>
  </si>
  <si>
    <t>Alistar para ventas la mayor cantidad de activos que se encuentran en condiciones de no habitabilidad, buscando la relacion costo beneficio para la entidad</t>
  </si>
  <si>
    <t>Validar la informacion resultante de las visitas para identificar aspectos fisicos puntuales que permitan dar prioridad para enajenacion</t>
  </si>
  <si>
    <t>informes mensuales de bienes identificados</t>
  </si>
  <si>
    <t>No se adoptan medidas tendientes a la conservación y/o productividad de los inmuebles, por el contrario, la omisión de acciones y decisiones para su gestión los expone a pérdida, deterioro, ocupación ilegal, entre otros.</t>
  </si>
  <si>
    <t xml:space="preserve">Automatizar el control y seguimiento de la gestión de los depositarios, a través de la puesta en desarrollo de un módulo de evaluación de la gestión de los depositarios. </t>
  </si>
  <si>
    <t>1.Implementación del modulo de Scoring.
2.Puesta en marcha del aplicativo.
3.Capacitación a los usuarios en las áreas misionales.</t>
  </si>
  <si>
    <t>Cargue, validación y aprobación en el aplicativo de Scoring de 10.000 Diagnosticos a FMI por parte de los Depositarios.</t>
  </si>
  <si>
    <t>Cargue y aprobación de 10.000 Diagnosticos.</t>
  </si>
  <si>
    <t>Reportes del Aplicativo Trimestrales</t>
  </si>
  <si>
    <t>Cargue, validación y aprobación en el aplicativo de Scoring de 5.000 Visitas realizadas por los Depositarios a FMI improductivos.</t>
  </si>
  <si>
    <t>Cargue y aprobación de 5.000 Visitas.</t>
  </si>
  <si>
    <t xml:space="preserve">2000 FMI de inmuebles aprobados para enajenación temprana, cuya administración o custodia ocasionen, de acuerdo con un análisis de costo beneficio, perjuicios o gastos desproporcionados a su valor o administración. </t>
  </si>
  <si>
    <t xml:space="preserve">Presentación de 2000 FMI para aprobación del Comité de Enajenación Temprana.
</t>
  </si>
  <si>
    <t xml:space="preserve">Actas de Aprobación del Comité de Enajeanciones. </t>
  </si>
  <si>
    <t>Saneamiento Administrativo y Fìsico Catastral para transmitir al intermediario comercial 1000 FMI de Inmuebles cuya administración o custodia ocasionen, de acuerdo con un análisis de costo beneficio, perjuicios o gastos desproporcionados a su valor o administración.</t>
  </si>
  <si>
    <t>Transmisión de 1000 FMI al intermediario comercial para su comercializaciòn.</t>
  </si>
  <si>
    <t>Informes de Gestión Trimestral</t>
  </si>
  <si>
    <t>Falencias en la asignación de depositarios idóneos y disponibles para la administración de los activos, debido a que en el 10% de las asignaciones el depositario asignado presenta renuncia, con el agravante de no poder adelantar la reasignación al no tener otro disponible.</t>
  </si>
  <si>
    <t>Agilizar los tiempos de entrega de activos a los depositarios designados, reforzado con la Gerencia de Inmuebles, actualizando semanalmente la base de nuevas entregas e incluyendo mas colaboradores que tengan la función de efectuar esta labor.</t>
  </si>
  <si>
    <t>Actualización semanal de la base de entregas, ajuste del conograma de entregas, buscando la mayor efectividad de activos asignados.</t>
  </si>
  <si>
    <t>Informe mensuales que indique avance en el cumplimiento de los cronogramas establecidos, (teniendo que el universo de bienes a entregar es variable)</t>
  </si>
  <si>
    <t>Demoras en la entrega de los activos a los Depositarios una vez formalizada la póliza y el acta de posesión.</t>
  </si>
  <si>
    <t>Realizar control y seguimiento a las actividades previas a la generación de la resolución para su posterior comunicación, formalización e información para la entrega a los Depositarios.</t>
  </si>
  <si>
    <t>Formalizar en el procedimiento la comunicación a las Gerencias Regionales y a las Gerencias Misionales para la entrega de los activos.</t>
  </si>
  <si>
    <t>Falta de control y seguimiento al “Procedimiento de Asignación a Depositarios Provisionales y Liquidadores” P-DP3-056  en sus versiones 2, 3 y 4, así como fallas de control interno relacionado con información y comunicación interna.</t>
  </si>
  <si>
    <t>Ajustes en el sistema matrix que permitan realizar la remoción de los activos y la inmediata asignación de los mismos en un proceso automático.</t>
  </si>
  <si>
    <t>1. Implementación de los ajustes al aplicativo.
2. Puesta en marcha del aplicativo.
3. Capacitación a los usuarios en las áreas misionales.</t>
  </si>
  <si>
    <t>Realizar el seguimiento a la entrega de los inmuebles por parte de las Gerencias Regionales a los depositarios asignados.</t>
  </si>
  <si>
    <t>1. Validar los inmuebles asignados que no han sido entregados a sus destinatarios.
2. Solicitar los cronogramas de entrega de los inmuebles a las Gerencias Regionales.
3. Hacer seguimiento mensual al cumplimiento de las entregas.</t>
  </si>
  <si>
    <t>Actualización  de la Capacidad Operativa de las Gerencias Regionales a través de un estudio de cargas de trabajo que permita dimensionar la planta necesaria para cumplir con este requerimiento.</t>
  </si>
  <si>
    <t>Elaboración, sustentación, socialización y ejecución del estudio de la capacidad operativa de la planta de personal.</t>
  </si>
  <si>
    <t>Estudio Elaborado
Acta de Junta Directiva
Acta de Socialización</t>
  </si>
  <si>
    <t xml:space="preserve">Cumplimiento del 100% de las entregas de FMI asignados a 31 de diciembre de 2018. </t>
  </si>
  <si>
    <t>1. Entregar el 100%  de los inmuebles asignados a 31 de diciembre de 2018.
2. Seguimiento Trimestral al cumplimiento de las entregas</t>
  </si>
  <si>
    <t>Informes de Seguimiento Trimestral</t>
  </si>
  <si>
    <t xml:space="preserve">Ineficiencia, falta de eficacia y oportunidad en la aplicación de acciones tendientes a exigir la debida administración y rendición de cuentas por parte de los depositarios, retoma de los bienes y recuperación de los recursos recaudados de su productividad. </t>
  </si>
  <si>
    <t>1. Implementación del modulo de Scoring.
2. Puesta en marcha del aplicativo.
3. Capacitación a los usuarios en las áreas misionales.</t>
  </si>
  <si>
    <t>Evaluación del 100% de los depositarios a través de la validación de los indicadores del sistema.</t>
  </si>
  <si>
    <t>1. Reportes Mensual de Evaluación de los depositarios.
2. Presentación de los resultados al comité de depositarios.
3. Remociones solicitadas de acuerdo a los resultados del aplicativo.</t>
  </si>
  <si>
    <t>Reportes de Evaluación
Actas de Comité de Depositarios
Acta de Remoción</t>
  </si>
  <si>
    <t>Requerir administrativamente o judicialmente la rendición provocada de cuentas de 259 depositarios removidos por la sociedad de activos especiales</t>
  </si>
  <si>
    <t xml:space="preserve">1. Validar las rendiciones de cuenta presentadas, aprobarlas o solicitar el inicio de acciones legales para provocar la rendición de cuentas de los depositarios incumplidos.
2. Requerir Administrativamente a los depositarios incumplidos o con documentación incompleta.
3. Frente a los depositarios incumplidos, preparar la documentación y solicitar el juramento estimatorio.
</t>
  </si>
  <si>
    <t>1.Implementación de los ajustes al aplicativo.
2.Puesta en marcha del aplicativo.
3.Capacitación a los usuarios en las áreas misionales.</t>
  </si>
  <si>
    <t>Realizar el seguimiento a la retoma de los inmuebles por parte de las Gerencias Regionales a los depositarios asignados.</t>
  </si>
  <si>
    <t>1.Validar los inmuebles removidos que no han sido retomados de los depositarios.
2.Solicitar los cronogramas de retoma de los inmuebles a las Gerencias Regionales.
3.Hacer seguimiento mensual al cumplimiento de las retomas.</t>
  </si>
  <si>
    <t>Diagnostico de la Capacidad Operativa de las Gerencias Regionales a través de un estudio de cargas de trabajo que permita dimensionar la planta necesaria para cumplir con este requerimiento.</t>
  </si>
  <si>
    <t xml:space="preserve">1.Contratación del dimensionamiento de la Planta
2.Presentación de los Resultados a la Junta Directiva de SAE
3.Socialización y ejecución de los ajustes aprobados a la Planta de Personal </t>
  </si>
  <si>
    <t xml:space="preserve">Cumplimiento del 100% de las retomas de FMI removidos a 31 de diciembre de 2018. </t>
  </si>
  <si>
    <t>1.Retomar el 100%  de los inmuebles removidos a depositarios a 31 de diciembre de 2018.
2.Seguimiento Trimestral al cumplimiento de las retomas</t>
  </si>
  <si>
    <t>No se dispone de controles efectivos para mitigar el riesgo por la falta de la póliza de cumplimiento dado que no se tendrían mecanismos de cobertura que blinden a las sociedades a cargo de los Depositarios.</t>
  </si>
  <si>
    <t xml:space="preserve">Continuar con la normalización de la totalidad de los depositarios provisionales  bajo los lineamientos de SAE, considerando que las situaciones identificadas por la contraloría están enmarcadas en depositarios asignados por DNE
</t>
  </si>
  <si>
    <t xml:space="preserve">No se evidencian decisiones de fondo eficaces que permitan superar las problemáticas que presentan las sociedades en liquidación, con el fin de lograr que el proceso de liquidación termine y se cumplan los fundamentos que sustentaron la toma de decisión de iniciar un proceso de liquidación. </t>
  </si>
  <si>
    <t xml:space="preserve">Elaboración de formato de plan de trabajo y cronograma para la Gerencia de Sociedades en Liquidación, implementación de los mismos en las sociedades en liquidación </t>
  </si>
  <si>
    <t xml:space="preserve">Diligencimiento de los formatos establecidos por parte de los depositarios de las sociedades, seguimiento a la actividad, inserción al expediente, evaluación de cumplimiento de los mismos en asambleas y mesas de trabajo </t>
  </si>
  <si>
    <t>meses</t>
  </si>
  <si>
    <t xml:space="preserve">1. Revisar de manera masiva la información de los procesos.
2. identificar falencias en la información
3. Ajustar de manera individual la información de cada uno de los activos ( si se hace necesario)
</t>
  </si>
  <si>
    <t xml:space="preserve">Realizar el seguimiento a la gestión de depositarios provisionales con funciones de liquidador y evaluar u gestión a partir de lo registrado en el sistema de información. 
</t>
  </si>
  <si>
    <t xml:space="preserve">1. Realizar el ejercicio de control a partir de los mecanismos definidos.
2.Registrar en el sistema de información la gestión del seguimiento realizado.
</t>
  </si>
  <si>
    <t xml:space="preserve">No de Seguimientos </t>
  </si>
  <si>
    <t xml:space="preserve">... Debido a la ausencia de parámetros para evaluar los avances de la liquidación y a debilidades en la supervisión, control y seguimiento de la SAE a la gestión de los Liquidadores, lo que incrementa los riesgos y disminuye los resultados de la gestión.  </t>
  </si>
  <si>
    <t xml:space="preserve">Elaboración formato de seguimiento al informe de gestión e  Implementación del formato por parte de la Gerencia de Sociedades en Liquidación. </t>
  </si>
  <si>
    <t xml:space="preserve">Solicitud al área de planeación del formato de seguimiento, implementación del formato por parte de los funcionarios de la Gerencia, seguimiento del mismo mediante mesas de trabajo con los depositarios, inserción en los expedientes de las sociedades. </t>
  </si>
  <si>
    <t>Al no contar las sociedades evaluadas con planes de negocios y/o de acción donde se fijen las estrategias, metas etc, a los cuales se compromete el Depositario Provisional, no asegura la SAE que se cuente un mecanismo de seguimiento permanente de medición de gestión, que permita garantizar un control eficiente y eficaz en la administración de éstas sociedades.</t>
  </si>
  <si>
    <t xml:space="preserve">Solicitar la actualización del Procedimiento P-DT2-085 versión 1-10/08/2015 y su instructivo para que el control que realiza el equipo de la Gerencia de Sociedades Activas este armonizado con  los formatos avalados por la Entidad y los planes de negocios que se han aprobado en las Asambleas generales se reflejen en los formatos de la entidad </t>
  </si>
  <si>
    <t>1. Actualizar con el área de planeación el procedimiento P-DT2-085 versión 1-10/08-2015 y su instructivo. 
2. Implementar los formatos que se generen y realizar la respectiva capacitación a los profesionales de la Gerencia de Sociedades Activas.</t>
  </si>
  <si>
    <t xml:space="preserve">1. Realizar el ejercicio de control a partir de los mecanismos definidos.
2. Registrar en el sistema de información la gestión del seguimiento realizado.
</t>
  </si>
  <si>
    <t>No Seguimientos</t>
  </si>
  <si>
    <t xml:space="preserve">Desarrollo e implementación de una funcionalidad que permita llevar cabo el seguimiento a los planes de acción implementados para cada sociedad.  </t>
  </si>
  <si>
    <t>Debilidades en la aplicación de la  normatividad vigente de  los asuntos bajo su responsabilidad, lo cual no permite que estas sociedades en proceso de extinción de dominio sean objeto de vigilancia, por parte de la Superintendencia de Sociedades en los términos de la Ley 222 de 1995 .</t>
  </si>
  <si>
    <t xml:space="preserve">Continuar con el proceso de consolidación  de mecanismos de articulación con la Superintendencia de Sociedades para intercambiar información sobre  las sociedades vinculadas al FRISCO. </t>
  </si>
  <si>
    <t xml:space="preserve">1. Informar a la Superintendencia de Sociedades dentro de los 5 dias hábiles siguientes al ingreso de las sociedades que se encuentren inmersas en proceso de extinción de dominio,
2. Proponer la suscripción de un Convenio que permita el intercambio de información a efecto de conocer de manera oportuna la imposición de obligaciones a dichas sociedades, </t>
  </si>
  <si>
    <t xml:space="preserve">Diseñar proceso de comunicación con la Superintendencia de Sociedades en la que se asegure en envió de información permanente de las sociedades secuestradas que estan inmersas en procesos de extinción de dominio. 
</t>
  </si>
  <si>
    <t xml:space="preserve">Crear documento dentro del proceso en el que se fijen responsabilidades y fechas
Crear mecanismos de envió de información y alertas.
</t>
  </si>
  <si>
    <t>No seguimiento de los depositarios con base en el cual adelantar acciones preventivas y/o correctivas en caso de detectar incumplimientos, así como retroalimentar los procesos internos como el de asignación, a efectos de prevenir el riesgo de continuar entregando activos a depositarios que presentan incumplimiento en la entrega de informes y recursos.</t>
  </si>
  <si>
    <t>1.Reportes Mensual de Evaluación de los depositarios.
2.Presentación de los resultados al comité de depositarios.
3.Remociones solicitadas de acuerdo a los resultados del aplicativo.</t>
  </si>
  <si>
    <t>1.Validar los inmuebles removidos que no han sido retomados de los depositarios.
2.Solicitar los cronogramas de retoma de los inmuebles a las Gerencias Regionales.
3. Hacer seguimiento mensual al cumplimiento de las retomas.</t>
  </si>
  <si>
    <t>No obstante, de la respuesta se infiere que la SAE no tiene diseñados e implementados indicadores para medir el desempeño y la gestión de los depositarios en la administración de sociedades activas y en liquidación; por consiguiente no ha definido cómo se realizará la medición de los resultados, la frecuencia, la escala de valoración, sistemas e instrumentos de medición de los resulta...</t>
  </si>
  <si>
    <t xml:space="preserve">Elaboración de hoja de los depositarios con funciones de liquidador, en la que se plasmen los indicadores de desempeño y gestión en la administración de sociedades. </t>
  </si>
  <si>
    <t xml:space="preserve">Reunión con planeación para determinar el formato de hoja de vida para los depositarios y los indicadores de la gestión a aplicar, solicitud a los depositarios del diligenciamiento de los formatos de hoja de vida implementado, inserción de las hojas de vida diligenciadas en los expedientes de las sociedades.  </t>
  </si>
  <si>
    <t>Formato
Comunicaciones
Actas</t>
  </si>
  <si>
    <t>La SAE no cuenta con información de medición de los resultados de las decisiones adoptadas, que le permita, entre otros aspectos conocer: el impacto de los nuevos depositarios,  el Impacto de la gestión de los depositarios en el crecimiento económico,  el cumplimiento de los tiempos de liquidación y mejoras a la gestión.</t>
  </si>
  <si>
    <t xml:space="preserve">Continuar con el desarrollo del portal de depositarios de sociedades para lograr a través de dicha herramienta  el analisis financiero de las sociedades y generar los reportes a que haya lugar para optimizar el control a la gestión de los depositarios </t>
  </si>
  <si>
    <t xml:space="preserve">Implementar y estabilizar las funcionalidades del sistema para generar los reportes requeridos para el control y supervisión a la gestión de las sociedades, el analisis financiero y de gestión de las sociedades y el control de los indicadores financieros y de gestión aplicados por la gerencia de sociedades activas y la correspondiente metodologia de valoración.
Capacitación </t>
  </si>
  <si>
    <t xml:space="preserve">Continuar con la realización de las Asambleas generales de socios en las cuales se discuten y aprueban por parte de SAE los planes de acción para cada una de las sociedades </t>
  </si>
  <si>
    <t xml:space="preserve">Informes
</t>
  </si>
  <si>
    <t xml:space="preserve">Actualizar el Formato M-AA-F-01-V1 de Informe Mensual de Gestión y financiero de sociedades y establecimientos de comercio independientes, bajo los términos de la Ley 1314 de 2009 que incorpora las NIIF.                             </t>
  </si>
  <si>
    <t>Realizar seguimiento al radicado ZEUS 62685 , con el cual se actualizará el  formato M-AA-F-01-V1, y el proceso de la metodología de PUNTUACION-Z. Se obtendrá una calificación cuantitativa y una calificación cualitativa de la gestión de los depositarios provisionales.</t>
  </si>
  <si>
    <t>Formato</t>
  </si>
  <si>
    <t>Indicadores Estratégicos PND</t>
  </si>
  <si>
    <t>Deficiencias en la metodología de medición, resultados alcanzados y demoras en la toma de decisiones generadas por la inoportunidad en los resultados de los indicadores.</t>
  </si>
  <si>
    <t>Desarrollar la plataforma estratégica para el próximo cuatrenio con el análisis del entendimiento del negocio y del entorno.</t>
  </si>
  <si>
    <t xml:space="preserve">1. Realizar análisis de contexto interno y externo 
2. Identificar retos y necesidades
3. Definir plataforma estratégica
4. Validar con la Ciudadanía 
</t>
  </si>
  <si>
    <t>Plataforma estratégica</t>
  </si>
  <si>
    <t>Planeación estratégica institucional y plan de acción</t>
  </si>
  <si>
    <t>Los Indicadores no están contenidos dentro del plan estratégico y la información remitida refleja incumplimiento frente a la meta propuesta, que dado su comportamiento se deduce que no se adoptaron las medidas necesarias encaminadas a cumplir con el objetivo propuesto.</t>
  </si>
  <si>
    <t>Definición de metas a partir del análisis de comportamiento y capacidad instalada.</t>
  </si>
  <si>
    <t xml:space="preserve">1.Establecer estadísticas necesarias para la definición de metas
2.Validar información con equipo directivo 
</t>
  </si>
  <si>
    <t>Plan estratégico
Plan de acción</t>
  </si>
  <si>
    <t>Mejorar el proceso en la actualización de la información y ajuste de metas cuando proceda.</t>
  </si>
  <si>
    <t xml:space="preserve">1. Definir el proceso de actualización de metas y definición de acciones y estrategias necesarias para el cumplimiento de las mismas. 
2. Definir mecanismos de actualización de plataforma estratégica (Metas, indicadores, iniciativas, objetivos estratégicos). 
3. Hacer seguimiento a la documentación de la información 
</t>
  </si>
  <si>
    <t>Definición de reportes periódicos a través de los sistemas de información necesarios para la medición de indicadores.</t>
  </si>
  <si>
    <t xml:space="preserve">1. Identificar los reportes que suministren informacion estrategica necesaria para la medicion de los indicadores.
</t>
  </si>
  <si>
    <t>Medición de la estrategia</t>
  </si>
  <si>
    <t xml:space="preserve">(…) Demora en la expedicion del acto administrativo </t>
  </si>
  <si>
    <t xml:space="preserve">Mejorar el procedimiento denominado Alistamiento para la Devolución de Activos P-DF2-087 VERSIÓN 5 18/06/2018, estableciendo tiempos máximos de expedición de los actos adminsitrativos una vez se cuente con la decisión judicial debidamente ejecutoriada, incluyendo las actividades relacionadas con la aclaración de la decisión judicial objeto de cumplimiento. </t>
  </si>
  <si>
    <t>1.Trámite de modificación a través del sistema ZEUS;
2.Comunicación de la modificación 
3. Aprobación</t>
  </si>
  <si>
    <t>Falta de eficacia y eficiencia en el proceso de devoluciones por parte de la SAE, en tanto muestran omisión o falta de oportunidad y celeridad en la gestión adelantada para materializar las devoluciones mediante la expedición del acto administrativo correspondiente, la entrega material, y el reintegro a los propietarios de la productividad de los bienes objeto de devolución.</t>
  </si>
  <si>
    <t>1. Implementación del modulo de devoluciones.
2. Puesta en marcha del aplicativo.
3.Capacitación a los usuarios en las áreas misionales.</t>
  </si>
  <si>
    <t>1.Presentación y Aprobación del Plan de Choque
2.Elaboración de 513 Estados de Cuenta para la devolución de FMI.</t>
  </si>
  <si>
    <t>Actualización  de la Capacidad Operativa de las Gerencia de Inmuebles a través de un estudio de cargas de trabajo que permita dimensionar la planta necesaria para cumplir con este requerimiento.</t>
  </si>
  <si>
    <t>(…) El proceso de alistamiento  adelantado por SAE para trasladar inmuebles a CISA es deficiente(…)</t>
  </si>
  <si>
    <t>Los bienes inmuebles objeto de alistamiento y trasladados a CISA , deberán ser objeto de una validación jurídica a través del estudio de los folios de matrícula inmobiliaria con una periodicidad de 120 días calendario.</t>
  </si>
  <si>
    <t xml:space="preserve">No de Análisis Jurídicos
</t>
  </si>
  <si>
    <t>Diferencia en la informacion reportada por CISA y SAE frente al inventario de inmuebles transferidos a CISA para comercializar</t>
  </si>
  <si>
    <t>Se continuará con las reuniones de seguimiento al contrato por parte de los supervisores se agendará punto de gestión y conciliacion de inmuebles transferidos y retirados.</t>
  </si>
  <si>
    <t>Se programará reuniones periodicas con el fin de conciliar el inventario de inmuebles</t>
  </si>
  <si>
    <t>Soporte documental reunion de seguimiento</t>
  </si>
  <si>
    <t>Deficiencia de controles en el sistema de asignación que valide los topes definidos para los diferentes tipos de acivos (Inmuebles o Sociedades), así como la deficiencia en la trazabilidad de las asignaciones que se realizan.</t>
  </si>
  <si>
    <t>Deficiencia en la información de la clasificación, ubicación y en general de información requerida en la solicitud de asignación de activos presentada por parte de las áreas solicitantes.</t>
  </si>
  <si>
    <t>Realizar control y seguimiento a las actividades relacionadas con el proceso de asignación de activos y los topes máximos aprobados.</t>
  </si>
  <si>
    <t>El procedimiento no garantiza la efectividad y agilidad en las actividades relacionadas con el proceso de remoción, dado que sobre los bienes en los cuales se decidió remover al depositario, existe demora u omisión en la aplicación y nueva asignación de los bienes.</t>
  </si>
  <si>
    <t>1.Retomar el 100%  de los inmuebles removidos a 31 de diciembre de 2018.
2.Seguimiento Trimestral al cumplimiento de las retomas</t>
  </si>
  <si>
    <t>El proceso de remoción de depositarios no se adelanta con la oportunidad que se requiere para garantizar la eficiencia y eficacia en la administración de los bienes y por ende la mejor productividad. Adicionalmente, no se logra el propósito de que quienes ostenten tal designación, sean aquellos que cumplen requisitos de experiencia, capacidad, cumplimiento.</t>
  </si>
  <si>
    <t xml:space="preserve">
Realizar los requerimeintos al GIT de depositarios para finalizar el  nombramiento de depositarios provisionales al GIT de depositarios, para aquellas sociedades en las cuales se removió a los depositarios no incorporados o excluidos del registro de depositarios y liquidadores de SAE.</t>
  </si>
  <si>
    <t>No requerimientos</t>
  </si>
  <si>
    <t>1.Implementación de los ajustes al aplicativo.
2. Puesta en marcha del aplicativo.
3. Capacitación a los usuarios en las áreas misionales.</t>
  </si>
  <si>
    <t>Falta de control, monitoreo y seguimiento a los actos administrativos de remoción, lo que refleja deficiencias administrativas relacionadas con la información, comunicación y efectividad en la materialización de lo dispuesto en las resoluciones.</t>
  </si>
  <si>
    <t>1. Implementación de los ajustes al aplicativo.
2.Puesta en marcha del aplicativo.
3.Capacitación a los usuarios en las áreas misionales.</t>
  </si>
  <si>
    <t>1.Retomar el 100%  de los inmuebles retomados a 31 de diciembre de 2018.
2.Seguimiento Trimestral al cumplimiento de las retomas</t>
  </si>
  <si>
    <t>FILA_228</t>
  </si>
  <si>
    <t>FILA_229</t>
  </si>
  <si>
    <t>FILA_230</t>
  </si>
  <si>
    <t>FILA_231</t>
  </si>
  <si>
    <t>FILA_232</t>
  </si>
  <si>
    <t>FILA_233</t>
  </si>
  <si>
    <t>FILA_234</t>
  </si>
  <si>
    <t>FILA_235</t>
  </si>
  <si>
    <t>FILA_236</t>
  </si>
  <si>
    <t>FILA_237</t>
  </si>
  <si>
    <t>FILA_238</t>
  </si>
  <si>
    <t>FILA_239</t>
  </si>
  <si>
    <t>FILA_240</t>
  </si>
  <si>
    <t>FILA_241</t>
  </si>
  <si>
    <t>FILA_242</t>
  </si>
  <si>
    <t>FILA_243</t>
  </si>
  <si>
    <t>FILA_244</t>
  </si>
  <si>
    <t>FILA_245</t>
  </si>
  <si>
    <t>FILA_246</t>
  </si>
  <si>
    <t>FILA_247</t>
  </si>
  <si>
    <t>FILA_248</t>
  </si>
  <si>
    <t>FILA_249</t>
  </si>
  <si>
    <t>FILA_250</t>
  </si>
  <si>
    <t>FILA_251</t>
  </si>
  <si>
    <t>FILA_252</t>
  </si>
  <si>
    <t>FILA_253</t>
  </si>
  <si>
    <t>1. Con la entrada en vigencia de la funcionalidad de asignación de depositarios, realizar seguimiento del cumplimiento de la regla de negocio de topes.
2. Ajustar en el procedimiento la información de los topes, la clasificación de los activos y la información completa de la solicitud de asignación.</t>
  </si>
  <si>
    <t xml:space="preserve">1. Levantar el procedimiento la identificación, validación y depuración los medios de transporte sin ubicar. Registrar en el sistema de información  la base de datos o en el sistema vigente un valor para los bienes materialmente ubicados y existentes, siguiendo el procedimiento.     
</t>
  </si>
  <si>
    <t xml:space="preserve">Control y monitoreo de politica de asignación de activos a  depositarios provisionales,  asegurando que el 80% de los Inmuebles tiene asignado mediante acto administrativo el mecanismo de administración de deposito provisional. </t>
  </si>
  <si>
    <t>Se elaboró instructivo "Identificación del contingente judicial" código N-GJ1-210 versión 1 del 15/08/2018.
El documento se encuentra publicado en la intranet de la Entidad, link
http://intranetsae/saein/Nuestra-SAE/Arquitectura-SAE/GestionProcesos/Gestion-Procesos-Trasversales/Gestion-Juridica</t>
  </si>
  <si>
    <t>Se remitió memorando CI2018-024461 del 19 de noviembre de 2018.</t>
  </si>
  <si>
    <t>Se encuentra aprobado y publicado en la Intranet de SAE el procedimiento "Alistamiento para la Devolución de Activos" código P-DF2-087 versión 6 del 22/11/2018.</t>
  </si>
  <si>
    <t xml:space="preserve">1.Solicitar a la Gerencia Comercial los Bienes Inmuebles que se trasladaron a CISA para su comercialización.  
2.Análisis jurídico del Certificado de Tradición.
3. Comunicación de los hallazgos   </t>
  </si>
  <si>
    <t>El 31 de agosto se revisaron 837 FMI su resultado fue comunicado (CI2018-022475) a la Gerencia Comercial y la Vicepresidencia de Bienes Muebles e Inmuebles.
El 26 de diciembre se revisaron 1469 FMI su resultado fue comunicado (CI2018-025725) a la Gerencia Comercial y la Vicepresidencia de Bienes Muebles e Inmuebles</t>
  </si>
  <si>
    <t>Con base en el artículo 107 de la Ley 197/18 que modifica el articulo 88 de la ley 1708/14, se realizará el estudio de los 32 medios de transporte restantes para proceder de conformidad.</t>
  </si>
  <si>
    <t>Se elaboró el procedimiento de avaluos de bienes muebles código P-DP2-144 versión 1 del 19/01/2018.
El procedimiento se encuentra publicado en la intranet en el link http://intranetsae/saein/Nuestra-SAE/Arquitectura-SAE/GestionProcesos/Gestion-Procesos-Misionales/Diagnostico-Alistamiento</t>
  </si>
  <si>
    <t xml:space="preserve">De acuerdo al procedimiento de creación, modificación y eliminación de documentos, actualmente el documento se encuentra en revisión por la Oficina Asesora de Planeación para posterior aprobación por el líder del proceso. </t>
  </si>
  <si>
    <t>Revisar documentalmente aquellos depositos que figuran a nombre de entidades públicas</t>
  </si>
  <si>
    <t>Se mantiene el porcentaje de avance, hasta que el procedimiento se apruebe y se inicie con la descarga de los bienes.</t>
  </si>
  <si>
    <t>Convenio con la armada para conceptos técnicos de motonaves y con "Ministerio de Transporte" para consulta del HQ-RUNT y revisión de medidas cautelares de los automotores.  
Se mantiene el porcentaje de avance y con base en el artículo 107 de la Ley 197/18 que modifica el articulo 88 de la ley 1708/14, se administrará los de nuestra competencia, los demás, son FEAB.</t>
  </si>
  <si>
    <t>Con la migración de datos a Matrix 2.0, el número de activos pendientes por sanear su estado legal se redujo a los activos en medios de transporte que al 31dic/18 registra el sistema (5131).</t>
  </si>
  <si>
    <t>El vehículo cuenta con avaluo y en proceso de alistamiento para su venta a través del intermediario comercial CISA.</t>
  </si>
  <si>
    <t>Se surtió la etapa de saneamiento del vehículo y actualmente se encuentra en proceso de alistamiento para remisión a CISA.</t>
  </si>
  <si>
    <t>A diciembre 31 de 2017 se identificaron 209 bienes extintos en destinacion provisional y se han tramitado  209 por lo que se solicita sea el denominador en adelante, igualmente esta actividad de acuerdo a los procedimientos de la entidad es para presentar ante el comité.</t>
  </si>
  <si>
    <t xml:space="preserve">Se adelantó el cargue de las 100 sociedades de papel, incluidas dentro del inventario total de sociedades de papel administradas. </t>
  </si>
  <si>
    <t xml:space="preserve">Se adelantó el cargue de las 139 sociedades de papel, incluidas dentro del inventario total de sociedades de papel administradas. </t>
  </si>
  <si>
    <t>Se remitieron 9 comunicaciones con destino a los representantes legales de las sociedad menores al 100%</t>
  </si>
  <si>
    <t xml:space="preserve">Se adelantó el cargue de las 4 sociedades menor al 100% extintas, incluidas dentro del inventario total de sociedades administradas. </t>
  </si>
  <si>
    <t>Se realizó mesa de trabajo con la oficina de planeacion de SAE el día 04 de diciembre de 2018, con el fin de estructurar los formatos de seguimiento los cuales deben estar aprobados por SAE y publicados. Se ajusta la fecha de ejecución de la actividad para realizar la aprobación y socialización a los depositarios.</t>
  </si>
  <si>
    <t>Se viene realizando control a los depositarios mediante mesas de trabajo y asambleas, se realizo mesa de trabajo con el area de planeacion de SAE con el fin de definir los formatos a utilizar para el seguimiento a los indicadores de gestion de los depositarios.
Se ajusta la fecha de ejecución de la actividad.</t>
  </si>
  <si>
    <t>Mediante  Zeus 68277 - 27/07/2018, se solicitó la modificación del procedimiento,  dirigida a incluir dos revisiones jurídicas del estado del bien, una previa a la sesión del Comité de Asignaciones y la otra al Acto Adminstrativo; se requiere ampliar el plazo consideranto que para la aprobación del procedimiento es necesario agotar un tiempo de revisión por parte de los intervinientes.</t>
  </si>
  <si>
    <t>FILA_254</t>
  </si>
  <si>
    <t>Mediante memor CI2018-00059, 001478, 1829, 001697, 1969, 1970, la Ger. Financiera remitió a las áreas información cuantitativa de los EF y las revelaciones que deben efectuar para elaborar las notas a los EF. El  procedimiento frente al tema se actualizó, sin embargo requirió nuevamente la revisión y modificación debido a la puesta en marcha del ERP. Se requiere ampliación de la fecha.</t>
  </si>
  <si>
    <t>Producto de la depuración y la migración a matrix2.0 se evidenciaron 55  depositarios que son Entidades Públicas de los cuales se han removido 46, conforme los procedimientos de la arquitectura empresarial.</t>
  </si>
  <si>
    <t>Se han realizado reuniones y seguimiento de ejecucion al plan de revision y validacion de saldos de cartera, adicionalmente se conformo comité de sostenibilidad contable con resolucion 00374/2018
Reunion Marzo 2018, Abril 2018, Mayo 2018, junio 2018, Ago 2018, Oct 2018, Nov 2018.</t>
  </si>
  <si>
    <t>Al cierre de la vigencia 2018, se realizó revisión y validación documental, de los 2077 contratos, actualmente se esta en gestion de presentar al comité de sostenibilidad contable.</t>
  </si>
  <si>
    <t>Se realizan reuniones de seguimiento del contrato en las que se revisa el inventario de los inmuebles inmersos en procesos de ventas al igual que los estado de comercialización de los mismos. (octubre 2018 - Diciembre 2018)
Adicionalmente se cuenta con informes de gestion presentados por el contratista el cual detalla el inventario de inmuebles.</t>
  </si>
  <si>
    <t>Plan de organización de archivo e Implementación de las Tablas de Retención Documental</t>
  </si>
  <si>
    <t>Se esta adelantando procesos de contratación con una empresa especializada en organización de archivos para intervenir 1.109 cajas de archivo y 303 cajas recibidas de la DNE de posible eliminación para su revisión y organización.</t>
  </si>
  <si>
    <t>Archivo Central SAE</t>
  </si>
  <si>
    <t>Dar continuidad a la organización: Proceso de clasificación, ordenación, descripción, identificación, selección, eliminación y/o inserción de documentos del material documental pendiente por intervenir de documentos de la DNE.</t>
  </si>
  <si>
    <t>Plan choque con 10 personas de la termporal Nases y practicantes SENA para la organización de documentos generados por la SAE</t>
  </si>
  <si>
    <t>Dar continuidad a la organización: Proceso de clasificación, ordenación, descripción, identificación, selección, eliminación y/o inserción de documentos del material documental pendiente por intervenir de documentos de la SAE.</t>
  </si>
  <si>
    <t>Se reinicia el proceso de capacitación debido a los cambios estructurales y de personal en todas las dependencias de la SAE</t>
  </si>
  <si>
    <t>La Oficina de Planenación informó que el procedimiento está radicado con el número 75360 del 19/11/2018; se requiere ampliar el plazo considerando que para la aprobación del procedimiento es necesario agotar un tiempo de revisión por parte de los intervinientes.</t>
  </si>
  <si>
    <t xml:space="preserve">Se realizaron 235 Asambleas o Juntas de Socios según el caso. Se modificó la unidad de medida, toda vez que se ajustó a la realidad (meta de la Gerencia para el año 2018). Adicionalmente, se modificó fecha para realizar el cumplimiento. </t>
  </si>
  <si>
    <t xml:space="preserve">Número de  sociedades o establecimientos de comercio activos extintos con información contable/el total de sociedades o establecimientos de comercio activos extintos. </t>
  </si>
  <si>
    <t xml:space="preserve">Número de  sociedades activas en proceso con información contable/el total de sociedades o establecimientos de comercio activos en proceso. </t>
  </si>
  <si>
    <t xml:space="preserve">Al corte 30/07/2018 las solicitudes y observaciones que se han enviado a las sociedades con participacion son 4. Se modifica fecha para realizar el cumplimiento. </t>
  </si>
  <si>
    <t xml:space="preserve">La informacion en el portal se encuentra cargada a Noviembre de 2018. No obstante, es necesario precisar, que por instrucción de la Gerencia, se dio plazo para realizar el cargue correspondiente a Diciembre de 2018 hasta el 23 de enero de 2019. Se modifica fecha para dar cumplimiento. </t>
  </si>
  <si>
    <t xml:space="preserve">Se realizan ruedas de trabajo solciitadas. La primera en agosto en el club de la fuerza aerea con el equipo de trabajo de la Gerencia de Sociedades Activas, y la segunda en el mes de noviembre de manera conjunta con la Superintendencia de Sociedades.  </t>
  </si>
  <si>
    <t>Se llevó a cabo circularización masiva a los depositarios.</t>
  </si>
  <si>
    <t xml:space="preserve">Se realizaron 191 mesas de trabajo en lo corrido de 2018. </t>
  </si>
  <si>
    <t>Se modifica la Unidad de medida, ya que por requerimiento se efectuaron auditorias a 2 Sociedades.</t>
  </si>
  <si>
    <t xml:space="preserve">Se modifica la Unidad de medida para reflejar la realidad de la GSA. El inventario de sociedades activas extintos susceptibles de ser convocadas asambleas o juntas de socios  a 31/12/2018 son 8 sociedades de las cuales, se realizaron 5 asambleas o juntas de socios. Se modifica fecha para dar cumplimiento. </t>
  </si>
  <si>
    <t xml:space="preserve">Se modificó el indicador y la unidad de medida; toda vez que la GSA al corte 31/12/2018 tenía dentro de su inventario únicamente 20 sociedades o establecimientos de comercio extintos que fuesen susceptibles de tener informacion reportada en el portal. Por ello, se refleja información de 7 de los 20 activos.  Se modificó fecha para realizar el cumplimiento. </t>
  </si>
  <si>
    <t>El cargue de la información financiera de sociedades de papel en el portal es adelantada por la Gerencia de Sociedades en Liquidación, se encuentra cumplida en un 100% dado que todo el inventario de sociedades de papel se encuentra cargado en el portal</t>
  </si>
  <si>
    <t xml:space="preserve">Se realizan ruedas de trabajo solicitadas. La primera en agosto en el club de la fuerza aerea con el equipo de trabajo de la Gerencia de Sociedades Activas, y la segunda en el mes de noviembre de manera conjunta con la Superintendencia de Sociedades.  Se adjuntan soportes de listado de asistencia de las Ruedas de Trabajo. </t>
  </si>
  <si>
    <t xml:space="preserve">Se realiza circularización a todos los Depositarios. </t>
  </si>
  <si>
    <t xml:space="preserve">Se realizaron 235 Asambleas o Juntas de Socios según el caso. Se modificó el unidad de medida, toda vez que se ajustó a la realidad (meta de la Gerencia para el año 2018). Adicionalmente, se modificó fecha para realizar el cumplimiento. </t>
  </si>
  <si>
    <t>Se realizaron 191 mesas de trabajo en lo corrido de 2018.</t>
  </si>
  <si>
    <t>Se auditan 5 Sociedades (Inversiones Rodriguez Fuentes, Palmeras de Convención, Inversiones Guatapurí, Criadero la Luisa, y Cispatá Promotora Hotelera)</t>
  </si>
  <si>
    <t xml:space="preserve">Se modificó la unidad de medida y el indicador; toda vez que la GSA al corte 31/12/2018 tenía dentro de su inventario únicamente 20 sociedades o establecimientos de comercio extintos que fuesen susceptibles de tener informacion reportada en el portal. Por ello, se refleja información de 7 de los 20 activos.  Se modificó fecha para realizar el cumplimiento. </t>
  </si>
  <si>
    <t xml:space="preserve">Se realizó circularizacion a todos los Depositarios. </t>
  </si>
  <si>
    <t xml:space="preserve">• Establecer lineamientos para las sociedades y establecimientos de comercio cuya participación es igual o menor al 1% y mayor al 1% y menor al 50%, con la  finalidad de obtener las informes contables y determinar los coeficientes para la valoración al porcentaje de participación </t>
  </si>
  <si>
    <t xml:space="preserve">Se envio a los depositarios oficio incluyendo los lineamientos para el cargue de informacion al portal. </t>
  </si>
  <si>
    <t xml:space="preserve">1. Revisar el procedimiento. 2. Ajustar el procedimiento. 3. Realizar la publicacion del procedimiento en la intranet y socializarlo con el personal de la Gerencia. </t>
  </si>
  <si>
    <t xml:space="preserve">
1. Entregar a la Gobernación de San andrés la información contable de las sociedades  
2. Expedir el acto administrativo de entrega a FONTUR. 3. Realizar la entrega a FONTUR del activo.   </t>
  </si>
  <si>
    <t xml:space="preserve">La GSA ya expidió el correspondeinte acto adminsitrativo. Adicionalmente, ya se entregó la informacion contable requerida. No obstante, no se ha realizado la entrega del activo, toda vez que FONTUR indicar necesario realizar actualización de pasivos. Lo cual se efectuará en el transcurso del primer semestre de 2019. </t>
  </si>
  <si>
    <t>Se remitió comunicación a la Superintendencia de Sociedades.</t>
  </si>
  <si>
    <t>Se revisó, actualizó y publicó el Procedimiento PDT3-085.</t>
  </si>
  <si>
    <t xml:space="preserve">Se está proyectando la comunicación para solicitar la eventual suscripción del convenio. Se modifica fecha para dar cumplimiento. </t>
  </si>
  <si>
    <t>No es posible realizar ésta actividad hasta tanto no se haya suscrito el eventual convenio. Por lo que se amplia la fecha.</t>
  </si>
  <si>
    <t xml:space="preserve">1. Actualizar el orden del día en las Asambleas o Juntas de Socios, para incluir la presentacion y aprobacion de los planes de accion a realizar en la siguiente vigencia.  
2. Realizar seguimiento a través de los informes mensuales de gestión al cumplimiento de los planes de acción aprobados en las Asambleas o Juntas de Socios. 
</t>
  </si>
  <si>
    <t xml:space="preserve">Los planes de acción no son un punto dentro del orden del dia de las asambleas o juntas de socios, razon por la cual no se realiza su presentacion, ni se someten a aprobacion. Se modifica el indicador y fecha para poder dar cumplimiento. </t>
  </si>
  <si>
    <t xml:space="preserve">El formato  M-AA-F-01- ya fue revisado y modificado por parte de la Gerencia. Actualmente, solo se encuentra pendiente la publicación de éste, la cual es del resorte de la Oficina de Planeacion desde mayo 2018. Se modifica fecha para dar cumplimiento. </t>
  </si>
  <si>
    <t>Se realizaron requerimientos al GIT de Depositarios.</t>
  </si>
  <si>
    <t xml:space="preserve">Lan resconstrucción contable de las sociedades debe concluirse con la aprobación de EEFF en la asamblea de accionistas o la junta de socios y posterior cargue de información en el portal, se solicita ampliación de plazo para coordinar la aprobación en las reuniones ordinarias  y cargue de la información, durante semtesre del año. </t>
  </si>
  <si>
    <t xml:space="preserve">Lan resconstrucción contable de las sociedades debe concluirse con la aprobación de EEFF en la asamblea de accionistas o la junta de socios y posterior cargue de información en el portal, se solicita ampliación de plazo para coordinar la aprobación en las reuniones ordinarias  y cargue de la información, durante el primer semestre del año. </t>
  </si>
  <si>
    <t>Se realizó mesa de trabajo con el area de planeacion de SAE con el fin de definir los formatos a utilizar para el seguimiento a los indicadores de gestion de los depositarios.
Se ajusta la fecha de ejecución de la actividad.</t>
  </si>
  <si>
    <t>Actualmente el Manual de políticas y procedim contables se encuentra elaborado, se amplia la fecha de ejecución para proceder a su aprobación por la Representante Legal de la Entidad o por Comité Directivo. La decisión de la instancia de aprobación esta sujeta al nivel de estructura del documento por el Manual del SIG y se encuentra en revisión por las áreas responsables</t>
  </si>
  <si>
    <t>1. Revisar el procedimiento y ajustarlo de acuerdo a la necesidad
2. Realizar la publicación de los documentos en la intranet
3. Realizar divulgacion del procedimiento en la SAE</t>
  </si>
  <si>
    <t>Teniendo en cuenta que Matrix 2.0 entró en vigencia a mediados del mes de noviembre de 2018 y el sistema aún requiere de algunos ajustes, el procedimiento se encuentra en proceso de modificación, por lo que se requiere ampliación de la fecha de ejecución.</t>
  </si>
  <si>
    <t>El aplicativo Olympus quedó habilitado para que solamente pueda ser consultada su información. La información fue migrada a Matrix en su momento. El proyecto UMO fue terminado el 31 de dic de 2016. Respecto al proyecto ERP, se aplazó en 15 días la salida a producción por solicitud del proveedor. Se inició con la etapa de estabilización del producto, continua según lo planeado.</t>
  </si>
  <si>
    <t>Se entrego el producto y se capacito al personal de las Gerecias Regionales y Gerencias Misionales, solo se encuentra en revisión del acto administrativo que resulta de la remoción y asignación.</t>
  </si>
  <si>
    <t>Se solicita ampliar el plazo, a la fecha se identifican 1227 activos con depositarios errados en el sistema de información y 103 en proceso de remoción, correspondientes a 9 Depositarios.</t>
  </si>
  <si>
    <t>Se cuenta con la marcación de los activos en Enajenación Temprana, con la totalidad de activos marcados en el sistema de información.
Se encuentra en desarrollo el modulo de diagnostico y alistamiento.
Puesta en marcha de los procesos de recepción y registro y devoluciones.
Identificación parcial de productividad, con las fuentes de información necesarias.</t>
  </si>
  <si>
    <t>En el proceso de Migración se depuro el inventario de activos, de acuerdo a ventas, devoluciones, activos en Saenamiento y no adminstrados.</t>
  </si>
  <si>
    <t>En el proceso de Migración se depuro el inventario de activos, de acuerdo a ventas, devoluciones, activos en Saenamiento y no administrados.</t>
  </si>
  <si>
    <t>Se solicita ampliar la fecha, dado a que frente a las prioridades de Matrix 2.0, era necesario asegurar la puesta en marcha de recepción y registro, asi como devoluciones. Por lo que se espera dar cumplimiento el 28 de Junio de 2019.</t>
  </si>
  <si>
    <t>Es necesario ajustar la fecha, dado a que en el mes de agosto se realizo la renovación del registro de depositarios, ocasionando la remoción de 34 depositarios que corresponden a 4.656 activos. (Fecha propuesta de cumplimiento 31 de Julio 2019)</t>
  </si>
  <si>
    <t>Se encuentra en verificación la información, para ser cargada al sistema de información frente a los informes de gestión.</t>
  </si>
  <si>
    <t>A la fecha se cuenta con la funcionalidad de estados de cuenta, la cual permite realizar la consulta de los estados de cuenta de los activos de dos fuentes de información.</t>
  </si>
  <si>
    <t>Se realizaron los perfiles de cargo identificando las actividades a realizar por cada una de las personas, distribuyendo las cargas, a partir de los procesos.</t>
  </si>
  <si>
    <t>Se cuenta con avance del plan de choque de depuración de pasivos con corte al 1 de Noviembre de 2018.</t>
  </si>
  <si>
    <t>Se cuenta con cinco de los diez gastos, definidos en la politica de gastos</t>
  </si>
  <si>
    <t>Deudores. La subcuenta 147006 - Arrendamientos, al cierre de la vigencia 2016 refleja un saldo de $18.197,7 millones, cifra que es incierta…</t>
  </si>
  <si>
    <t>Se dio inicio a los cuatro contratos a nivel nacional.</t>
  </si>
  <si>
    <t>Se estan gestionando las reuniones con las entidades, dado a que con el cambio de gobierno las agendas de los directivos de Nivel Central de la entidades, no fue posible realizarlas. Por lo que se necesita ampliar la fecha hasta el 31 de Marzo de 2019.</t>
  </si>
  <si>
    <t>A la fecha no se ha gestionado la actualización del protocolo, buscando conocer el funcionamiento del contrato, se solicita amplicación para el 31 de Marzo de 2019</t>
  </si>
  <si>
    <t>Escenarios elaborados, desarrollo en curso</t>
  </si>
  <si>
    <t>Desde la fecha de inicio de la acción se tienen aprobadas 2007 FMI, por parte del comité tripartito.</t>
  </si>
  <si>
    <t>Se han remitido a CISA en proceso de Enajenación Temprana 654 con corte a 31 de Diciembre de 2018.</t>
  </si>
  <si>
    <t>Definición de proceso y herramientas</t>
  </si>
  <si>
    <t xml:space="preserve">Se creo la actividad toda vez que la GSA al corte 31/12/2018 tenía dentro de su inventario 539 sociedades o establecimientos de comercio activos en proceso que fuesen susceptibles de tener informacion reportada en el portal. Por ello, se refleja información de 214 de los 539 activos.  Se modificó fecha para realizar el cumplimiento. </t>
  </si>
  <si>
    <t xml:space="preserve">Del universo de 19819 FMI, se encontró que 502 no procede la visita ya que no son administrados por SAE. El Universo final es de 19319, se han realizado 18.350 visitas (95%) de cumplimiento. El restante 967 se identificaron como activos en saneamiento, pero en principio por fuera del inventario de administración de SAE. </t>
  </si>
  <si>
    <t>Con relación al plan de estados de cuenta para el año 2017, se cuenta con un cumplimiento del 80%. Se requiere ampliar la fecha de cierre para el 31 de Marzo de 2019, debido a que para el año 2018 hubo un aumento de mas del 15% de las devoluciones promedio de los años anteriores, la cual no se tenia estimada en los analisis de carga para la realización del plan de choque.</t>
  </si>
  <si>
    <t>Se termino la recepción de informes de gestion, asegurando que el reporte de cartera sea el reportado por Matrix en el recaudo centralizado.</t>
  </si>
  <si>
    <t>El procedimiento ya fue revisado y ajustado. Falta publicarlo. Se modifica fecha para dar cumplimiento.</t>
  </si>
  <si>
    <t>Modelo entidad relacion y arquitectura del aplicativo</t>
  </si>
  <si>
    <r>
      <rPr>
        <b/>
        <sz val="10"/>
        <rFont val="Arial Narrow"/>
        <family val="2"/>
      </rPr>
      <t>Cambios a nivel de base de datos en “MATRIX”</t>
    </r>
    <r>
      <rPr>
        <sz val="10"/>
        <rFont val="Arial Narrow"/>
        <family val="2"/>
      </rPr>
      <t xml:space="preserve">
Existe una cuenta utilizada para realizar funciones administrativas, puede permitir la ejecución de sentencias DDL y DML en la base de datos: por tanto faculta para la inhabilitación temporal de los disparadores (triggers) que generan la trazabilidad de los cambios suscitados en la base de datos...</t>
    </r>
  </si>
  <si>
    <r>
      <rPr>
        <b/>
        <sz val="10"/>
        <rFont val="Arial Narrow"/>
        <family val="2"/>
      </rPr>
      <t xml:space="preserve">Interoperabilidad, disponibilidad, actualización, adquisición, monitoreo, eficiencia de la plataforma tecnológica
</t>
    </r>
    <r>
      <rPr>
        <sz val="10"/>
        <rFont val="Arial Narrow"/>
        <family val="2"/>
      </rPr>
      <t>Se tiene previsto que “Matrix” incorpore mayor funcionalidad para que la interoperabilidad con Olympus se merme, al igual que su uso. Efectuados los análisis correspondientes se observa que aunque se trata de un solo sistema, existen 2 conjuntos de datos...</t>
    </r>
  </si>
  <si>
    <r>
      <rPr>
        <b/>
        <sz val="10"/>
        <rFont val="Arial Narrow"/>
        <family val="2"/>
      </rPr>
      <t xml:space="preserve">Calidad de la Información en MATRIX: </t>
    </r>
    <r>
      <rPr>
        <sz val="10"/>
        <rFont val="Arial Narrow"/>
        <family val="2"/>
      </rPr>
      <t>Se encontraron algunas inconsistencias a nivel de datos. No se están aplicando mejoras a la calidad de la información contenida en Matrix, desde el ángulo de la estructura de datos y su consistencia relacional y correlacional. La formulación de planes e incluso en la misma depuración que está siendo realizada por otras Oficinas.</t>
    </r>
  </si>
  <si>
    <r>
      <rPr>
        <b/>
        <sz val="10"/>
        <rFont val="Arial Narrow"/>
        <family val="2"/>
      </rPr>
      <t xml:space="preserve">Interoperabilidad de “MATRIX” y el Sistema Contable
</t>
    </r>
    <r>
      <rPr>
        <sz val="10"/>
        <rFont val="Arial Narrow"/>
        <family val="2"/>
      </rPr>
      <t>Aunque existen estos dos sistemas de información, se evidencia que las áreas misionales que interactúan con el área contable, intercambian información de manera manual, lo cual genera riesgo en la calidad de los datos y de los reportes que se generen con base en la información contenida en ellos.</t>
    </r>
  </si>
  <si>
    <r>
      <rPr>
        <b/>
        <sz val="10"/>
        <rFont val="Arial Narrow"/>
        <family val="2"/>
      </rPr>
      <t xml:space="preserve">Actualización de información en sistema “Matrix” 
</t>
    </r>
    <r>
      <rPr>
        <sz val="10"/>
        <rFont val="Arial Narrow"/>
        <family val="2"/>
      </rPr>
      <t>En las consultas a la información de las BD de inmuebles, muebles y sociedades, informes de gestión de depositarios, se observa que la información no se encuentra completa. Se dificultan las labores de seguimiento y control de la gestión y la toma de decisiones...</t>
    </r>
  </si>
  <si>
    <r>
      <rPr>
        <b/>
        <sz val="10"/>
        <rFont val="Arial Narrow"/>
        <family val="2"/>
      </rPr>
      <t>Sociedades sin activos</t>
    </r>
    <r>
      <rPr>
        <sz val="10"/>
        <rFont val="Arial Narrow"/>
        <family val="2"/>
      </rPr>
      <t xml:space="preserve">
En el proceso de depuración del inventario recibido de la Liquidada DNE, 35 sociedades se encontraban registradas como activas en “Matrix”, sin embargo, se identificó que se trataba de sociedades que realmente se encontraban en proceso de liquidación...
</t>
    </r>
  </si>
  <si>
    <r>
      <rPr>
        <b/>
        <sz val="10"/>
        <rFont val="Arial Narrow"/>
        <family val="2"/>
      </rPr>
      <t>Registro de vehículos</t>
    </r>
    <r>
      <rPr>
        <sz val="10"/>
        <rFont val="Arial Narrow"/>
        <family val="2"/>
      </rPr>
      <t xml:space="preserve">
En visita de inspección realizada a la Bodega de Almagrario se tomaron registros fotográficos a 62 placas de vehículos, las cuales fueron objeto de verificación tanto en “Matrix” como en el archivo de contabilidad…</t>
    </r>
  </si>
  <si>
    <r>
      <rPr>
        <b/>
        <sz val="10"/>
        <rFont val="Arial Narrow"/>
        <family val="2"/>
      </rPr>
      <t xml:space="preserve">Registro de vehículos
</t>
    </r>
    <r>
      <rPr>
        <sz val="10"/>
        <rFont val="Arial Narrow"/>
        <family val="2"/>
      </rPr>
      <t>En visita de inspección realizada a la Bodega de Almagrario se tomaron registros fotográficos a 62 placas de vehíc, las cuales fueron objeto de verificación tanto en Matrix como en el archivo de contabilidad, donde se evidenciaron vehículos que están físicamente en la Bodega pero que no se encuentran en el Sistema Matrix tales como: RAQ 267, SGV 230 y LEJ 278.</t>
    </r>
  </si>
  <si>
    <r>
      <t xml:space="preserve">Registro de vehículos
</t>
    </r>
    <r>
      <rPr>
        <sz val="10"/>
        <rFont val="Arial Narrow"/>
        <family val="2"/>
      </rPr>
      <t>En visita de inspección realizada a la Bodega de Almagrario se tomaron registros fotográficos a 62 placas de vehículos, las cuales fueron objeto de verificación tanto en “Matrix” como en el archivo de contabilidad…</t>
    </r>
  </si>
  <si>
    <r>
      <rPr>
        <b/>
        <sz val="10"/>
        <rFont val="Arial Narrow"/>
        <family val="2"/>
      </rPr>
      <t>Depuración del  Inventario FRISCO</t>
    </r>
    <r>
      <rPr>
        <sz val="10"/>
        <rFont val="Arial Narrow"/>
        <family val="2"/>
      </rPr>
      <t xml:space="preserve">
La Sociedad de Activos Especiales - SAE S.A.S a la fecha no ha culminado el proceso de depuración de inventario, a efecto de contar con una información cierta y real que le permita cumplir la función que le fue asignada a través del artículo 90 y subsiguientes de la Ley 1708 de 2014.</t>
    </r>
  </si>
  <si>
    <r>
      <rPr>
        <b/>
        <sz val="10"/>
        <rFont val="Arial Narrow"/>
        <family val="2"/>
      </rPr>
      <t xml:space="preserve">Evaluación del proceso de guarda, administración de bienes DAO
</t>
    </r>
    <r>
      <rPr>
        <sz val="10"/>
        <rFont val="Arial Narrow"/>
        <family val="2"/>
      </rPr>
      <t>Debilidades en el proceso de depuración de los inventarios de DAO lo que muestra inconsistencias en la información, se relacionan bienes con valores que no corresponden a la realidad, se generan gastos por concepto de custodia que no ameritan los bienes por su condición de menor valor...</t>
    </r>
    <r>
      <rPr>
        <b/>
        <sz val="10"/>
        <rFont val="Arial Narrow"/>
        <family val="2"/>
      </rPr>
      <t xml:space="preserve">
</t>
    </r>
  </si>
  <si>
    <r>
      <t xml:space="preserve">Evaluación del proceso de guarda, administración de bienes DAO
</t>
    </r>
    <r>
      <rPr>
        <sz val="10"/>
        <rFont val="Arial Narrow"/>
        <family val="2"/>
      </rPr>
      <t xml:space="preserve">Debilidades en el proceso de depuración de los inventarios de DAO lo que muestra inconsistencias en la información, se relacionan bienes con valores que no corresponden a la realidad, se generan gastos por concepto de custodia que no ameritan los bienes por su condición de menor valor...
</t>
    </r>
  </si>
  <si>
    <r>
      <rPr>
        <b/>
        <sz val="10"/>
        <rFont val="Arial Narrow"/>
        <family val="2"/>
      </rPr>
      <t xml:space="preserve">Medios de Transporte
</t>
    </r>
    <r>
      <rPr>
        <sz val="10"/>
        <rFont val="Arial Narrow"/>
        <family val="2"/>
      </rPr>
      <t>A 31 de diciembre de 2014, SAE tiene un universo de 11.635 medios de transporte, de los cuales 6.265 se encuentran sin sistema de administración (se desconoce su localización, custodia, administración y estado del bien, según SAE debido  a que en su momento no se realizaron las materializaciones...</t>
    </r>
  </si>
  <si>
    <r>
      <rPr>
        <b/>
        <sz val="10"/>
        <rFont val="Arial Narrow"/>
        <family val="2"/>
      </rPr>
      <t>Gastos de Bodegaje - Vehículos</t>
    </r>
    <r>
      <rPr>
        <sz val="10"/>
        <rFont val="Arial Narrow"/>
        <family val="2"/>
      </rPr>
      <t xml:space="preserve">
En la bodega de Fontibón se evidenció que tienen en depósito 421 vehíc extinguidos e incautados, según BD Matrix con corte a 17-08-2015. De manera selectiva se tomaron 29 carros en mal estado (chatarra), a la intemperie y no registran valor contable, por ellos se viene pagando un valor mensual de $130.611 por vehículo...</t>
    </r>
  </si>
  <si>
    <r>
      <rPr>
        <b/>
        <sz val="10"/>
        <rFont val="Arial Narrow"/>
        <family val="2"/>
      </rPr>
      <t>Ubicación de bienes</t>
    </r>
    <r>
      <rPr>
        <sz val="10"/>
        <rFont val="Arial Narrow"/>
        <family val="2"/>
      </rPr>
      <t xml:space="preserve">
No se realizó entrega real y material del inventario de bienes automotores ni SAE realizó la verificación para su recepción. No se tiene certeza sobre los bienes automotores que se entregaron a favor de entidades del estado, como destinatario o depositario provisional a pesar de estar registrados en “Matrix”...</t>
    </r>
  </si>
  <si>
    <r>
      <rPr>
        <b/>
        <sz val="10"/>
        <rFont val="Arial Narrow"/>
        <family val="2"/>
      </rPr>
      <t>Recaudo de administraciòn de inmueble con Matricula Inmobiliaria 230-48408</t>
    </r>
    <r>
      <rPr>
        <sz val="10"/>
        <rFont val="Arial Narrow"/>
        <family val="2"/>
      </rPr>
      <t xml:space="preserve">
De acuerdo con la información reportada en Matrix, los recaudos de arrendamientos desde el periodo abril de 2010 y hasta julio de 2014, reflejan que se han recaudado $21.537.631, gastos por $3.166.569 para neto de $16.295.615...
</t>
    </r>
  </si>
  <si>
    <r>
      <rPr>
        <b/>
        <sz val="10"/>
        <rFont val="Arial Narrow"/>
        <family val="2"/>
      </rPr>
      <t>Recaudo de administraciòn de inmueble con Matricula Inmobiliaria 230-48408</t>
    </r>
    <r>
      <rPr>
        <sz val="10"/>
        <rFont val="Arial Narrow"/>
        <family val="2"/>
      </rPr>
      <t xml:space="preserve">
De acuerdo con la información reportada en Matrix, los recaudos de arrendamientos desde el periodo abril de 2010 y hasta julio de 2014, reflejan que se han recaudado $21.537.631, gastos por $3.166.569 para neto de $16.295.615...</t>
    </r>
  </si>
  <si>
    <r>
      <rPr>
        <b/>
        <sz val="10"/>
        <rFont val="Arial Narrow"/>
        <family val="2"/>
      </rPr>
      <t xml:space="preserve">Reporte de ingresos MI 470-46259. </t>
    </r>
    <r>
      <rPr>
        <sz val="10"/>
        <rFont val="Arial Narrow"/>
        <family val="2"/>
      </rPr>
      <t xml:space="preserve">El bien con acta de secuestro del 9 dic de 2009, los ingresos totales reflejados en Olympus aparecen desde nov 2010 hasta julio 2016 por $22652178, gastos $5068917, para un neto $17583261; los ingresos y gastos reportados en Matrix son desde abril 2010 hasta agosto 2014, reflejan recaudos por $15152178 y gastos $4OOO662, para un neto de $9648291...  </t>
    </r>
  </si>
  <si>
    <r>
      <rPr>
        <b/>
        <sz val="10"/>
        <rFont val="Arial Narrow"/>
        <family val="2"/>
      </rPr>
      <t xml:space="preserve">Reporte de ingresos MI 470-46259. </t>
    </r>
    <r>
      <rPr>
        <sz val="10"/>
        <rFont val="Arial Narrow"/>
        <family val="2"/>
      </rPr>
      <t>El bien con acta de secuestro del 9 dic de 2009, los ingresos totales reflejados en Olympus aparecen desde noviembre 2010 hasta julio 2016 por $22652178, gastos $5068917, para un neto $17583261; los ingresos y gastos reportados en Matrix son desde abril 2010 hasta agosto 2014, reflejan recaudos por $15152178 y gastos $4OOO662, para un neto de $9648291...</t>
    </r>
  </si>
  <si>
    <r>
      <t>Se solicitó a la CÁMARA DE COMERCIO DEL MAGDALENA MEDIO Y EL NORDESTE ANTIOQUEÑO, mediante oficio radicado CS2016-024764: "(...)</t>
    </r>
    <r>
      <rPr>
        <i/>
        <sz val="10"/>
        <rFont val="Arial Narrow"/>
        <family val="2"/>
      </rPr>
      <t xml:space="preserve">la inscripción de la medida cautelar de suspensión del poder dispositivo, embargo y secuestro que versa sobre las sociedades ZONA FRANCA ESPECIAL CEMENTERA DEL MAGDALENA MEDIO S.A.S. -ZOMAM-, y C.I. CALIZAS Y MINERALES S.A. dentro del radicado 11.514 E.D. </t>
    </r>
    <r>
      <rPr>
        <sz val="10"/>
        <rFont val="Arial Narrow"/>
        <family val="2"/>
      </rPr>
      <t>(...)"</t>
    </r>
  </si>
  <si>
    <r>
      <rPr>
        <b/>
        <sz val="10"/>
        <rFont val="Arial Narrow"/>
        <family val="2"/>
      </rPr>
      <t>Consistencia de la inform y conformación del inventario.</t>
    </r>
    <r>
      <rPr>
        <sz val="10"/>
        <rFont val="Arial Narrow"/>
        <family val="2"/>
      </rPr>
      <t xml:space="preserve">
a)argumentos  no desvirtuan la inexistencia de los canales y protocolos de comunicación entre las areas .
b)Medida cautelar impuesta por la concesion del alto Magdalena fue del 21/06/2017 y la destin definitiva en 09/2017, la destin se hizo 3 meses despues sin que SAE hiciera un alistamiento previo efectivo...</t>
    </r>
  </si>
  <si>
    <r>
      <rPr>
        <b/>
        <sz val="10"/>
        <rFont val="Arial Narrow"/>
        <family val="2"/>
      </rPr>
      <t>Consistencia de la información y conformación del inventario</t>
    </r>
    <r>
      <rPr>
        <sz val="10"/>
        <rFont val="Arial Narrow"/>
        <family val="2"/>
      </rPr>
      <t xml:space="preserve">
La situación de los bienes reportada de manera oficial por SAE a partir de sus aplicativos oficiales, no corresponde con la realidad de su estado, determinada a través de la información contenida en los expedientes o suministrada por las Gerencias Técnicas competentes. </t>
    </r>
  </si>
  <si>
    <r>
      <t xml:space="preserve">Administración de la Información proceso Misional
</t>
    </r>
    <r>
      <rPr>
        <sz val="10"/>
        <rFont val="Arial Narrow"/>
        <family val="2"/>
      </rPr>
      <t xml:space="preserve">
El hallazgo se enfoca adicionalmente en la necesidad de establecer protocolos para el registro de la información por parte de las áreas no automatizadas, con lo cual se garantice la calidad de los datos que soportan el proceso misional.</t>
    </r>
  </si>
  <si>
    <r>
      <rPr>
        <b/>
        <sz val="10"/>
        <rFont val="Arial Narrow"/>
        <family val="2"/>
      </rPr>
      <t>Calidad de la Información Sociedades Activas</t>
    </r>
    <r>
      <rPr>
        <sz val="10"/>
        <rFont val="Arial Narrow"/>
        <family val="2"/>
      </rPr>
      <t xml:space="preserve">
(…) era de conocimiento juridico de SAE el problema juridico que se presenta por la incongruencia en la sentencia de extinción de dominio del 09/07/2004… debío realizar las aclaraciones correspondientes y no reportarla en estado de extinta cuando actualmente se realizan acciones para definir la declaratoria de extinción </t>
    </r>
  </si>
  <si>
    <r>
      <rPr>
        <b/>
        <sz val="10"/>
        <rFont val="Arial Narrow"/>
        <family val="2"/>
      </rPr>
      <t>Calidad de la Información Sociedades Activas</t>
    </r>
    <r>
      <rPr>
        <sz val="10"/>
        <rFont val="Arial Narrow"/>
        <family val="2"/>
      </rPr>
      <t xml:space="preserve">
Inconsistencia en la información suministrada por la SAE con relación a las Sociedades que administra actualmente y al número de activos asignados a algunos Depositarios Provisionales de éstas.</t>
    </r>
  </si>
  <si>
    <r>
      <rPr>
        <b/>
        <sz val="10"/>
        <rFont val="Arial Narrow"/>
        <family val="2"/>
      </rPr>
      <t>Gestión de SAE - Sociedades Activas</t>
    </r>
    <r>
      <rPr>
        <sz val="10"/>
        <rFont val="Arial Narrow"/>
        <family val="2"/>
      </rPr>
      <t xml:space="preserve">
No se evidenciaron actividades de revisión y análisis de la información durante la vigencia 2015, ni el Informe de diagnóstico  como tampoco el Plan de Acción de Intervención; por otra parte con respecto a este mismo periodo, esta Sociedad fue sancionada por la Superintendencia de Sociedades  por no presentar los estados financieros del año 2015.</t>
    </r>
  </si>
  <si>
    <r>
      <rPr>
        <b/>
        <sz val="10"/>
        <rFont val="Arial Narrow"/>
        <family val="2"/>
      </rPr>
      <t>Restitución de inmueble arrendado</t>
    </r>
    <r>
      <rPr>
        <sz val="10"/>
        <rFont val="Arial Narrow"/>
        <family val="2"/>
      </rPr>
      <t xml:space="preserve">
(…) Falta de acciones para ejercer la debida administración de los bienes, dada la demora y la faltra de diligencia para su recuperacion en razón al incumplimiento del arrendatario </t>
    </r>
  </si>
  <si>
    <r>
      <rPr>
        <b/>
        <sz val="10"/>
        <rFont val="Arial Narrow"/>
        <family val="2"/>
      </rPr>
      <t>Restitución de inmueble arrendado</t>
    </r>
    <r>
      <rPr>
        <sz val="10"/>
        <rFont val="Arial Narrow"/>
        <family val="2"/>
      </rPr>
      <t xml:space="preserve">
SAE no ha tomado acciones efectivas y oportunas tendientes a acatar el deber de transferir materialmente bienes a la ANT de tal forma que esta cumpla con su cometido estatal; sin perjuicio que al dilatar estas acciones en el tiempo, le genere al Estado mayores costos, gastos, erogaciones y posibles procesos administrativos.</t>
    </r>
  </si>
  <si>
    <r>
      <rPr>
        <b/>
        <sz val="10"/>
        <rFont val="Arial Narrow"/>
        <family val="2"/>
      </rPr>
      <t>Bienes improductivos.</t>
    </r>
    <r>
      <rPr>
        <sz val="10"/>
        <rFont val="Arial Narrow"/>
        <family val="2"/>
      </rPr>
      <t xml:space="preserve">
No se evidencian acciones para garantizar la conservación y generación de productividad de bienes en administración directa</t>
    </r>
  </si>
  <si>
    <r>
      <rPr>
        <b/>
        <sz val="10"/>
        <rFont val="Arial Narrow"/>
        <family val="2"/>
      </rPr>
      <t>Bienes improductivos</t>
    </r>
    <r>
      <rPr>
        <sz val="10"/>
        <rFont val="Arial Narrow"/>
        <family val="2"/>
      </rPr>
      <t xml:space="preserve">
SAE debe incurrir en costos y gastos derivados de la administración de bienes improductivos. No se evidencian gestiones para la identificación, clasificación de los bienes con vocación productiva o no productiva, ni gestiones de promoción adelantadas por la SAE o sus depositarios para generar productividad en activos con esta capacidad. </t>
    </r>
  </si>
  <si>
    <r>
      <rPr>
        <b/>
        <sz val="10"/>
        <rFont val="Arial Narrow"/>
        <family val="2"/>
      </rPr>
      <t>Entrega material de bienes a los depositarios</t>
    </r>
    <r>
      <rPr>
        <sz val="10"/>
        <rFont val="Arial Narrow"/>
        <family val="2"/>
      </rPr>
      <t xml:space="preserve">
La falta en la entrega del 40% de los activos asignados a depositarios.</t>
    </r>
  </si>
  <si>
    <r>
      <rPr>
        <b/>
        <sz val="10"/>
        <rFont val="Arial Narrow"/>
        <family val="2"/>
      </rPr>
      <t>Entrega material de bienes a depositarios</t>
    </r>
    <r>
      <rPr>
        <sz val="10"/>
        <rFont val="Arial Narrow"/>
        <family val="2"/>
      </rPr>
      <t xml:space="preserve">
La base reporta 10.604 inmuebles que han sido asignados a Depositarios, sin que a diciembre de 2017 se haya realizado la entrega física del bien.  Se deduce falta de control y seguimiento al procedimiento de Asignación a Depositarios Provisionales y Liquidadores y fallas de control interno relacionado con información y comunicación interna.</t>
    </r>
  </si>
  <si>
    <r>
      <rPr>
        <b/>
        <sz val="10"/>
        <rFont val="Arial Narrow"/>
        <family val="2"/>
      </rPr>
      <t>Gestión y cumplimiento a cargo de los Depositarios provisionales.</t>
    </r>
    <r>
      <rPr>
        <sz val="10"/>
        <rFont val="Arial Narrow"/>
        <family val="2"/>
      </rPr>
      <t xml:space="preserve">
 No control, seguimiento y monitoreo a los FMI asignados a depositarios, con activos sin rendición de cuentas ni informes de gestión. Deficiencias en la generación de información actualizada, consistente y confiable en la cual se sustente la toma de decisiones administrativas y acciones judiciales.</t>
    </r>
  </si>
  <si>
    <r>
      <rPr>
        <b/>
        <sz val="10"/>
        <rFont val="Arial Narrow"/>
        <family val="2"/>
      </rPr>
      <t>Gestión Pólizas de Depositarios Provisionales de Sociedades.</t>
    </r>
    <r>
      <rPr>
        <sz val="10"/>
        <rFont val="Arial Narrow"/>
        <family val="2"/>
      </rPr>
      <t xml:space="preserve">
SAE no ha exigido a los Depositarios Provisionales de Sociedades de la Convocatoria 02 de 2015 incorporados en el Registro las pólizas de cumplimiento y no han sido ratificados como Depositarios Provisionales generando riesgos ante un incumplimiento de las obligaciones que les competen en desarrollo de su gestión.</t>
    </r>
  </si>
  <si>
    <r>
      <rPr>
        <b/>
        <sz val="10"/>
        <rFont val="Arial Narrow"/>
        <family val="2"/>
      </rPr>
      <t xml:space="preserve">Liquidación de sociedades. </t>
    </r>
    <r>
      <rPr>
        <sz val="10"/>
        <rFont val="Arial Narrow"/>
        <family val="2"/>
      </rPr>
      <t xml:space="preserve">
El Artículo 2.5.5.10.1 del Decreto 2136 de 2015 establece respecto a la liquidación de sociedades. “El liquidador deberá presentar al Administrador del Frisco todos los documentos actualizados exigidos para depositarios provisionales, diligenciar debidamente el formato diseñado por la entidad y que se encuentra en la página web…”</t>
    </r>
  </si>
  <si>
    <r>
      <rPr>
        <b/>
        <sz val="10"/>
        <rFont val="Arial Narrow"/>
        <family val="2"/>
      </rPr>
      <t xml:space="preserve">Mecanismos de Supervisión a la Gestión de los Depositarios Provisionales y Liquidadores de Sociedades.
</t>
    </r>
    <r>
      <rPr>
        <sz val="10"/>
        <rFont val="Arial Narrow"/>
        <family val="2"/>
      </rPr>
      <t xml:space="preserve">
No se evidenciaron los documentos formales que contengan los planes de negocios y/o de acción a cargo de los Depositarios Provisionales para ser analizados, discutidos y aprobados conjuntamente  con la SAE</t>
    </r>
  </si>
  <si>
    <r>
      <t xml:space="preserve">Mecanismos de Supervisión a la Gestión de los Depositarios Provisionales y Liquidadores de Sociedades.
</t>
    </r>
    <r>
      <rPr>
        <sz val="10"/>
        <rFont val="Arial Narrow"/>
        <family val="2"/>
      </rPr>
      <t>La SAE reconoce que los formatos e instructivos integrados al Procedimiento P-DT-2-085 Supervisión de la Gestión del Depositario de Sociedades Activas, versión 1 del 10/08/2015 no se vienen diligenciando y que se presentan debilidades en su utilización</t>
    </r>
  </si>
  <si>
    <r>
      <rPr>
        <b/>
        <sz val="10"/>
        <rFont val="Arial Narrow"/>
        <family val="2"/>
      </rPr>
      <t>Reporte a la superintendencia de Sociedades a las Sociedades en proceso de extinción.</t>
    </r>
    <r>
      <rPr>
        <sz val="10"/>
        <rFont val="Arial Narrow"/>
        <family val="2"/>
      </rPr>
      <t xml:space="preserve">
Se evidenció que la SAE, como administradora del FRISCO, no ha puesto en conocimiento de la Superintendencia de Sociedades, el ejercicio de acciones de extinción de dominio a las sociedades que se relacionan en la  tabla, sobre las cuales a 31 de dic 2017 cursan procesos de extinción de dominio.</t>
    </r>
  </si>
  <si>
    <r>
      <rPr>
        <b/>
        <sz val="10"/>
        <rFont val="Arial Narrow"/>
        <family val="2"/>
      </rPr>
      <t xml:space="preserve">Calificación de Depositarios
</t>
    </r>
    <r>
      <rPr>
        <sz val="10"/>
        <rFont val="Arial Narrow"/>
        <family val="2"/>
      </rPr>
      <t xml:space="preserve">
No aplicación de indicadores de desempeño y gestión para evaluar el grado de cumplimiento de los depositarios en aspectos relativos a la entrega de informes, oportunidad en la consignación de recursos, gestión y administración de los bienes asignados, entre otros.  </t>
    </r>
  </si>
  <si>
    <r>
      <rPr>
        <b/>
        <sz val="10"/>
        <rFont val="Arial Narrow"/>
        <family val="2"/>
      </rPr>
      <t>Indicadores de desempeño y/o gestión de las sociedades.</t>
    </r>
    <r>
      <rPr>
        <sz val="10"/>
        <rFont val="Arial Narrow"/>
        <family val="2"/>
      </rPr>
      <t xml:space="preserve">
SAE no cuenta con información de medición de los resultados de las decisiones adoptadas, que le permita, entre otros aspectos conocer. I) El impacto de los nuevos depositarios vinculados con las convocatorias realizadas frente a la rendición de cuentas en los tiempos previstos y con la calidad esperada...</t>
    </r>
  </si>
  <si>
    <r>
      <t xml:space="preserve">Indicadores de desempeño y/o gestión de las sociedades.
</t>
    </r>
    <r>
      <rPr>
        <sz val="10"/>
        <rFont val="Arial Narrow"/>
        <family val="2"/>
      </rPr>
      <t xml:space="preserve">
La SAE no tiene diseñados e implementados indicadores para medir el desempeño y la gestión de los depositarios en la administración de sociedades activas y en liquidación; por consiguiente no ha definido cómo se realizará la medición de los resultados, la frecuencia, la escala de valoración, sistemas e instrumentos de medición.</t>
    </r>
  </si>
  <si>
    <r>
      <rPr>
        <b/>
        <sz val="10"/>
        <rFont val="Arial Narrow"/>
        <family val="2"/>
      </rPr>
      <t xml:space="preserve">Devolución de Bienes </t>
    </r>
    <r>
      <rPr>
        <sz val="10"/>
        <rFont val="Arial Narrow"/>
        <family val="2"/>
      </rPr>
      <t xml:space="preserve">
(…) En terminos generales se estableció demora superior a seis(6) meses en la expedición del acto administrativo de devolución (…) es necesario destacar la tardanza conlleva riesgos frente a eventuales procesos judiciales</t>
    </r>
  </si>
  <si>
    <r>
      <rPr>
        <b/>
        <sz val="10"/>
        <rFont val="Arial Narrow"/>
        <family val="2"/>
      </rPr>
      <t>Devolución de Bienes</t>
    </r>
    <r>
      <rPr>
        <sz val="10"/>
        <rFont val="Arial Narrow"/>
        <family val="2"/>
      </rPr>
      <t xml:space="preserve">
Deficiencias en la planeación, ejecución y supervisión del procedimiento de alistamiento para devolución de activos, en lo concerniente al cumplimiento de las actividades y la generación del registro documental correspondiente, y en la falta del establecimiento de términos para cumplir tales actividades.</t>
    </r>
  </si>
  <si>
    <r>
      <rPr>
        <b/>
        <sz val="10"/>
        <rFont val="Arial Narrow"/>
        <family val="2"/>
      </rPr>
      <t>Enajenación de Bienes Inmuebles</t>
    </r>
    <r>
      <rPr>
        <sz val="10"/>
        <rFont val="Arial Narrow"/>
        <family val="2"/>
      </rPr>
      <t xml:space="preserve">
(…) inconsistencias como… falta estado juridico del inmueble… FMI 300-31904 evidencia la venta realizada por la DNE E.L.</t>
    </r>
  </si>
  <si>
    <r>
      <rPr>
        <b/>
        <sz val="10"/>
        <rFont val="Arial Narrow"/>
        <family val="2"/>
      </rPr>
      <t xml:space="preserve">Topes máximos y asignación automática de activos a Depositarios: </t>
    </r>
    <r>
      <rPr>
        <sz val="10"/>
        <rFont val="Arial Narrow"/>
        <family val="2"/>
      </rPr>
      <t xml:space="preserve">
Asignación de activos (inmuebles y Sociedades) en cantidades que superan los límites establecidos afectando el cumplimiento de los topes, cuya finalidad es mitigar y reducir los riesgos de concentración e incumplimientos, así como el control sobre los bienes que administran los Depositarios Provisionales y Liquidadores.</t>
    </r>
  </si>
  <si>
    <r>
      <rPr>
        <b/>
        <sz val="10"/>
        <rFont val="Arial Narrow"/>
        <family val="2"/>
      </rPr>
      <t>Activos del inventario a 31 de diciembre de 2017 a cargo de depositarios removidos.</t>
    </r>
    <r>
      <rPr>
        <sz val="10"/>
        <rFont val="Arial Narrow"/>
        <family val="2"/>
      </rPr>
      <t xml:space="preserve">
El proceso de remoción de depositarios no se adelanta con la oportunidad que se requiere para garantizar la eficiencia y eficacia en la administración de los bienes y por ende la mejor productividad.</t>
    </r>
  </si>
  <si>
    <r>
      <rPr>
        <b/>
        <sz val="10"/>
        <rFont val="Arial Narrow"/>
        <family val="2"/>
      </rPr>
      <t>Activos del inventario a 31 de diciembre de 2017 a cargo de depositarios removidos.</t>
    </r>
    <r>
      <rPr>
        <sz val="10"/>
        <rFont val="Arial Narrow"/>
        <family val="2"/>
      </rPr>
      <t xml:space="preserve">
El depositario del bien con matrícula mercantil 480664 se retiró de la base de datos; sin embargo no se ha removido la sociedad . Existen 15 registros de sociedades activas en proceso de extinción a cargo de Depositario Removido o retirado.</t>
    </r>
  </si>
  <si>
    <r>
      <rPr>
        <b/>
        <sz val="10"/>
        <rFont val="Arial Narrow"/>
        <family val="2"/>
      </rPr>
      <t>Remociones y Retomas de Bienes Inmuebles</t>
    </r>
    <r>
      <rPr>
        <sz val="10"/>
        <rFont val="Arial Narrow"/>
        <family val="2"/>
      </rPr>
      <t xml:space="preserve">
Se evidenció que SAE ha proferido 132 resoluciones mediante las cuales se han removido 5.608 FMI, sin embargo, solamente se han retomado 3.158 FMI, lo que significa que faltan por retomar por parte de las Gerencias Regionales 2.469 FMI.</t>
    </r>
  </si>
  <si>
    <t>A 31 de dic/18 se cumplió con lo establecido en el cronograma y lo establecido en el contrato para salida a producción en ene/19, cumpliendo así con las fechas establecidas.</t>
  </si>
  <si>
    <t>Entre Oct y Dic de 2018 se colocó en producción Matrix 2.0, con estructura de datos acorde a los procesos del negocio y sin disparadores (triggers), permitiendo que los procesos de mejoramiento de calidad de la información, no se vean afectados por fallas en el aplicativo. La calidad de la información es un proceso continuo del negocio.
Se ajusta el indicador y unidad de medida</t>
  </si>
  <si>
    <t>Responsables</t>
  </si>
  <si>
    <t>Oficina de Gestión de la Información</t>
  </si>
  <si>
    <t xml:space="preserve">Oficina de Gestión de la Información
Gerencia Financiera </t>
  </si>
  <si>
    <t>Oficina de Gestión de la Información
Áreas misionales</t>
  </si>
  <si>
    <t>Oficina de Gestión de la Información
Oficina Asesora de Planeación
Gerencia de Bienes Inmuebles</t>
  </si>
  <si>
    <t>GIT Aseguramiento de la Información
Oficina Asesora de Planeación
Gerencia de Bienes Inmuebles</t>
  </si>
  <si>
    <t>Oficina Asesora de Planeación
Areas Misionales</t>
  </si>
  <si>
    <t>GIT Aseguramiento de la Información
Oficina de Gestión de la Informacíón
Oficina Asesora de Planeación</t>
  </si>
  <si>
    <t>Gerencia Sociedades en Liquidación</t>
  </si>
  <si>
    <t>Gerencia de Bienes Inmuebles</t>
  </si>
  <si>
    <t>Gerencia de Bienes Muebles</t>
  </si>
  <si>
    <t xml:space="preserve">
Oficina de Gestión de la Información
Oficina Asesora de Planeación
Gerencia de Bienes Inmuebles</t>
  </si>
  <si>
    <t>GIT Aseguramiento de la Información
Oficina de Gestión de la Información
Oficina Asesora de Planeación
Gerencia de Bienes Inmuebles</t>
  </si>
  <si>
    <t>Gerencia Sociedades Activas</t>
  </si>
  <si>
    <t>Gerencia de Bienes Muebles
Oficina Asesora de Planeación</t>
  </si>
  <si>
    <t>Gerencia Técnica</t>
  </si>
  <si>
    <t>Vicepresidencia Jurídica</t>
  </si>
  <si>
    <t>Oficina de Gestión de la Información
Oficina Asesora de Planeación
Areas Misionales</t>
  </si>
  <si>
    <t>Vicepresidencia Adtiva y Financiera</t>
  </si>
  <si>
    <t>Gerencia de Bienes Inmuebles
Oficina Asesora de Planeación</t>
  </si>
  <si>
    <t>GIT Aseguramiento de la Información
Oficina Asesora de Planeación</t>
  </si>
  <si>
    <t>Oficina de Gestión de la Información
Gerencia de Bienes Inmuebles</t>
  </si>
  <si>
    <t>Gerencia de Sociedades Activas</t>
  </si>
  <si>
    <t>Gerencia de Asuntos Legales
Gerencia Financiera</t>
  </si>
  <si>
    <t>Gerencia de Asuntos Legales</t>
  </si>
  <si>
    <t>Gerencia Financiera</t>
  </si>
  <si>
    <t>Gerencia Comercial
Gerencia Financiera</t>
  </si>
  <si>
    <t>Gerencia Comercial</t>
  </si>
  <si>
    <t>Oficina Asesora de Planeación
Gerencia de Bienes Inmuebles</t>
  </si>
  <si>
    <t>Oficina de Gestión de la Información
Oficina Asesora de Planeación
Gerencia de Sociedades Activas</t>
  </si>
  <si>
    <t>GIT Aseguramiento de la Información
Oficina Asesora de Planeación
Gerencia de Sociedades Activas</t>
  </si>
  <si>
    <t>Gerencia de Sociedades Activas
Oficina Asesora de Planeación</t>
  </si>
  <si>
    <t xml:space="preserve">
GIT Aseguramiento de la Información
Oficina Asesora de Planeación
Gerencia de Sociedades Activas</t>
  </si>
  <si>
    <t>Gerencia Regional Centrol Oriente</t>
  </si>
  <si>
    <t>GIT Depositarios
Oficina Asesora de Planeación</t>
  </si>
  <si>
    <t>Vicepresidencia de Bienes Inmuebles y Muebles
Gerencias Regionales</t>
  </si>
  <si>
    <t>Oficina de Gestión de la Información
Oficina Asesora de Planeación
Gerencia Sociedades en Liquidación</t>
  </si>
  <si>
    <t xml:space="preserve">
Oficina de Gestión de la Información
Gerencia de Sociedades Activas</t>
  </si>
  <si>
    <t xml:space="preserve">
Ofiicna de Gestión de la Información
GIT Aseguramiento de la Información
Gerencia de Sociedades Activas</t>
  </si>
  <si>
    <t>Oficina Asesora de Planeación</t>
  </si>
  <si>
    <t>GIT Depositarios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</si>
</sst>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yyyy/mm/dd"/>
  </numFmts>
  <fonts count="12" x14ac:knownFonts="1">
    <font>
      <sz val="11"/>
      <color indexed="8"/>
      <name val="Calibri"/>
      <family val="2"/>
      <scheme val="minor"/>
    </font>
    <font>
      <sz val="11"/>
      <color indexed="8"/>
      <name val="Calibri"/>
      <family val="2"/>
      <scheme val="minor"/>
    </font>
    <font>
      <sz val="9"/>
      <color indexed="81"/>
      <name val="Tahoma"/>
      <family val="2"/>
    </font>
    <font>
      <b/>
      <sz val="10"/>
      <color indexed="9"/>
      <name val="Arial Narrow"/>
      <family val="2"/>
    </font>
    <font>
      <sz val="10"/>
      <color indexed="8"/>
      <name val="Arial Narrow"/>
      <family val="2"/>
    </font>
    <font>
      <b/>
      <sz val="10"/>
      <color indexed="8"/>
      <name val="Arial Narrow"/>
      <family val="2"/>
    </font>
    <font>
      <sz val="10"/>
      <name val="Arial Narrow"/>
      <family val="2"/>
    </font>
    <font>
      <b/>
      <sz val="10"/>
      <name val="Arial Narrow"/>
      <family val="2"/>
    </font>
    <font>
      <sz val="8"/>
      <color indexed="8"/>
      <name val="Arial Narrow"/>
      <family val="2"/>
    </font>
    <font>
      <b/>
      <sz val="8"/>
      <color indexed="9"/>
      <name val="Arial Narrow"/>
      <family val="2"/>
    </font>
    <font>
      <sz val="11"/>
      <name val="Arial Narrow"/>
      <family val="2"/>
    </font>
    <font>
      <i/>
      <sz val="10"/>
      <name val="Arial Narrow"/>
      <family val="2"/>
    </font>
  </fonts>
  <fills count="9">
    <fill>
      <patternFill patternType="none"/>
    </fill>
    <fill>
      <patternFill patternType="gray125"/>
    </fill>
    <fill>
      <patternFill patternType="solid">
        <fgColor indexed="54"/>
      </patternFill>
    </fill>
    <fill>
      <patternFill patternType="solid">
        <fgColor indexed="9"/>
      </patternFill>
    </fill>
    <fill>
      <patternFill patternType="none">
        <fgColor indexed="11"/>
      </patternFill>
    </fill>
    <fill>
      <patternFill patternType="solid">
        <fgColor theme="0"/>
        <bgColor indexed="64"/>
      </patternFill>
    </fill>
    <fill>
      <patternFill patternType="solid">
        <fgColor theme="0"/>
      </patternFill>
    </fill>
    <fill>
      <patternFill patternType="solid">
        <fgColor theme="0"/>
        <bgColor indexed="11"/>
      </patternFill>
    </fill>
    <fill>
      <patternFill patternType="solid">
        <fgColor theme="0" tint="-0.14999847407452621"/>
        <bgColor indexed="64"/>
      </patternFill>
    </fill>
  </fills>
  <borders count="40">
    <border>
      <left/>
      <right/>
      <top/>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style="thin">
        <color auto="1"/>
      </bottom>
      <diagonal/>
    </border>
    <border>
      <left style="thin">
        <color indexed="64"/>
      </left>
      <right style="thin">
        <color indexed="64"/>
      </right>
      <top style="thin">
        <color indexed="64"/>
      </top>
      <bottom style="thin">
        <color indexed="64"/>
      </bottom>
      <diagonal/>
    </border>
    <border>
      <left style="thin">
        <color auto="1"/>
      </left>
      <right/>
      <top style="thin">
        <color auto="1"/>
      </top>
      <bottom style="thin">
        <color auto="1"/>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8"/>
      </left>
      <right/>
      <top style="thin">
        <color indexed="8"/>
      </top>
      <bottom style="thin">
        <color indexed="8"/>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style="thin">
        <color indexed="8"/>
      </left>
      <right/>
      <top style="thin">
        <color indexed="8"/>
      </top>
      <bottom style="thin">
        <color indexed="8"/>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auto="1"/>
      </left>
      <right/>
      <top style="thin">
        <color auto="1"/>
      </top>
      <bottom style="thin">
        <color auto="1"/>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10">
    <xf numFmtId="0" fontId="0" fillId="0" borderId="0"/>
    <xf numFmtId="164" fontId="1" fillId="0" borderId="0" applyFont="0" applyFill="0" applyBorder="0" applyAlignment="0" applyProtection="0"/>
    <xf numFmtId="9" fontId="1" fillId="0" borderId="0" applyFont="0" applyFill="0" applyBorder="0" applyAlignment="0" applyProtection="0"/>
    <xf numFmtId="0" fontId="1" fillId="4" borderId="0"/>
    <xf numFmtId="164" fontId="1" fillId="4" borderId="0" applyFont="0" applyFill="0" applyBorder="0" applyAlignment="0" applyProtection="0"/>
    <xf numFmtId="9" fontId="1" fillId="4" borderId="0" applyFont="0" applyFill="0" applyBorder="0" applyAlignment="0" applyProtection="0"/>
    <xf numFmtId="0" fontId="1" fillId="4" borderId="0"/>
    <xf numFmtId="0" fontId="1" fillId="4" borderId="0"/>
    <xf numFmtId="0" fontId="1" fillId="4" borderId="0"/>
    <xf numFmtId="0" fontId="1" fillId="4" borderId="0"/>
  </cellStyleXfs>
  <cellXfs count="302">
    <xf numFmtId="0" fontId="0" fillId="0" borderId="0" xfId="0"/>
    <xf numFmtId="0" fontId="3" fillId="2" borderId="3" xfId="0" applyFont="1" applyFill="1" applyBorder="1" applyAlignment="1">
      <alignment horizontal="center" vertical="center"/>
    </xf>
    <xf numFmtId="9" fontId="6" fillId="5" borderId="3" xfId="0" applyNumberFormat="1" applyFont="1" applyFill="1" applyBorder="1" applyAlignment="1">
      <alignment horizontal="center" vertical="center" wrapText="1"/>
    </xf>
    <xf numFmtId="0" fontId="6" fillId="5" borderId="3" xfId="0" applyFont="1" applyFill="1" applyBorder="1" applyAlignment="1">
      <alignment horizontal="justify" vertical="center" wrapText="1"/>
    </xf>
    <xf numFmtId="0" fontId="4" fillId="0" borderId="0" xfId="0" applyFont="1"/>
    <xf numFmtId="0" fontId="6" fillId="5" borderId="3" xfId="0" applyFont="1" applyFill="1" applyBorder="1" applyAlignment="1" applyProtection="1">
      <alignment horizontal="center" vertical="center"/>
      <protection locked="0"/>
    </xf>
    <xf numFmtId="0" fontId="6" fillId="5" borderId="3" xfId="0" applyFont="1" applyFill="1" applyBorder="1" applyAlignment="1">
      <alignment horizontal="center" vertical="center" wrapText="1"/>
    </xf>
    <xf numFmtId="9" fontId="6" fillId="5" borderId="3" xfId="2" applyFont="1" applyFill="1" applyBorder="1" applyAlignment="1">
      <alignment horizontal="center" vertical="center" wrapText="1"/>
    </xf>
    <xf numFmtId="165" fontId="6" fillId="5" borderId="3" xfId="0" applyNumberFormat="1" applyFont="1" applyFill="1" applyBorder="1" applyAlignment="1">
      <alignment horizontal="center" vertical="center" wrapText="1"/>
    </xf>
    <xf numFmtId="0" fontId="6" fillId="5" borderId="3" xfId="0" applyFont="1" applyFill="1" applyBorder="1" applyAlignment="1">
      <alignment horizontal="justify" vertical="center"/>
    </xf>
    <xf numFmtId="0" fontId="6" fillId="5" borderId="5" xfId="0" applyFont="1" applyFill="1" applyBorder="1" applyAlignment="1">
      <alignment horizontal="justify" vertical="center" wrapText="1"/>
    </xf>
    <xf numFmtId="0" fontId="6" fillId="5" borderId="3" xfId="0" applyFont="1" applyFill="1" applyBorder="1" applyAlignment="1" applyProtection="1">
      <alignment horizontal="justify" vertical="center" wrapText="1"/>
      <protection locked="0"/>
    </xf>
    <xf numFmtId="0" fontId="6" fillId="5" borderId="3" xfId="0" applyFont="1" applyFill="1" applyBorder="1" applyAlignment="1" applyProtection="1">
      <alignment horizontal="center" vertical="center" wrapText="1"/>
      <protection locked="0"/>
    </xf>
    <xf numFmtId="0" fontId="6" fillId="7" borderId="3" xfId="0" applyFont="1" applyFill="1" applyBorder="1" applyAlignment="1" applyProtection="1">
      <alignment horizontal="center" vertical="center" wrapText="1"/>
      <protection locked="0"/>
    </xf>
    <xf numFmtId="9" fontId="6" fillId="5" borderId="5" xfId="0" applyNumberFormat="1" applyFont="1" applyFill="1" applyBorder="1" applyAlignment="1">
      <alignment horizontal="center" vertical="center" wrapText="1"/>
    </xf>
    <xf numFmtId="0" fontId="6" fillId="7" borderId="3" xfId="0" applyFont="1" applyFill="1" applyBorder="1" applyAlignment="1" applyProtection="1">
      <alignment horizontal="justify" vertical="center" wrapText="1"/>
      <protection locked="0"/>
    </xf>
    <xf numFmtId="0" fontId="6" fillId="6" borderId="3" xfId="0" applyFont="1" applyFill="1" applyBorder="1" applyAlignment="1" applyProtection="1">
      <alignment horizontal="center" vertical="center" wrapText="1"/>
      <protection locked="0"/>
    </xf>
    <xf numFmtId="0" fontId="7" fillId="5" borderId="3" xfId="0" applyFont="1" applyFill="1" applyBorder="1" applyAlignment="1">
      <alignment horizontal="justify" vertical="center" wrapText="1"/>
    </xf>
    <xf numFmtId="0" fontId="6" fillId="5" borderId="5" xfId="0" applyFont="1" applyFill="1" applyBorder="1" applyAlignment="1">
      <alignment horizontal="center" vertical="center" wrapText="1"/>
    </xf>
    <xf numFmtId="0" fontId="3" fillId="2" borderId="1" xfId="0" applyFont="1" applyFill="1" applyBorder="1" applyAlignment="1">
      <alignment horizontal="center" vertical="center"/>
    </xf>
    <xf numFmtId="0" fontId="3" fillId="2" borderId="1" xfId="0" applyFont="1" applyFill="1" applyBorder="1" applyAlignment="1">
      <alignment horizontal="center" vertical="center" wrapText="1"/>
    </xf>
    <xf numFmtId="0" fontId="4" fillId="0" borderId="0" xfId="0" applyFont="1" applyAlignment="1">
      <alignment wrapText="1"/>
    </xf>
    <xf numFmtId="165" fontId="5" fillId="3" borderId="2" xfId="0" applyNumberFormat="1" applyFont="1" applyFill="1" applyBorder="1" applyAlignment="1">
      <alignment horizontal="center" vertical="center"/>
    </xf>
    <xf numFmtId="0" fontId="3" fillId="2" borderId="13" xfId="0" applyFont="1" applyFill="1" applyBorder="1" applyAlignment="1">
      <alignment horizontal="center" vertical="center"/>
    </xf>
    <xf numFmtId="0" fontId="3" fillId="2" borderId="14" xfId="0" applyFont="1" applyFill="1" applyBorder="1" applyAlignment="1">
      <alignment horizontal="center" vertical="center"/>
    </xf>
    <xf numFmtId="0" fontId="3" fillId="2" borderId="14" xfId="0" applyFont="1" applyFill="1" applyBorder="1" applyAlignment="1">
      <alignment horizontal="center" vertical="center" wrapText="1"/>
    </xf>
    <xf numFmtId="0" fontId="4" fillId="0" borderId="0" xfId="0" applyFont="1" applyAlignment="1">
      <alignment horizontal="center"/>
    </xf>
    <xf numFmtId="0" fontId="4" fillId="0" borderId="0" xfId="0" applyFont="1" applyAlignment="1">
      <alignment horizontal="justify"/>
    </xf>
    <xf numFmtId="0" fontId="4" fillId="0" borderId="0" xfId="0" applyFont="1"/>
    <xf numFmtId="0" fontId="3" fillId="2" borderId="15" xfId="0" applyFont="1" applyFill="1" applyBorder="1" applyAlignment="1">
      <alignment horizontal="center" vertical="center"/>
    </xf>
    <xf numFmtId="0" fontId="6" fillId="5" borderId="19" xfId="0" applyFont="1" applyFill="1" applyBorder="1" applyAlignment="1" applyProtection="1">
      <alignment horizontal="justify" vertical="center" wrapText="1"/>
      <protection locked="0"/>
    </xf>
    <xf numFmtId="0" fontId="6" fillId="5" borderId="4" xfId="0" applyFont="1" applyFill="1" applyBorder="1" applyAlignment="1">
      <alignment horizontal="center" vertical="center"/>
    </xf>
    <xf numFmtId="0" fontId="6" fillId="5" borderId="22" xfId="0" applyFont="1" applyFill="1" applyBorder="1" applyAlignment="1">
      <alignment horizontal="justify" vertical="center" wrapText="1"/>
    </xf>
    <xf numFmtId="0" fontId="6" fillId="5" borderId="19" xfId="0" applyFont="1" applyFill="1" applyBorder="1" applyAlignment="1" applyProtection="1">
      <alignment horizontal="center" vertical="center" wrapText="1"/>
      <protection locked="0"/>
    </xf>
    <xf numFmtId="0" fontId="6" fillId="5" borderId="19" xfId="0" applyFont="1" applyFill="1" applyBorder="1" applyAlignment="1">
      <alignment horizontal="center" vertical="center" wrapText="1"/>
    </xf>
    <xf numFmtId="0" fontId="6" fillId="6" borderId="3" xfId="0" applyFont="1" applyFill="1" applyBorder="1" applyAlignment="1" applyProtection="1">
      <alignment horizontal="justify" vertical="center" wrapText="1"/>
      <protection locked="0"/>
    </xf>
    <xf numFmtId="0" fontId="6" fillId="5" borderId="24" xfId="0" applyFont="1" applyFill="1" applyBorder="1" applyAlignment="1" applyProtection="1">
      <alignment horizontal="justify" vertical="center" wrapText="1"/>
      <protection locked="0"/>
    </xf>
    <xf numFmtId="0" fontId="3" fillId="2" borderId="24" xfId="0" applyFont="1" applyFill="1" applyBorder="1" applyAlignment="1">
      <alignment horizontal="center" vertical="center"/>
    </xf>
    <xf numFmtId="0" fontId="4" fillId="0" borderId="0" xfId="0" applyFont="1" applyAlignment="1">
      <alignment vertical="center"/>
    </xf>
    <xf numFmtId="0" fontId="4" fillId="0" borderId="0" xfId="0" applyFont="1"/>
    <xf numFmtId="0" fontId="9" fillId="2" borderId="1" xfId="0" applyFont="1" applyFill="1" applyBorder="1" applyAlignment="1">
      <alignment horizontal="center" vertical="center" wrapText="1"/>
    </xf>
    <xf numFmtId="0" fontId="8" fillId="0" borderId="0" xfId="0" applyFont="1"/>
    <xf numFmtId="0" fontId="9" fillId="2" borderId="1" xfId="0" applyFont="1" applyFill="1" applyBorder="1" applyAlignment="1">
      <alignment horizontal="center" vertical="center"/>
    </xf>
    <xf numFmtId="0" fontId="9" fillId="2" borderId="16" xfId="0" applyFont="1" applyFill="1" applyBorder="1" applyAlignment="1">
      <alignment horizontal="center" vertical="center"/>
    </xf>
    <xf numFmtId="0" fontId="6" fillId="5" borderId="12" xfId="0" applyFont="1" applyFill="1" applyBorder="1" applyAlignment="1">
      <alignment horizontal="justify" vertical="center" wrapText="1"/>
    </xf>
    <xf numFmtId="0" fontId="4" fillId="0" borderId="0" xfId="0" applyFont="1"/>
    <xf numFmtId="0" fontId="6" fillId="6" borderId="24" xfId="0" applyFont="1" applyFill="1" applyBorder="1" applyAlignment="1" applyProtection="1">
      <alignment horizontal="center" vertical="center" wrapText="1"/>
      <protection locked="0"/>
    </xf>
    <xf numFmtId="0" fontId="6" fillId="5" borderId="4" xfId="0" applyFont="1" applyFill="1" applyBorder="1" applyAlignment="1" applyProtection="1">
      <alignment horizontal="center" vertical="center" wrapText="1"/>
      <protection locked="0"/>
    </xf>
    <xf numFmtId="0" fontId="6" fillId="6" borderId="4" xfId="0" applyFont="1" applyFill="1" applyBorder="1" applyAlignment="1" applyProtection="1">
      <alignment horizontal="center" vertical="center" wrapText="1"/>
      <protection locked="0"/>
    </xf>
    <xf numFmtId="0" fontId="6" fillId="5" borderId="19" xfId="0" applyFont="1" applyFill="1" applyBorder="1" applyAlignment="1">
      <alignment horizontal="justify" vertical="center" wrapText="1"/>
    </xf>
    <xf numFmtId="0" fontId="6" fillId="5" borderId="19" xfId="0" applyFont="1" applyFill="1" applyBorder="1" applyAlignment="1">
      <alignment horizontal="justify" vertical="center"/>
    </xf>
    <xf numFmtId="0" fontId="6" fillId="7" borderId="24" xfId="0" applyFont="1" applyFill="1" applyBorder="1" applyAlignment="1" applyProtection="1">
      <alignment horizontal="center" vertical="center" wrapText="1"/>
      <protection locked="0"/>
    </xf>
    <xf numFmtId="165" fontId="6" fillId="5" borderId="24" xfId="0" applyNumberFormat="1" applyFont="1" applyFill="1" applyBorder="1" applyAlignment="1">
      <alignment horizontal="center" vertical="center" wrapText="1"/>
    </xf>
    <xf numFmtId="165" fontId="6" fillId="5" borderId="19" xfId="0" applyNumberFormat="1" applyFont="1" applyFill="1" applyBorder="1" applyAlignment="1">
      <alignment horizontal="center" vertical="center" wrapText="1"/>
    </xf>
    <xf numFmtId="0" fontId="6" fillId="7" borderId="19" xfId="0" applyFont="1" applyFill="1" applyBorder="1" applyAlignment="1" applyProtection="1">
      <alignment horizontal="center" vertical="center" wrapText="1"/>
      <protection locked="0"/>
    </xf>
    <xf numFmtId="0" fontId="6" fillId="5" borderId="12" xfId="0" applyFont="1" applyFill="1" applyBorder="1" applyAlignment="1" applyProtection="1">
      <alignment horizontal="center" vertical="center" wrapText="1"/>
      <protection locked="0"/>
    </xf>
    <xf numFmtId="0" fontId="6" fillId="5" borderId="12" xfId="0" applyFont="1" applyFill="1" applyBorder="1" applyAlignment="1">
      <alignment horizontal="center" vertical="center" wrapText="1"/>
    </xf>
    <xf numFmtId="0" fontId="6" fillId="7" borderId="25" xfId="0" applyFont="1" applyFill="1" applyBorder="1" applyAlignment="1" applyProtection="1">
      <alignment horizontal="center" vertical="center" wrapText="1"/>
      <protection locked="0"/>
    </xf>
    <xf numFmtId="9" fontId="6" fillId="5" borderId="3" xfId="3" applyNumberFormat="1" applyFont="1" applyFill="1" applyBorder="1" applyAlignment="1">
      <alignment horizontal="center" vertical="center" wrapText="1"/>
    </xf>
    <xf numFmtId="9" fontId="6" fillId="5" borderId="17" xfId="0" applyNumberFormat="1" applyFont="1" applyFill="1" applyBorder="1" applyAlignment="1">
      <alignment horizontal="center" vertical="center" wrapText="1"/>
    </xf>
    <xf numFmtId="9" fontId="6" fillId="5" borderId="24" xfId="0" applyNumberFormat="1" applyFont="1" applyFill="1" applyBorder="1" applyAlignment="1">
      <alignment horizontal="center" vertical="center" wrapText="1"/>
    </xf>
    <xf numFmtId="9" fontId="6" fillId="5" borderId="18" xfId="0" applyNumberFormat="1" applyFont="1" applyFill="1" applyBorder="1" applyAlignment="1">
      <alignment horizontal="center" vertical="center" wrapText="1"/>
    </xf>
    <xf numFmtId="0" fontId="6" fillId="5" borderId="32" xfId="0" applyFont="1" applyFill="1" applyBorder="1" applyAlignment="1">
      <alignment horizontal="justify" vertical="center" wrapText="1"/>
    </xf>
    <xf numFmtId="0" fontId="6" fillId="5" borderId="30" xfId="0" applyFont="1" applyFill="1" applyBorder="1" applyAlignment="1">
      <alignment horizontal="justify" vertical="center" wrapText="1"/>
    </xf>
    <xf numFmtId="0" fontId="6" fillId="6" borderId="7" xfId="0" applyFont="1" applyFill="1" applyBorder="1" applyAlignment="1" applyProtection="1">
      <alignment horizontal="center" vertical="center" wrapText="1"/>
      <protection locked="0"/>
    </xf>
    <xf numFmtId="0" fontId="6" fillId="5" borderId="24" xfId="0" applyFont="1" applyFill="1" applyBorder="1" applyAlignment="1" applyProtection="1">
      <alignment horizontal="center" vertical="center"/>
      <protection locked="0"/>
    </xf>
    <xf numFmtId="0" fontId="6" fillId="6" borderId="8" xfId="0" applyFont="1" applyFill="1" applyBorder="1" applyAlignment="1" applyProtection="1">
      <alignment horizontal="center" vertical="center" wrapText="1"/>
      <protection locked="0"/>
    </xf>
    <xf numFmtId="0" fontId="6" fillId="5" borderId="24" xfId="0" applyFont="1" applyFill="1" applyBorder="1" applyAlignment="1">
      <alignment horizontal="justify" vertical="center" wrapText="1"/>
    </xf>
    <xf numFmtId="0" fontId="6" fillId="5" borderId="26" xfId="0" applyFont="1" applyFill="1" applyBorder="1" applyAlignment="1" applyProtection="1">
      <alignment horizontal="justify" vertical="center" wrapText="1"/>
      <protection locked="0"/>
    </xf>
    <xf numFmtId="49" fontId="6" fillId="6" borderId="24" xfId="0" applyNumberFormat="1" applyFont="1" applyFill="1" applyBorder="1" applyAlignment="1" applyProtection="1">
      <alignment horizontal="justify" vertical="center" wrapText="1"/>
      <protection locked="0"/>
    </xf>
    <xf numFmtId="0" fontId="6" fillId="6" borderId="19" xfId="0" applyFont="1" applyFill="1" applyBorder="1" applyAlignment="1" applyProtection="1">
      <alignment horizontal="justify" vertical="center" wrapText="1"/>
      <protection locked="0"/>
    </xf>
    <xf numFmtId="49" fontId="6" fillId="5" borderId="24" xfId="0" applyNumberFormat="1" applyFont="1" applyFill="1" applyBorder="1" applyAlignment="1">
      <alignment horizontal="justify" vertical="center" wrapText="1"/>
    </xf>
    <xf numFmtId="0" fontId="6" fillId="7" borderId="19" xfId="0" applyFont="1" applyFill="1" applyBorder="1" applyAlignment="1" applyProtection="1">
      <alignment horizontal="justify" vertical="center" wrapText="1"/>
      <protection locked="0"/>
    </xf>
    <xf numFmtId="0" fontId="6" fillId="7" borderId="19" xfId="0" applyFont="1" applyFill="1" applyBorder="1" applyAlignment="1" applyProtection="1">
      <alignment vertical="center" wrapText="1"/>
      <protection locked="0"/>
    </xf>
    <xf numFmtId="0" fontId="6" fillId="5" borderId="24" xfId="0" applyFont="1" applyFill="1" applyBorder="1" applyAlignment="1">
      <alignment horizontal="justify" vertical="center"/>
    </xf>
    <xf numFmtId="49" fontId="6" fillId="5" borderId="24" xfId="0" applyNumberFormat="1" applyFont="1" applyFill="1" applyBorder="1" applyAlignment="1" applyProtection="1">
      <alignment horizontal="justify" vertical="center" wrapText="1"/>
      <protection locked="0"/>
    </xf>
    <xf numFmtId="0" fontId="6" fillId="6" borderId="19" xfId="0" applyFont="1" applyFill="1" applyBorder="1" applyAlignment="1" applyProtection="1">
      <alignment vertical="center" wrapText="1"/>
      <protection locked="0"/>
    </xf>
    <xf numFmtId="0" fontId="6" fillId="5" borderId="30" xfId="0" applyFont="1" applyFill="1" applyBorder="1" applyAlignment="1">
      <alignment horizontal="center" vertical="center" wrapText="1"/>
    </xf>
    <xf numFmtId="0" fontId="6" fillId="5" borderId="24" xfId="0" applyFont="1" applyFill="1" applyBorder="1" applyAlignment="1" applyProtection="1">
      <alignment horizontal="center" vertical="center" wrapText="1"/>
      <protection locked="0"/>
    </xf>
    <xf numFmtId="0" fontId="6" fillId="5" borderId="24" xfId="0" applyFont="1" applyFill="1" applyBorder="1" applyAlignment="1">
      <alignment horizontal="center" vertical="center" wrapText="1"/>
    </xf>
    <xf numFmtId="0" fontId="6" fillId="6" borderId="19" xfId="0" applyFont="1" applyFill="1" applyBorder="1" applyAlignment="1" applyProtection="1">
      <alignment horizontal="center" vertical="center" wrapText="1"/>
      <protection locked="0"/>
    </xf>
    <xf numFmtId="9" fontId="6" fillId="5" borderId="26" xfId="0" applyNumberFormat="1" applyFont="1" applyFill="1" applyBorder="1" applyAlignment="1" applyProtection="1">
      <alignment horizontal="center" vertical="center"/>
      <protection locked="0"/>
    </xf>
    <xf numFmtId="9" fontId="6" fillId="5" borderId="24" xfId="0" applyNumberFormat="1" applyFont="1" applyFill="1" applyBorder="1" applyAlignment="1" applyProtection="1">
      <alignment horizontal="center" vertical="center"/>
      <protection locked="0"/>
    </xf>
    <xf numFmtId="1" fontId="6" fillId="5" borderId="32" xfId="0" applyNumberFormat="1" applyFont="1" applyFill="1" applyBorder="1" applyAlignment="1">
      <alignment horizontal="center" vertical="center" wrapText="1"/>
    </xf>
    <xf numFmtId="165" fontId="6" fillId="5" borderId="12" xfId="0" applyNumberFormat="1" applyFont="1" applyFill="1" applyBorder="1" applyAlignment="1">
      <alignment horizontal="center" vertical="center" wrapText="1"/>
    </xf>
    <xf numFmtId="165" fontId="6" fillId="7" borderId="24" xfId="0" applyNumberFormat="1" applyFont="1" applyFill="1" applyBorder="1" applyAlignment="1" applyProtection="1">
      <alignment horizontal="center" vertical="center" wrapText="1"/>
      <protection locked="0"/>
    </xf>
    <xf numFmtId="165" fontId="6" fillId="5" borderId="3" xfId="3" applyNumberFormat="1" applyFont="1" applyFill="1" applyBorder="1" applyAlignment="1" applyProtection="1">
      <alignment horizontal="center" vertical="center" wrapText="1"/>
      <protection locked="0"/>
    </xf>
    <xf numFmtId="0" fontId="6" fillId="5" borderId="25" xfId="0" applyFont="1" applyFill="1" applyBorder="1" applyAlignment="1">
      <alignment horizontal="center" vertical="center" wrapText="1"/>
    </xf>
    <xf numFmtId="0" fontId="6" fillId="5" borderId="3" xfId="3" applyFont="1" applyFill="1" applyBorder="1" applyAlignment="1">
      <alignment horizontal="center" vertical="center" wrapText="1"/>
    </xf>
    <xf numFmtId="0" fontId="6" fillId="5" borderId="25" xfId="0" applyFont="1" applyFill="1" applyBorder="1" applyAlignment="1" applyProtection="1">
      <alignment horizontal="center" vertical="center" wrapText="1"/>
      <protection locked="0"/>
    </xf>
    <xf numFmtId="0" fontId="6" fillId="5" borderId="30" xfId="0" applyFont="1" applyFill="1" applyBorder="1" applyAlignment="1" applyProtection="1">
      <alignment horizontal="center" vertical="center" wrapText="1"/>
      <protection locked="0"/>
    </xf>
    <xf numFmtId="0" fontId="6" fillId="6" borderId="12" xfId="0" applyFont="1" applyFill="1" applyBorder="1" applyAlignment="1" applyProtection="1">
      <alignment horizontal="center" vertical="center" wrapText="1"/>
      <protection locked="0"/>
    </xf>
    <xf numFmtId="9" fontId="6" fillId="5" borderId="30" xfId="3" applyNumberFormat="1" applyFont="1" applyFill="1" applyBorder="1" applyAlignment="1">
      <alignment horizontal="center" vertical="center" wrapText="1"/>
    </xf>
    <xf numFmtId="9" fontId="6" fillId="5" borderId="24" xfId="2" applyFont="1" applyFill="1" applyBorder="1" applyAlignment="1" applyProtection="1">
      <alignment horizontal="center" vertical="center" wrapText="1"/>
      <protection locked="0"/>
    </xf>
    <xf numFmtId="9" fontId="6" fillId="5" borderId="24" xfId="3" applyNumberFormat="1" applyFont="1" applyFill="1" applyBorder="1" applyAlignment="1">
      <alignment horizontal="center" vertical="center" wrapText="1"/>
    </xf>
    <xf numFmtId="9" fontId="6" fillId="5" borderId="6" xfId="0" applyNumberFormat="1" applyFont="1" applyFill="1" applyBorder="1" applyAlignment="1">
      <alignment horizontal="center" vertical="center" wrapText="1"/>
    </xf>
    <xf numFmtId="9" fontId="6" fillId="5" borderId="24" xfId="2" applyFont="1" applyFill="1" applyBorder="1" applyAlignment="1">
      <alignment horizontal="center" vertical="center" wrapText="1"/>
    </xf>
    <xf numFmtId="9" fontId="6" fillId="7" borderId="24" xfId="2" applyFont="1" applyFill="1" applyBorder="1" applyAlignment="1" applyProtection="1">
      <alignment horizontal="center" vertical="center" wrapText="1"/>
      <protection locked="0"/>
    </xf>
    <xf numFmtId="9" fontId="6" fillId="5" borderId="29" xfId="2" applyFont="1" applyFill="1" applyBorder="1" applyAlignment="1" applyProtection="1">
      <alignment horizontal="center" vertical="center" wrapText="1"/>
      <protection locked="0"/>
    </xf>
    <xf numFmtId="0" fontId="6" fillId="5" borderId="28" xfId="0" applyFont="1" applyFill="1" applyBorder="1" applyAlignment="1">
      <alignment horizontal="justify" vertical="center" wrapText="1"/>
    </xf>
    <xf numFmtId="0" fontId="6" fillId="7" borderId="22" xfId="0" applyFont="1" applyFill="1" applyBorder="1" applyAlignment="1" applyProtection="1">
      <alignment horizontal="justify" vertical="center" wrapText="1"/>
      <protection locked="0"/>
    </xf>
    <xf numFmtId="0" fontId="6" fillId="5" borderId="11" xfId="0" applyFont="1" applyFill="1" applyBorder="1" applyAlignment="1">
      <alignment horizontal="justify" vertical="center" wrapText="1"/>
    </xf>
    <xf numFmtId="0" fontId="6" fillId="5" borderId="3" xfId="0" applyFont="1" applyFill="1" applyBorder="1" applyAlignment="1">
      <alignment horizontal="center" vertical="center"/>
    </xf>
    <xf numFmtId="0" fontId="6" fillId="5" borderId="33" xfId="0" applyFont="1" applyFill="1" applyBorder="1" applyAlignment="1">
      <alignment horizontal="justify" vertical="center" wrapText="1"/>
    </xf>
    <xf numFmtId="165" fontId="6" fillId="5" borderId="33" xfId="0" applyNumberFormat="1" applyFont="1" applyFill="1" applyBorder="1" applyAlignment="1" applyProtection="1">
      <alignment horizontal="center" vertical="center" wrapText="1"/>
      <protection locked="0"/>
    </xf>
    <xf numFmtId="0" fontId="6" fillId="5" borderId="34" xfId="0" applyFont="1" applyFill="1" applyBorder="1" applyAlignment="1">
      <alignment horizontal="justify" vertical="center" wrapText="1"/>
    </xf>
    <xf numFmtId="0" fontId="6" fillId="5" borderId="33" xfId="0" applyFont="1" applyFill="1" applyBorder="1" applyAlignment="1" applyProtection="1">
      <alignment horizontal="justify" vertical="center" wrapText="1"/>
      <protection locked="0"/>
    </xf>
    <xf numFmtId="0" fontId="6" fillId="5" borderId="34" xfId="0" applyFont="1" applyFill="1" applyBorder="1" applyAlignment="1" applyProtection="1">
      <alignment horizontal="justify" vertical="center" wrapText="1"/>
      <protection locked="0"/>
    </xf>
    <xf numFmtId="9" fontId="6" fillId="5" borderId="5" xfId="0" applyNumberFormat="1" applyFont="1" applyFill="1" applyBorder="1" applyAlignment="1" applyProtection="1">
      <alignment horizontal="center" vertical="center" wrapText="1"/>
      <protection locked="0"/>
    </xf>
    <xf numFmtId="9" fontId="6" fillId="5" borderId="3" xfId="0" applyNumberFormat="1" applyFont="1" applyFill="1" applyBorder="1" applyAlignment="1" applyProtection="1">
      <alignment horizontal="center" vertical="center"/>
      <protection locked="0"/>
    </xf>
    <xf numFmtId="9" fontId="6" fillId="7" borderId="24" xfId="0" applyNumberFormat="1" applyFont="1" applyFill="1" applyBorder="1" applyAlignment="1">
      <alignment horizontal="center" vertical="center" wrapText="1"/>
    </xf>
    <xf numFmtId="0" fontId="6" fillId="7" borderId="22" xfId="0" applyFont="1" applyFill="1" applyBorder="1" applyAlignment="1">
      <alignment horizontal="justify" vertical="center" wrapText="1"/>
    </xf>
    <xf numFmtId="165" fontId="6" fillId="5" borderId="24" xfId="0" applyNumberFormat="1" applyFont="1" applyFill="1" applyBorder="1" applyAlignment="1" applyProtection="1">
      <alignment horizontal="center" vertical="center" wrapText="1"/>
      <protection locked="0"/>
    </xf>
    <xf numFmtId="0" fontId="6" fillId="7" borderId="0" xfId="0" applyFont="1" applyFill="1" applyAlignment="1">
      <alignment vertical="center" wrapText="1"/>
    </xf>
    <xf numFmtId="0" fontId="6" fillId="5" borderId="35" xfId="3" applyFont="1" applyFill="1" applyBorder="1" applyAlignment="1">
      <alignment horizontal="justify" vertical="center" wrapText="1"/>
    </xf>
    <xf numFmtId="9" fontId="6" fillId="5" borderId="3" xfId="5" applyFont="1" applyFill="1" applyBorder="1" applyAlignment="1" applyProtection="1">
      <alignment horizontal="center" vertical="center" wrapText="1"/>
      <protection locked="0"/>
    </xf>
    <xf numFmtId="165" fontId="6" fillId="5" borderId="3" xfId="0" applyNumberFormat="1" applyFont="1" applyFill="1" applyBorder="1" applyAlignment="1">
      <alignment horizontal="center" vertical="center"/>
    </xf>
    <xf numFmtId="0" fontId="3" fillId="2" borderId="12" xfId="0" applyFont="1" applyFill="1" applyBorder="1" applyAlignment="1">
      <alignment horizontal="center" vertical="center"/>
    </xf>
    <xf numFmtId="0" fontId="6" fillId="5" borderId="4" xfId="0" applyFont="1" applyFill="1" applyBorder="1" applyAlignment="1" applyProtection="1">
      <alignment horizontal="center" vertical="center"/>
      <protection locked="0"/>
    </xf>
    <xf numFmtId="0" fontId="6" fillId="5" borderId="24" xfId="0" applyFont="1" applyFill="1" applyBorder="1" applyAlignment="1">
      <alignment horizontal="center" vertical="center"/>
    </xf>
    <xf numFmtId="0" fontId="7" fillId="5" borderId="24" xfId="0" applyFont="1" applyFill="1" applyBorder="1" applyAlignment="1">
      <alignment horizontal="justify" vertical="center" wrapText="1"/>
    </xf>
    <xf numFmtId="0" fontId="6" fillId="6" borderId="24" xfId="0" applyFont="1" applyFill="1" applyBorder="1" applyAlignment="1" applyProtection="1">
      <alignment horizontal="justify" vertical="center" wrapText="1"/>
      <protection locked="0"/>
    </xf>
    <xf numFmtId="0" fontId="6" fillId="6" borderId="12" xfId="0" applyFont="1" applyFill="1" applyBorder="1" applyAlignment="1" applyProtection="1">
      <alignment horizontal="justify" vertical="center" wrapText="1"/>
      <protection locked="0"/>
    </xf>
    <xf numFmtId="0" fontId="6" fillId="5" borderId="5" xfId="0" applyFont="1" applyFill="1" applyBorder="1" applyAlignment="1" applyProtection="1">
      <alignment horizontal="justify" vertical="center" wrapText="1"/>
      <protection locked="0"/>
    </xf>
    <xf numFmtId="0" fontId="6" fillId="6" borderId="3" xfId="0" applyFont="1" applyFill="1" applyBorder="1" applyAlignment="1" applyProtection="1">
      <alignment vertical="center" wrapText="1"/>
      <protection locked="0"/>
    </xf>
    <xf numFmtId="0" fontId="6" fillId="6" borderId="33" xfId="0" applyFont="1" applyFill="1" applyBorder="1" applyAlignment="1" applyProtection="1">
      <alignment horizontal="justify" vertical="center" wrapText="1"/>
      <protection locked="0"/>
    </xf>
    <xf numFmtId="0" fontId="6" fillId="5" borderId="5" xfId="0" applyFont="1" applyFill="1" applyBorder="1" applyAlignment="1" applyProtection="1">
      <alignment horizontal="center" vertical="center" wrapText="1"/>
      <protection locked="0"/>
    </xf>
    <xf numFmtId="165" fontId="6" fillId="5" borderId="24" xfId="0" applyNumberFormat="1" applyFont="1" applyFill="1" applyBorder="1" applyAlignment="1">
      <alignment horizontal="center" vertical="center"/>
    </xf>
    <xf numFmtId="165" fontId="6" fillId="7" borderId="19" xfId="0" applyNumberFormat="1" applyFont="1" applyFill="1" applyBorder="1" applyAlignment="1" applyProtection="1">
      <alignment horizontal="center" vertical="center" wrapText="1"/>
      <protection locked="0"/>
    </xf>
    <xf numFmtId="165" fontId="6" fillId="5" borderId="3" xfId="0" applyNumberFormat="1" applyFont="1" applyFill="1" applyBorder="1" applyAlignment="1" applyProtection="1">
      <alignment horizontal="center" vertical="center" wrapText="1"/>
      <protection locked="0"/>
    </xf>
    <xf numFmtId="0" fontId="6" fillId="5" borderId="25" xfId="0" applyFont="1" applyFill="1" applyBorder="1" applyAlignment="1">
      <alignment horizontal="center" vertical="center"/>
    </xf>
    <xf numFmtId="0" fontId="6" fillId="7" borderId="12" xfId="0" applyFont="1" applyFill="1" applyBorder="1" applyAlignment="1" applyProtection="1">
      <alignment horizontal="center" vertical="center" wrapText="1"/>
      <protection locked="0"/>
    </xf>
    <xf numFmtId="9" fontId="6" fillId="5" borderId="3" xfId="0" applyNumberFormat="1" applyFont="1" applyFill="1" applyBorder="1" applyAlignment="1" applyProtection="1">
      <alignment horizontal="center" vertical="center" wrapText="1"/>
      <protection locked="0"/>
    </xf>
    <xf numFmtId="9" fontId="6" fillId="5" borderId="3" xfId="2" applyFont="1" applyFill="1" applyBorder="1" applyAlignment="1" applyProtection="1">
      <alignment horizontal="center" vertical="center" wrapText="1"/>
      <protection locked="0"/>
    </xf>
    <xf numFmtId="9" fontId="6" fillId="5" borderId="28" xfId="0" applyNumberFormat="1" applyFont="1" applyFill="1" applyBorder="1" applyAlignment="1">
      <alignment horizontal="center" vertical="center" wrapText="1"/>
    </xf>
    <xf numFmtId="0" fontId="6" fillId="7" borderId="33" xfId="0" applyFont="1" applyFill="1" applyBorder="1" applyAlignment="1">
      <alignment horizontal="justify" vertical="center" wrapText="1"/>
    </xf>
    <xf numFmtId="0" fontId="6" fillId="5" borderId="0" xfId="0" applyFont="1" applyFill="1" applyBorder="1" applyAlignment="1">
      <alignment horizontal="justify" vertical="center" wrapText="1"/>
    </xf>
    <xf numFmtId="0" fontId="6" fillId="7" borderId="0" xfId="0" applyFont="1" applyFill="1" applyBorder="1" applyAlignment="1">
      <alignment vertical="center" wrapText="1"/>
    </xf>
    <xf numFmtId="9" fontId="6" fillId="7" borderId="34" xfId="0" applyNumberFormat="1" applyFont="1" applyFill="1" applyBorder="1" applyAlignment="1">
      <alignment horizontal="center" vertical="center" wrapText="1"/>
    </xf>
    <xf numFmtId="0" fontId="6" fillId="5" borderId="22" xfId="0" applyFont="1" applyFill="1" applyBorder="1" applyAlignment="1" applyProtection="1">
      <alignment horizontal="center" vertical="center"/>
      <protection locked="0"/>
    </xf>
    <xf numFmtId="0" fontId="6" fillId="5" borderId="22" xfId="0" applyFont="1" applyFill="1" applyBorder="1" applyAlignment="1" applyProtection="1">
      <alignment horizontal="justify" vertical="center" wrapText="1"/>
      <protection locked="0"/>
    </xf>
    <xf numFmtId="9" fontId="6" fillId="5" borderId="22" xfId="0" applyNumberFormat="1" applyFont="1" applyFill="1" applyBorder="1" applyAlignment="1">
      <alignment horizontal="center" vertical="center" wrapText="1"/>
    </xf>
    <xf numFmtId="9" fontId="6" fillId="5" borderId="31" xfId="2" applyFont="1" applyFill="1" applyBorder="1" applyAlignment="1" applyProtection="1">
      <alignment horizontal="center" vertical="center" wrapText="1"/>
      <protection locked="0"/>
    </xf>
    <xf numFmtId="0" fontId="6" fillId="5" borderId="31" xfId="0" applyFont="1" applyFill="1" applyBorder="1" applyAlignment="1" applyProtection="1">
      <alignment horizontal="justify" vertical="center" wrapText="1"/>
      <protection locked="0"/>
    </xf>
    <xf numFmtId="0" fontId="6" fillId="5" borderId="28" xfId="0" applyFont="1" applyFill="1" applyBorder="1" applyAlignment="1" applyProtection="1">
      <alignment horizontal="justify" vertical="center" wrapText="1"/>
      <protection locked="0"/>
    </xf>
    <xf numFmtId="165" fontId="6" fillId="6" borderId="3" xfId="0" applyNumberFormat="1" applyFont="1" applyFill="1" applyBorder="1" applyAlignment="1" applyProtection="1">
      <alignment horizontal="center" vertical="center" wrapText="1"/>
      <protection locked="0"/>
    </xf>
    <xf numFmtId="0" fontId="7" fillId="5" borderId="12" xfId="0" applyFont="1" applyFill="1" applyBorder="1" applyAlignment="1">
      <alignment horizontal="justify" vertical="center" wrapText="1"/>
    </xf>
    <xf numFmtId="0" fontId="7" fillId="7" borderId="34" xfId="0" applyFont="1" applyFill="1" applyBorder="1" applyAlignment="1">
      <alignment horizontal="justify" vertical="center" wrapText="1"/>
    </xf>
    <xf numFmtId="0" fontId="7" fillId="5" borderId="33" xfId="0" applyFont="1" applyFill="1" applyBorder="1" applyAlignment="1">
      <alignment horizontal="justify" vertical="center" wrapText="1"/>
    </xf>
    <xf numFmtId="0" fontId="6" fillId="7" borderId="33" xfId="0" applyFont="1" applyFill="1" applyBorder="1" applyAlignment="1" applyProtection="1">
      <alignment horizontal="center" vertical="center" wrapText="1"/>
      <protection locked="0"/>
    </xf>
    <xf numFmtId="0" fontId="7" fillId="5" borderId="5" xfId="0" applyFont="1" applyFill="1" applyBorder="1" applyAlignment="1">
      <alignment horizontal="justify" vertical="center" wrapText="1"/>
    </xf>
    <xf numFmtId="0" fontId="6" fillId="7" borderId="5" xfId="0" applyFont="1" applyFill="1" applyBorder="1" applyAlignment="1" applyProtection="1">
      <alignment horizontal="center" vertical="center" wrapText="1"/>
      <protection locked="0"/>
    </xf>
    <xf numFmtId="9" fontId="6" fillId="6" borderId="5" xfId="2" applyFont="1" applyFill="1" applyBorder="1" applyAlignment="1" applyProtection="1">
      <alignment horizontal="center" vertical="center" wrapText="1"/>
      <protection locked="0"/>
    </xf>
    <xf numFmtId="9" fontId="6" fillId="7" borderId="19" xfId="0" applyNumberFormat="1" applyFont="1" applyFill="1" applyBorder="1" applyAlignment="1" applyProtection="1">
      <alignment horizontal="center" vertical="center" wrapText="1"/>
      <protection locked="0"/>
    </xf>
    <xf numFmtId="0" fontId="6" fillId="5" borderId="33" xfId="0" applyFont="1" applyFill="1" applyBorder="1" applyAlignment="1" applyProtection="1">
      <alignment horizontal="center" vertical="center" wrapText="1"/>
      <protection locked="0"/>
    </xf>
    <xf numFmtId="0" fontId="6" fillId="7" borderId="3" xfId="0" applyFont="1" applyFill="1" applyBorder="1" applyAlignment="1">
      <alignment horizontal="center" vertical="center" wrapText="1"/>
    </xf>
    <xf numFmtId="0" fontId="6" fillId="7" borderId="0" xfId="0" applyFont="1" applyFill="1" applyBorder="1" applyAlignment="1">
      <alignment horizontal="justify" vertical="center" wrapText="1"/>
    </xf>
    <xf numFmtId="0" fontId="6" fillId="6" borderId="3" xfId="0" applyFont="1" applyFill="1" applyBorder="1" applyAlignment="1" applyProtection="1">
      <alignment horizontal="center" vertical="center"/>
      <protection locked="0"/>
    </xf>
    <xf numFmtId="0" fontId="6" fillId="7" borderId="3" xfId="0" applyFont="1" applyFill="1" applyBorder="1" applyAlignment="1">
      <alignment horizontal="center" vertical="center"/>
    </xf>
    <xf numFmtId="9" fontId="6" fillId="6" borderId="3" xfId="0" applyNumberFormat="1" applyFont="1" applyFill="1" applyBorder="1" applyAlignment="1" applyProtection="1">
      <alignment horizontal="center" vertical="center"/>
      <protection locked="0"/>
    </xf>
    <xf numFmtId="0" fontId="6" fillId="5" borderId="22" xfId="0" applyFont="1" applyFill="1" applyBorder="1" applyAlignment="1">
      <alignment horizontal="center" vertical="center"/>
    </xf>
    <xf numFmtId="9" fontId="6" fillId="6" borderId="22" xfId="0" applyNumberFormat="1" applyFont="1" applyFill="1" applyBorder="1" applyAlignment="1" applyProtection="1">
      <alignment horizontal="center" vertical="center"/>
      <protection locked="0"/>
    </xf>
    <xf numFmtId="0" fontId="6" fillId="7" borderId="35" xfId="0" applyFont="1" applyFill="1" applyBorder="1" applyAlignment="1">
      <alignment horizontal="justify" vertical="center" wrapText="1"/>
    </xf>
    <xf numFmtId="0" fontId="6" fillId="5" borderId="36" xfId="0" applyFont="1" applyFill="1" applyBorder="1" applyAlignment="1">
      <alignment horizontal="center" vertical="center" wrapText="1"/>
    </xf>
    <xf numFmtId="0" fontId="6" fillId="7" borderId="33" xfId="0" applyFont="1" applyFill="1" applyBorder="1" applyAlignment="1">
      <alignment vertical="center" wrapText="1"/>
    </xf>
    <xf numFmtId="165" fontId="6" fillId="5" borderId="28" xfId="0" applyNumberFormat="1" applyFont="1" applyFill="1" applyBorder="1" applyAlignment="1">
      <alignment horizontal="center" vertical="center" wrapText="1"/>
    </xf>
    <xf numFmtId="0" fontId="6" fillId="5" borderId="21" xfId="0" applyFont="1" applyFill="1" applyBorder="1" applyAlignment="1" applyProtection="1">
      <alignment horizontal="center" vertical="center"/>
      <protection locked="0"/>
    </xf>
    <xf numFmtId="0" fontId="6" fillId="5" borderId="19" xfId="0" applyFont="1" applyFill="1" applyBorder="1" applyAlignment="1">
      <alignment horizontal="center" vertical="center"/>
    </xf>
    <xf numFmtId="0" fontId="6" fillId="5" borderId="5" xfId="0" applyFont="1" applyFill="1" applyBorder="1" applyAlignment="1" applyProtection="1">
      <alignment horizontal="center" vertical="center"/>
      <protection locked="0"/>
    </xf>
    <xf numFmtId="0" fontId="6" fillId="5" borderId="8" xfId="0" applyFont="1" applyFill="1" applyBorder="1" applyAlignment="1" applyProtection="1">
      <alignment horizontal="center" vertical="center"/>
      <protection locked="0"/>
    </xf>
    <xf numFmtId="165" fontId="6" fillId="5" borderId="12" xfId="0" applyNumberFormat="1" applyFont="1" applyFill="1" applyBorder="1" applyAlignment="1" applyProtection="1">
      <alignment horizontal="center" vertical="center" wrapText="1"/>
      <protection locked="0"/>
    </xf>
    <xf numFmtId="0" fontId="6" fillId="5" borderId="8" xfId="0" applyFont="1" applyFill="1" applyBorder="1" applyAlignment="1">
      <alignment horizontal="center" vertical="center"/>
    </xf>
    <xf numFmtId="165" fontId="6" fillId="5" borderId="19" xfId="0" applyNumberFormat="1" applyFont="1" applyFill="1" applyBorder="1" applyAlignment="1" applyProtection="1">
      <alignment horizontal="center" vertical="center" wrapText="1"/>
      <protection locked="0"/>
    </xf>
    <xf numFmtId="0" fontId="6" fillId="5" borderId="7" xfId="0" applyFont="1" applyFill="1" applyBorder="1" applyAlignment="1">
      <alignment horizontal="center" vertical="center"/>
    </xf>
    <xf numFmtId="165" fontId="6" fillId="5" borderId="3" xfId="0" applyNumberFormat="1" applyFont="1" applyFill="1" applyBorder="1" applyAlignment="1" applyProtection="1">
      <alignment horizontal="center" vertical="center"/>
      <protection locked="0"/>
    </xf>
    <xf numFmtId="165" fontId="6" fillId="7" borderId="33" xfId="0" applyNumberFormat="1" applyFont="1" applyFill="1" applyBorder="1" applyAlignment="1" applyProtection="1">
      <alignment horizontal="center" vertical="center"/>
      <protection locked="0"/>
    </xf>
    <xf numFmtId="0" fontId="6" fillId="7" borderId="33" xfId="0" applyFont="1" applyFill="1" applyBorder="1" applyAlignment="1" applyProtection="1">
      <alignment horizontal="justify" vertical="center" wrapText="1"/>
      <protection locked="0"/>
    </xf>
    <xf numFmtId="0" fontId="6" fillId="7" borderId="33" xfId="0" applyFont="1" applyFill="1" applyBorder="1" applyAlignment="1" applyProtection="1">
      <alignment horizontal="center" vertical="center"/>
      <protection locked="0"/>
    </xf>
    <xf numFmtId="0" fontId="6" fillId="7" borderId="33" xfId="0" applyFont="1" applyFill="1" applyBorder="1" applyAlignment="1">
      <alignment horizontal="center" vertical="center" wrapText="1"/>
    </xf>
    <xf numFmtId="165" fontId="6" fillId="6" borderId="3" xfId="0" applyNumberFormat="1" applyFont="1" applyFill="1" applyBorder="1" applyAlignment="1" applyProtection="1">
      <alignment horizontal="center" vertical="center"/>
      <protection locked="0"/>
    </xf>
    <xf numFmtId="0" fontId="6" fillId="6" borderId="22" xfId="0" applyFont="1" applyFill="1" applyBorder="1" applyAlignment="1" applyProtection="1">
      <alignment horizontal="justify" vertical="center" wrapText="1"/>
      <protection locked="0"/>
    </xf>
    <xf numFmtId="0" fontId="6" fillId="5" borderId="22" xfId="0" applyFont="1" applyFill="1" applyBorder="1" applyAlignment="1" applyProtection="1">
      <alignment horizontal="center" vertical="center" wrapText="1"/>
      <protection locked="0"/>
    </xf>
    <xf numFmtId="165" fontId="6" fillId="6" borderId="22" xfId="0" applyNumberFormat="1" applyFont="1" applyFill="1" applyBorder="1" applyAlignment="1" applyProtection="1">
      <alignment horizontal="center" vertical="center"/>
      <protection locked="0"/>
    </xf>
    <xf numFmtId="0" fontId="6" fillId="5" borderId="22" xfId="0" applyFont="1" applyFill="1" applyBorder="1" applyAlignment="1">
      <alignment horizontal="center" vertical="center" wrapText="1"/>
    </xf>
    <xf numFmtId="165" fontId="6" fillId="5" borderId="24" xfId="0" applyNumberFormat="1" applyFont="1" applyFill="1" applyBorder="1" applyAlignment="1" applyProtection="1">
      <alignment horizontal="center" vertical="center"/>
      <protection locked="0"/>
    </xf>
    <xf numFmtId="0" fontId="6" fillId="5" borderId="26" xfId="0" applyFont="1" applyFill="1" applyBorder="1" applyAlignment="1" applyProtection="1">
      <alignment horizontal="center" vertical="center" wrapText="1"/>
      <protection locked="0"/>
    </xf>
    <xf numFmtId="165" fontId="6" fillId="5" borderId="26" xfId="0" applyNumberFormat="1" applyFont="1" applyFill="1" applyBorder="1" applyAlignment="1" applyProtection="1">
      <alignment horizontal="center" vertical="center"/>
      <protection locked="0"/>
    </xf>
    <xf numFmtId="0" fontId="6" fillId="5" borderId="27" xfId="0" applyFont="1" applyFill="1" applyBorder="1" applyAlignment="1">
      <alignment horizontal="center" vertical="center" wrapText="1"/>
    </xf>
    <xf numFmtId="165" fontId="6" fillId="6" borderId="24" xfId="0" applyNumberFormat="1" applyFont="1" applyFill="1" applyBorder="1" applyAlignment="1" applyProtection="1">
      <alignment horizontal="center" vertical="center" wrapText="1"/>
      <protection locked="0"/>
    </xf>
    <xf numFmtId="0" fontId="6" fillId="6" borderId="24" xfId="0" applyFont="1" applyFill="1" applyBorder="1" applyAlignment="1" applyProtection="1">
      <alignment horizontal="center" vertical="center"/>
      <protection locked="0"/>
    </xf>
    <xf numFmtId="1" fontId="6" fillId="5" borderId="24" xfId="0" applyNumberFormat="1" applyFont="1" applyFill="1" applyBorder="1" applyAlignment="1" applyProtection="1">
      <alignment horizontal="center" vertical="center"/>
      <protection locked="0"/>
    </xf>
    <xf numFmtId="1" fontId="6" fillId="7" borderId="24" xfId="0" applyNumberFormat="1" applyFont="1" applyFill="1" applyBorder="1" applyAlignment="1" applyProtection="1">
      <alignment horizontal="center" vertical="center"/>
      <protection locked="0"/>
    </xf>
    <xf numFmtId="0" fontId="6" fillId="7" borderId="24" xfId="0" applyFont="1" applyFill="1" applyBorder="1" applyAlignment="1" applyProtection="1">
      <alignment horizontal="justify" vertical="center" wrapText="1"/>
      <protection locked="0"/>
    </xf>
    <xf numFmtId="165" fontId="6" fillId="5" borderId="24" xfId="8" applyNumberFormat="1" applyFont="1" applyFill="1" applyBorder="1" applyAlignment="1" applyProtection="1">
      <alignment horizontal="center" vertical="center" wrapText="1"/>
      <protection locked="0"/>
    </xf>
    <xf numFmtId="49" fontId="6" fillId="7" borderId="24" xfId="0" applyNumberFormat="1" applyFont="1" applyFill="1" applyBorder="1" applyAlignment="1" applyProtection="1">
      <alignment horizontal="justify" vertical="center" wrapText="1"/>
      <protection locked="0"/>
    </xf>
    <xf numFmtId="0" fontId="10" fillId="5" borderId="24" xfId="0" applyFont="1" applyFill="1" applyBorder="1" applyAlignment="1" applyProtection="1">
      <alignment horizontal="center" vertical="center"/>
      <protection locked="0"/>
    </xf>
    <xf numFmtId="1" fontId="6" fillId="6" borderId="24" xfId="0" applyNumberFormat="1" applyFont="1" applyFill="1" applyBorder="1" applyAlignment="1" applyProtection="1">
      <alignment horizontal="center" vertical="center"/>
      <protection locked="0"/>
    </xf>
    <xf numFmtId="165" fontId="6" fillId="5" borderId="30" xfId="0" applyNumberFormat="1" applyFont="1" applyFill="1" applyBorder="1" applyAlignment="1" applyProtection="1">
      <alignment horizontal="center" vertical="center" wrapText="1"/>
      <protection locked="0"/>
    </xf>
    <xf numFmtId="165" fontId="6" fillId="5" borderId="30" xfId="0" applyNumberFormat="1" applyFont="1" applyFill="1" applyBorder="1" applyAlignment="1" applyProtection="1">
      <alignment horizontal="center" vertical="center"/>
      <protection locked="0"/>
    </xf>
    <xf numFmtId="9" fontId="6" fillId="7" borderId="24" xfId="0" applyNumberFormat="1" applyFont="1" applyFill="1" applyBorder="1" applyAlignment="1" applyProtection="1">
      <alignment horizontal="center" vertical="center" wrapText="1"/>
      <protection locked="0"/>
    </xf>
    <xf numFmtId="9" fontId="6" fillId="5" borderId="24" xfId="0" applyNumberFormat="1" applyFont="1" applyFill="1" applyBorder="1" applyAlignment="1" applyProtection="1">
      <alignment horizontal="center" vertical="center" wrapText="1"/>
      <protection locked="0"/>
    </xf>
    <xf numFmtId="0" fontId="6" fillId="7" borderId="33" xfId="0" applyFont="1" applyFill="1" applyBorder="1" applyAlignment="1">
      <alignment wrapText="1"/>
    </xf>
    <xf numFmtId="0" fontId="6" fillId="5" borderId="24" xfId="0" applyFont="1" applyFill="1" applyBorder="1" applyAlignment="1" applyProtection="1">
      <alignment vertical="center" wrapText="1"/>
      <protection locked="0"/>
    </xf>
    <xf numFmtId="165" fontId="6" fillId="7" borderId="33" xfId="0" applyNumberFormat="1" applyFont="1" applyFill="1" applyBorder="1" applyAlignment="1" applyProtection="1">
      <alignment horizontal="center" vertical="center" wrapText="1"/>
      <protection locked="0"/>
    </xf>
    <xf numFmtId="9" fontId="6" fillId="6" borderId="24" xfId="2" applyFont="1" applyFill="1" applyBorder="1" applyAlignment="1" applyProtection="1">
      <alignment horizontal="center" vertical="center" wrapText="1"/>
      <protection locked="0"/>
    </xf>
    <xf numFmtId="165" fontId="6" fillId="7" borderId="3" xfId="0" applyNumberFormat="1" applyFont="1" applyFill="1" applyBorder="1" applyAlignment="1" applyProtection="1">
      <alignment horizontal="center" vertical="center" wrapText="1"/>
      <protection locked="0"/>
    </xf>
    <xf numFmtId="9" fontId="6" fillId="6" borderId="3" xfId="2" applyFont="1" applyFill="1" applyBorder="1" applyAlignment="1" applyProtection="1">
      <alignment horizontal="center" vertical="center" wrapText="1"/>
      <protection locked="0"/>
    </xf>
    <xf numFmtId="165" fontId="6" fillId="7" borderId="12" xfId="0" applyNumberFormat="1" applyFont="1" applyFill="1" applyBorder="1" applyAlignment="1" applyProtection="1">
      <alignment horizontal="center" vertical="center" wrapText="1"/>
      <protection locked="0"/>
    </xf>
    <xf numFmtId="0" fontId="6" fillId="7" borderId="7" xfId="0" applyFont="1" applyFill="1" applyBorder="1" applyAlignment="1" applyProtection="1">
      <alignment horizontal="center" vertical="center" wrapText="1"/>
      <protection locked="0"/>
    </xf>
    <xf numFmtId="0" fontId="6" fillId="7" borderId="34" xfId="0" applyFont="1" applyFill="1" applyBorder="1" applyAlignment="1" applyProtection="1">
      <alignment horizontal="justify" vertical="center" wrapText="1"/>
      <protection locked="0"/>
    </xf>
    <xf numFmtId="0" fontId="6" fillId="7" borderId="34" xfId="0" applyFont="1" applyFill="1" applyBorder="1" applyAlignment="1" applyProtection="1">
      <alignment horizontal="center" vertical="center" wrapText="1"/>
      <protection locked="0"/>
    </xf>
    <xf numFmtId="165" fontId="6" fillId="7" borderId="34" xfId="0" applyNumberFormat="1" applyFont="1" applyFill="1" applyBorder="1" applyAlignment="1" applyProtection="1">
      <alignment horizontal="center" vertical="center" wrapText="1"/>
      <protection locked="0"/>
    </xf>
    <xf numFmtId="9" fontId="6" fillId="6" borderId="34" xfId="2" applyFont="1" applyFill="1" applyBorder="1" applyAlignment="1" applyProtection="1">
      <alignment horizontal="center" vertical="center" wrapText="1"/>
      <protection locked="0"/>
    </xf>
    <xf numFmtId="0" fontId="6" fillId="6" borderId="33" xfId="0" applyFont="1" applyFill="1" applyBorder="1" applyAlignment="1" applyProtection="1">
      <alignment horizontal="center" vertical="center" wrapText="1"/>
      <protection locked="0"/>
    </xf>
    <xf numFmtId="9" fontId="6" fillId="6" borderId="33" xfId="2" applyFont="1" applyFill="1" applyBorder="1" applyAlignment="1" applyProtection="1">
      <alignment horizontal="center" vertical="center" wrapText="1"/>
      <protection locked="0"/>
    </xf>
    <xf numFmtId="9" fontId="6" fillId="6" borderId="30" xfId="2" applyFont="1" applyFill="1" applyBorder="1" applyAlignment="1" applyProtection="1">
      <alignment horizontal="center" vertical="center" wrapText="1"/>
      <protection locked="0"/>
    </xf>
    <xf numFmtId="0" fontId="6" fillId="7" borderId="0" xfId="0" applyFont="1" applyFill="1" applyAlignment="1">
      <alignment horizontal="justify" vertical="center" wrapText="1"/>
    </xf>
    <xf numFmtId="0" fontId="6" fillId="7" borderId="18" xfId="0" applyFont="1" applyFill="1" applyBorder="1" applyAlignment="1" applyProtection="1">
      <alignment horizontal="center" vertical="center" wrapText="1"/>
      <protection locked="0"/>
    </xf>
    <xf numFmtId="9" fontId="6" fillId="6" borderId="22" xfId="2" applyFont="1" applyFill="1" applyBorder="1" applyAlignment="1" applyProtection="1">
      <alignment horizontal="center" vertical="center" wrapText="1"/>
      <protection locked="0"/>
    </xf>
    <xf numFmtId="9" fontId="6" fillId="6" borderId="22" xfId="0" applyNumberFormat="1" applyFont="1" applyFill="1" applyBorder="1" applyAlignment="1" applyProtection="1">
      <alignment horizontal="center" vertical="center" wrapText="1"/>
      <protection locked="0"/>
    </xf>
    <xf numFmtId="0" fontId="6" fillId="6" borderId="5" xfId="0" applyFont="1" applyFill="1" applyBorder="1" applyAlignment="1" applyProtection="1">
      <alignment horizontal="center" vertical="center" wrapText="1"/>
      <protection locked="0"/>
    </xf>
    <xf numFmtId="0" fontId="6" fillId="7" borderId="5" xfId="0" applyFont="1" applyFill="1" applyBorder="1" applyAlignment="1" applyProtection="1">
      <alignment horizontal="justify" vertical="center" wrapText="1"/>
      <protection locked="0"/>
    </xf>
    <xf numFmtId="165" fontId="6" fillId="7" borderId="5" xfId="0" applyNumberFormat="1" applyFont="1" applyFill="1" applyBorder="1" applyAlignment="1" applyProtection="1">
      <alignment horizontal="center" vertical="center" wrapText="1"/>
      <protection locked="0"/>
    </xf>
    <xf numFmtId="9" fontId="6" fillId="7" borderId="5" xfId="0" applyNumberFormat="1" applyFont="1" applyFill="1" applyBorder="1" applyAlignment="1" applyProtection="1">
      <alignment horizontal="center" vertical="center" wrapText="1"/>
      <protection locked="0"/>
    </xf>
    <xf numFmtId="0" fontId="6" fillId="6" borderId="5" xfId="0" applyFont="1" applyFill="1" applyBorder="1" applyAlignment="1" applyProtection="1">
      <alignment horizontal="justify" vertical="center" wrapText="1"/>
      <protection locked="0"/>
    </xf>
    <xf numFmtId="165" fontId="6" fillId="6" borderId="12" xfId="0" applyNumberFormat="1" applyFont="1" applyFill="1" applyBorder="1" applyAlignment="1" applyProtection="1">
      <alignment horizontal="center" vertical="center" wrapText="1"/>
      <protection locked="0"/>
    </xf>
    <xf numFmtId="0" fontId="6" fillId="6" borderId="3" xfId="0" applyFont="1" applyFill="1" applyBorder="1" applyAlignment="1" applyProtection="1">
      <alignment vertical="center"/>
      <protection locked="0"/>
    </xf>
    <xf numFmtId="165" fontId="6" fillId="6" borderId="19" xfId="0" applyNumberFormat="1" applyFont="1" applyFill="1" applyBorder="1" applyAlignment="1" applyProtection="1">
      <alignment horizontal="center" vertical="center" wrapText="1"/>
      <protection locked="0"/>
    </xf>
    <xf numFmtId="0" fontId="6" fillId="5" borderId="20" xfId="0" applyFont="1" applyFill="1" applyBorder="1" applyAlignment="1">
      <alignment horizontal="justify" vertical="center" wrapText="1"/>
    </xf>
    <xf numFmtId="0" fontId="6" fillId="5" borderId="20" xfId="0" applyFont="1" applyFill="1" applyBorder="1" applyAlignment="1" applyProtection="1">
      <alignment horizontal="justify" vertical="center" wrapText="1"/>
      <protection locked="0"/>
    </xf>
    <xf numFmtId="0" fontId="6" fillId="5" borderId="21" xfId="0" applyFont="1" applyFill="1" applyBorder="1" applyAlignment="1" applyProtection="1">
      <alignment horizontal="center" vertical="center" wrapText="1"/>
      <protection locked="0"/>
    </xf>
    <xf numFmtId="0" fontId="6" fillId="6" borderId="21" xfId="0" applyFont="1" applyFill="1" applyBorder="1" applyAlignment="1" applyProtection="1">
      <alignment horizontal="center" vertical="center" wrapText="1"/>
      <protection locked="0"/>
    </xf>
    <xf numFmtId="0" fontId="6" fillId="5" borderId="3" xfId="0" applyFont="1" applyFill="1" applyBorder="1" applyAlignment="1">
      <alignment vertical="center" wrapText="1"/>
    </xf>
    <xf numFmtId="0" fontId="6" fillId="5" borderId="7" xfId="0" applyFont="1" applyFill="1" applyBorder="1" applyAlignment="1" applyProtection="1">
      <alignment horizontal="center" vertical="center" wrapText="1"/>
      <protection locked="0"/>
    </xf>
    <xf numFmtId="165" fontId="6" fillId="5" borderId="34" xfId="0" applyNumberFormat="1" applyFont="1" applyFill="1" applyBorder="1" applyAlignment="1" applyProtection="1">
      <alignment horizontal="center" vertical="center" wrapText="1"/>
      <protection locked="0"/>
    </xf>
    <xf numFmtId="165" fontId="6" fillId="7" borderId="34" xfId="0" applyNumberFormat="1" applyFont="1" applyFill="1" applyBorder="1" applyAlignment="1" applyProtection="1">
      <alignment horizontal="center" vertical="center"/>
      <protection locked="0"/>
    </xf>
    <xf numFmtId="0" fontId="6" fillId="5" borderId="34" xfId="0" applyFont="1" applyFill="1" applyBorder="1" applyAlignment="1">
      <alignment horizontal="center" vertical="center" wrapText="1"/>
    </xf>
    <xf numFmtId="0" fontId="6" fillId="5" borderId="33" xfId="0" applyFont="1" applyFill="1" applyBorder="1" applyAlignment="1">
      <alignment horizontal="center" vertical="center" wrapText="1"/>
    </xf>
    <xf numFmtId="165" fontId="6" fillId="5" borderId="5" xfId="0" applyNumberFormat="1" applyFont="1" applyFill="1" applyBorder="1" applyAlignment="1" applyProtection="1">
      <alignment horizontal="center" vertical="center" wrapText="1"/>
      <protection locked="0"/>
    </xf>
    <xf numFmtId="0" fontId="6" fillId="7" borderId="5" xfId="0" applyFont="1" applyFill="1" applyBorder="1" applyAlignment="1">
      <alignment horizontal="center" vertical="center" wrapText="1"/>
    </xf>
    <xf numFmtId="9" fontId="6" fillId="6" borderId="17" xfId="2" applyFont="1" applyFill="1" applyBorder="1" applyAlignment="1" applyProtection="1">
      <alignment horizontal="center" vertical="center" wrapText="1"/>
      <protection locked="0"/>
    </xf>
    <xf numFmtId="165" fontId="6" fillId="5" borderId="18" xfId="0" applyNumberFormat="1" applyFont="1" applyFill="1" applyBorder="1" applyAlignment="1">
      <alignment horizontal="center" vertical="center" wrapText="1"/>
    </xf>
    <xf numFmtId="0" fontId="6" fillId="5" borderId="32" xfId="0" applyFont="1" applyFill="1" applyBorder="1" applyAlignment="1">
      <alignment vertical="center" wrapText="1"/>
    </xf>
    <xf numFmtId="0" fontId="6" fillId="7" borderId="32" xfId="0" applyFont="1" applyFill="1" applyBorder="1" applyAlignment="1" applyProtection="1">
      <alignment horizontal="center" vertical="center" wrapText="1"/>
      <protection locked="0"/>
    </xf>
    <xf numFmtId="165" fontId="6" fillId="5" borderId="32" xfId="0" applyNumberFormat="1" applyFont="1" applyFill="1" applyBorder="1" applyAlignment="1">
      <alignment horizontal="center" vertical="center" wrapText="1"/>
    </xf>
    <xf numFmtId="0" fontId="6" fillId="5" borderId="32" xfId="0" applyFont="1" applyFill="1" applyBorder="1" applyAlignment="1">
      <alignment horizontal="center" vertical="center" wrapText="1"/>
    </xf>
    <xf numFmtId="9" fontId="6" fillId="5" borderId="32" xfId="2" applyFont="1" applyFill="1" applyBorder="1" applyAlignment="1">
      <alignment horizontal="center" vertical="center" wrapText="1"/>
    </xf>
    <xf numFmtId="9" fontId="6" fillId="5" borderId="32" xfId="1" applyNumberFormat="1" applyFont="1" applyFill="1" applyBorder="1" applyAlignment="1">
      <alignment horizontal="center" vertical="center" wrapText="1"/>
    </xf>
    <xf numFmtId="0" fontId="6" fillId="5" borderId="19" xfId="0" applyFont="1" applyFill="1" applyBorder="1" applyAlignment="1">
      <alignment vertical="center" wrapText="1"/>
    </xf>
    <xf numFmtId="0" fontId="6" fillId="5" borderId="8" xfId="0" applyFont="1" applyFill="1" applyBorder="1" applyAlignment="1" applyProtection="1">
      <alignment horizontal="center" vertical="center" wrapText="1"/>
      <protection locked="0"/>
    </xf>
    <xf numFmtId="165" fontId="6" fillId="5" borderId="33" xfId="0" applyNumberFormat="1" applyFont="1" applyFill="1" applyBorder="1" applyAlignment="1">
      <alignment horizontal="center" vertical="center" wrapText="1"/>
    </xf>
    <xf numFmtId="9" fontId="6" fillId="5" borderId="4" xfId="2" applyFont="1" applyFill="1" applyBorder="1" applyAlignment="1" applyProtection="1">
      <alignment horizontal="center" vertical="center" wrapText="1"/>
      <protection locked="0"/>
    </xf>
    <xf numFmtId="9" fontId="6" fillId="5" borderId="18" xfId="2" applyFont="1" applyFill="1" applyBorder="1" applyAlignment="1" applyProtection="1">
      <alignment horizontal="center" vertical="center" wrapText="1"/>
      <protection locked="0"/>
    </xf>
    <xf numFmtId="0" fontId="6" fillId="6" borderId="4" xfId="0" applyFont="1" applyFill="1" applyBorder="1" applyAlignment="1" applyProtection="1">
      <alignment horizontal="center" vertical="center"/>
      <protection locked="0"/>
    </xf>
    <xf numFmtId="0" fontId="6" fillId="5" borderId="3" xfId="0" applyFont="1" applyFill="1" applyBorder="1" applyAlignment="1">
      <alignment horizontal="left" vertical="center" wrapText="1"/>
    </xf>
    <xf numFmtId="165" fontId="6" fillId="5" borderId="19" xfId="0" applyNumberFormat="1" applyFont="1" applyFill="1" applyBorder="1" applyAlignment="1">
      <alignment horizontal="center" vertical="center"/>
    </xf>
    <xf numFmtId="9" fontId="6" fillId="6" borderId="18" xfId="0" applyNumberFormat="1" applyFont="1" applyFill="1" applyBorder="1" applyAlignment="1" applyProtection="1">
      <alignment horizontal="center" vertical="center"/>
      <protection locked="0"/>
    </xf>
    <xf numFmtId="0" fontId="6" fillId="6" borderId="8" xfId="0" applyFont="1" applyFill="1" applyBorder="1" applyAlignment="1" applyProtection="1">
      <alignment horizontal="center" vertical="center"/>
      <protection locked="0"/>
    </xf>
    <xf numFmtId="0" fontId="6" fillId="5" borderId="19" xfId="0" applyFont="1" applyFill="1" applyBorder="1" applyAlignment="1" applyProtection="1">
      <alignment horizontal="center" vertical="center"/>
      <protection locked="0"/>
    </xf>
    <xf numFmtId="0" fontId="6" fillId="5" borderId="6" xfId="0" applyFont="1" applyFill="1" applyBorder="1" applyAlignment="1">
      <alignment horizontal="center" vertical="center" wrapText="1"/>
    </xf>
    <xf numFmtId="9" fontId="6" fillId="6" borderId="6" xfId="0" applyNumberFormat="1" applyFont="1" applyFill="1" applyBorder="1" applyAlignment="1" applyProtection="1">
      <alignment horizontal="center" vertical="center"/>
      <protection locked="0"/>
    </xf>
    <xf numFmtId="0" fontId="6" fillId="5" borderId="12" xfId="0" applyFont="1" applyFill="1" applyBorder="1" applyAlignment="1">
      <alignment horizontal="center" vertical="center"/>
    </xf>
    <xf numFmtId="0" fontId="6" fillId="7" borderId="0" xfId="0" applyFont="1" applyFill="1" applyBorder="1" applyAlignment="1">
      <alignment wrapText="1"/>
    </xf>
    <xf numFmtId="0" fontId="6" fillId="5" borderId="10" xfId="0" applyFont="1" applyFill="1" applyBorder="1" applyAlignment="1">
      <alignment horizontal="center" vertical="center"/>
    </xf>
    <xf numFmtId="0" fontId="6" fillId="5" borderId="9" xfId="0" applyFont="1" applyFill="1" applyBorder="1" applyAlignment="1">
      <alignment horizontal="center" vertical="center" wrapText="1"/>
    </xf>
    <xf numFmtId="165" fontId="6" fillId="7" borderId="33" xfId="0" applyNumberFormat="1" applyFont="1" applyFill="1" applyBorder="1" applyAlignment="1">
      <alignment horizontal="center" vertical="center"/>
    </xf>
    <xf numFmtId="0" fontId="6" fillId="5" borderId="12" xfId="0" applyFont="1" applyFill="1" applyBorder="1" applyAlignment="1" applyProtection="1">
      <alignment horizontal="justify" vertical="center" wrapText="1"/>
      <protection locked="0"/>
    </xf>
    <xf numFmtId="0" fontId="6" fillId="5" borderId="12" xfId="0" applyFont="1" applyFill="1" applyBorder="1" applyAlignment="1" applyProtection="1">
      <alignment horizontal="center" vertical="center"/>
      <protection locked="0"/>
    </xf>
    <xf numFmtId="165" fontId="6" fillId="5" borderId="12" xfId="0" applyNumberFormat="1" applyFont="1" applyFill="1" applyBorder="1" applyAlignment="1">
      <alignment horizontal="center" vertical="center"/>
    </xf>
    <xf numFmtId="9" fontId="6" fillId="6" borderId="12" xfId="0" applyNumberFormat="1" applyFont="1" applyFill="1" applyBorder="1" applyAlignment="1" applyProtection="1">
      <alignment horizontal="center" vertical="center"/>
      <protection locked="0"/>
    </xf>
    <xf numFmtId="0" fontId="6" fillId="5" borderId="23" xfId="0" applyFont="1" applyFill="1" applyBorder="1" applyAlignment="1">
      <alignment horizontal="center" vertical="center"/>
    </xf>
    <xf numFmtId="0" fontId="6" fillId="5" borderId="9" xfId="0" applyFont="1" applyFill="1" applyBorder="1" applyAlignment="1" applyProtection="1">
      <alignment horizontal="center" vertical="center"/>
      <protection locked="0"/>
    </xf>
    <xf numFmtId="165" fontId="6" fillId="5" borderId="9" xfId="0" applyNumberFormat="1" applyFont="1" applyFill="1" applyBorder="1" applyAlignment="1">
      <alignment horizontal="center" vertical="center"/>
    </xf>
    <xf numFmtId="9" fontId="6" fillId="6" borderId="17" xfId="0" applyNumberFormat="1" applyFont="1" applyFill="1" applyBorder="1" applyAlignment="1" applyProtection="1">
      <alignment horizontal="center" vertical="center"/>
      <protection locked="0"/>
    </xf>
    <xf numFmtId="0" fontId="6" fillId="6" borderId="19" xfId="0" applyFont="1" applyFill="1" applyBorder="1" applyAlignment="1" applyProtection="1">
      <alignment horizontal="center" vertical="center"/>
      <protection locked="0"/>
    </xf>
    <xf numFmtId="0" fontId="6" fillId="5" borderId="6" xfId="0" applyFont="1" applyFill="1" applyBorder="1" applyAlignment="1" applyProtection="1">
      <alignment horizontal="center" vertical="center"/>
      <protection locked="0"/>
    </xf>
    <xf numFmtId="165" fontId="6" fillId="5" borderId="6" xfId="0" applyNumberFormat="1" applyFont="1" applyFill="1" applyBorder="1" applyAlignment="1">
      <alignment horizontal="center" vertical="center"/>
    </xf>
    <xf numFmtId="0" fontId="6" fillId="5" borderId="6" xfId="0" applyFont="1" applyFill="1" applyBorder="1" applyAlignment="1">
      <alignment horizontal="center" vertical="center"/>
    </xf>
    <xf numFmtId="165" fontId="6" fillId="5" borderId="33" xfId="0" applyNumberFormat="1" applyFont="1" applyFill="1" applyBorder="1" applyAlignment="1">
      <alignment horizontal="center" vertical="center"/>
    </xf>
    <xf numFmtId="9" fontId="6" fillId="6" borderId="30" xfId="0" applyNumberFormat="1" applyFont="1" applyFill="1" applyBorder="1" applyAlignment="1" applyProtection="1">
      <alignment horizontal="center" vertical="center"/>
      <protection locked="0"/>
    </xf>
    <xf numFmtId="0" fontId="6" fillId="5" borderId="0" xfId="0" applyFont="1" applyFill="1" applyBorder="1" applyAlignment="1">
      <alignment horizontal="center" vertical="center"/>
    </xf>
    <xf numFmtId="0" fontId="6" fillId="5" borderId="3" xfId="0" applyFont="1" applyFill="1" applyBorder="1" applyAlignment="1" applyProtection="1">
      <alignment vertical="center" wrapText="1"/>
      <protection locked="0"/>
    </xf>
    <xf numFmtId="165" fontId="6" fillId="5" borderId="22" xfId="0" applyNumberFormat="1" applyFont="1" applyFill="1" applyBorder="1" applyAlignment="1">
      <alignment horizontal="center" vertical="center"/>
    </xf>
    <xf numFmtId="0" fontId="7" fillId="5" borderId="3" xfId="0" applyFont="1" applyFill="1" applyBorder="1" applyAlignment="1" applyProtection="1">
      <alignment horizontal="justify" vertical="center" wrapText="1"/>
      <protection locked="0"/>
    </xf>
    <xf numFmtId="9" fontId="6" fillId="6" borderId="11" xfId="0" applyNumberFormat="1" applyFont="1" applyFill="1" applyBorder="1" applyAlignment="1" applyProtection="1">
      <alignment horizontal="center" vertical="center"/>
      <protection locked="0"/>
    </xf>
    <xf numFmtId="9" fontId="6" fillId="5" borderId="22" xfId="0" applyNumberFormat="1" applyFont="1" applyFill="1" applyBorder="1" applyAlignment="1" applyProtection="1">
      <alignment horizontal="center" vertical="center"/>
      <protection locked="0"/>
    </xf>
    <xf numFmtId="9" fontId="6" fillId="5" borderId="17" xfId="0" applyNumberFormat="1" applyFont="1" applyFill="1" applyBorder="1" applyAlignment="1" applyProtection="1">
      <alignment horizontal="center" vertical="center"/>
      <protection locked="0"/>
    </xf>
    <xf numFmtId="9" fontId="6" fillId="6" borderId="24" xfId="0" applyNumberFormat="1" applyFont="1" applyFill="1" applyBorder="1" applyAlignment="1" applyProtection="1">
      <alignment horizontal="center" vertical="center"/>
      <protection locked="0"/>
    </xf>
    <xf numFmtId="0" fontId="6" fillId="5" borderId="9" xfId="0" applyFont="1" applyFill="1" applyBorder="1" applyAlignment="1" applyProtection="1">
      <alignment horizontal="justify" vertical="center" wrapText="1"/>
      <protection locked="0"/>
    </xf>
    <xf numFmtId="0" fontId="6" fillId="5" borderId="6" xfId="0" applyFont="1" applyFill="1" applyBorder="1" applyAlignment="1" applyProtection="1">
      <alignment horizontal="justify" vertical="center" wrapText="1"/>
      <protection locked="0"/>
    </xf>
    <xf numFmtId="0" fontId="6" fillId="5" borderId="37" xfId="0" applyFont="1" applyFill="1" applyBorder="1" applyAlignment="1">
      <alignment horizontal="justify" vertical="center" wrapText="1"/>
    </xf>
    <xf numFmtId="9" fontId="6" fillId="5" borderId="37" xfId="5" applyFont="1" applyFill="1" applyBorder="1" applyAlignment="1">
      <alignment horizontal="justify" vertical="center" wrapText="1"/>
    </xf>
    <xf numFmtId="0" fontId="4" fillId="0" borderId="0" xfId="0" applyFont="1" applyAlignment="1">
      <alignment horizontal="justify" vertical="center" wrapText="1"/>
    </xf>
    <xf numFmtId="0" fontId="5" fillId="8" borderId="38" xfId="0" applyFont="1" applyFill="1" applyBorder="1" applyAlignment="1">
      <alignment horizontal="center" vertical="center" wrapText="1"/>
    </xf>
    <xf numFmtId="0" fontId="4" fillId="5" borderId="38" xfId="0" applyFont="1" applyFill="1" applyBorder="1" applyAlignment="1">
      <alignment horizontal="justify" vertical="center" wrapText="1"/>
    </xf>
    <xf numFmtId="0" fontId="6" fillId="5" borderId="38" xfId="0" applyFont="1" applyFill="1" applyBorder="1" applyAlignment="1">
      <alignment horizontal="justify" vertical="center" wrapText="1"/>
    </xf>
    <xf numFmtId="0" fontId="4" fillId="5" borderId="39" xfId="0" applyFont="1" applyFill="1" applyBorder="1" applyAlignment="1">
      <alignment horizontal="justify" vertical="center" wrapText="1"/>
    </xf>
    <xf numFmtId="0" fontId="3" fillId="2" borderId="12" xfId="0" applyFont="1" applyFill="1" applyBorder="1" applyAlignment="1">
      <alignment horizontal="center" vertical="center"/>
    </xf>
    <xf numFmtId="0" fontId="4" fillId="0" borderId="0" xfId="0" applyFont="1"/>
    <xf numFmtId="0" fontId="4" fillId="0" borderId="12" xfId="0" applyFont="1" applyBorder="1"/>
    <xf numFmtId="0" fontId="4" fillId="0" borderId="12" xfId="0" applyFont="1" applyBorder="1" applyAlignment="1">
      <alignment horizontal="center"/>
    </xf>
    <xf numFmtId="0" fontId="4" fillId="0" borderId="4" xfId="0" applyFont="1" applyBorder="1" applyAlignment="1">
      <alignment horizontal="justify"/>
    </xf>
  </cellXfs>
  <cellStyles count="10">
    <cellStyle name="Millares" xfId="1" builtinId="3"/>
    <cellStyle name="Millares 2" xfId="4" xr:uid="{00000000-0005-0000-0000-00002F000000}"/>
    <cellStyle name="Normal" xfId="0" builtinId="0"/>
    <cellStyle name="Normal 2" xfId="3" xr:uid="{00000000-0005-0000-0000-000030000000}"/>
    <cellStyle name="Normal 3" xfId="6" xr:uid="{00000000-0005-0000-0000-000032000000}"/>
    <cellStyle name="Normal 4" xfId="7" xr:uid="{00000000-0005-0000-0000-000033000000}"/>
    <cellStyle name="Normal 5" xfId="8" xr:uid="{00000000-0005-0000-0000-000034000000}"/>
    <cellStyle name="Normal 6" xfId="9" xr:uid="{00000000-0005-0000-0000-000035000000}"/>
    <cellStyle name="Porcentaje" xfId="2" builtinId="5"/>
    <cellStyle name="Porcentaje 2" xfId="5" xr:uid="{00000000-0005-0000-0000-00003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98844</xdr:rowOff>
    </xdr:from>
    <xdr:to>
      <xdr:col>1</xdr:col>
      <xdr:colOff>80873</xdr:colOff>
      <xdr:row>1</xdr:row>
      <xdr:rowOff>346537</xdr:rowOff>
    </xdr:to>
    <xdr:pic>
      <xdr:nvPicPr>
        <xdr:cNvPr id="2" name="Picture 1" descr="Picture">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0" y="98844"/>
          <a:ext cx="611038" cy="571184"/>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264"/>
  <sheetViews>
    <sheetView tabSelected="1" zoomScale="85" zoomScaleNormal="85" zoomScaleSheetLayoutView="70" workbookViewId="0">
      <pane ySplit="10" topLeftCell="A108" activePane="bottomLeft" state="frozen"/>
      <selection pane="bottomLeft" activeCell="E157" sqref="E157"/>
    </sheetView>
  </sheetViews>
  <sheetFormatPr baseColWidth="10" defaultColWidth="9.140625" defaultRowHeight="12.75" x14ac:dyDescent="0.2"/>
  <cols>
    <col min="1" max="1" width="8" style="4" customWidth="1"/>
    <col min="2" max="2" width="11.140625" style="4" customWidth="1"/>
    <col min="3" max="4" width="18" style="4" customWidth="1"/>
    <col min="5" max="5" width="61.140625" style="4" customWidth="1"/>
    <col min="6" max="6" width="44.140625" style="4" customWidth="1"/>
    <col min="7" max="7" width="40.7109375" style="4" customWidth="1"/>
    <col min="8" max="8" width="45.7109375" style="4" customWidth="1"/>
    <col min="9" max="9" width="27.28515625" style="26" customWidth="1"/>
    <col min="10" max="10" width="14.42578125" style="21" customWidth="1"/>
    <col min="11" max="11" width="19.140625" style="21" customWidth="1"/>
    <col min="12" max="12" width="14.5703125" style="21" customWidth="1"/>
    <col min="13" max="13" width="16.5703125" style="21" customWidth="1"/>
    <col min="14" max="14" width="12.42578125" style="21" customWidth="1"/>
    <col min="15" max="15" width="44" style="27" customWidth="1"/>
    <col min="16" max="16" width="25.5703125" style="292" customWidth="1"/>
    <col min="17" max="254" width="8" style="4" customWidth="1"/>
    <col min="255" max="16384" width="9.140625" style="4"/>
  </cols>
  <sheetData>
    <row r="1" spans="1:16" ht="25.5" x14ac:dyDescent="0.2">
      <c r="B1" s="19" t="s">
        <v>0</v>
      </c>
      <c r="C1" s="19">
        <v>53</v>
      </c>
      <c r="D1" s="20" t="s">
        <v>1</v>
      </c>
    </row>
    <row r="2" spans="1:16" ht="38.25" x14ac:dyDescent="0.2">
      <c r="B2" s="19" t="s">
        <v>2</v>
      </c>
      <c r="C2" s="19">
        <v>400</v>
      </c>
      <c r="D2" s="20" t="s">
        <v>3</v>
      </c>
    </row>
    <row r="3" spans="1:16" x14ac:dyDescent="0.2">
      <c r="B3" s="19" t="s">
        <v>4</v>
      </c>
      <c r="C3" s="19">
        <v>1</v>
      </c>
    </row>
    <row r="4" spans="1:16" x14ac:dyDescent="0.2">
      <c r="B4" s="19" t="s">
        <v>5</v>
      </c>
      <c r="C4" s="19">
        <v>11609</v>
      </c>
    </row>
    <row r="5" spans="1:16" x14ac:dyDescent="0.2">
      <c r="B5" s="19" t="s">
        <v>6</v>
      </c>
      <c r="C5" s="22">
        <v>43465</v>
      </c>
    </row>
    <row r="6" spans="1:16" x14ac:dyDescent="0.2">
      <c r="B6" s="19" t="s">
        <v>7</v>
      </c>
      <c r="C6" s="19">
        <v>6</v>
      </c>
      <c r="D6" s="19" t="s">
        <v>8</v>
      </c>
    </row>
    <row r="8" spans="1:16" ht="12.75" customHeight="1" x14ac:dyDescent="0.2">
      <c r="A8" s="23" t="s">
        <v>9</v>
      </c>
      <c r="B8" s="297" t="s">
        <v>10</v>
      </c>
      <c r="C8" s="298"/>
      <c r="D8" s="299"/>
      <c r="E8" s="299"/>
      <c r="F8" s="298"/>
      <c r="G8" s="299"/>
      <c r="H8" s="299"/>
      <c r="I8" s="300"/>
      <c r="J8" s="299"/>
      <c r="K8" s="299"/>
      <c r="L8" s="299"/>
      <c r="M8" s="299"/>
      <c r="N8" s="299"/>
      <c r="O8" s="301"/>
    </row>
    <row r="9" spans="1:16" x14ac:dyDescent="0.2">
      <c r="C9" s="19">
        <v>4</v>
      </c>
      <c r="D9" s="24">
        <v>8</v>
      </c>
      <c r="E9" s="24">
        <v>12</v>
      </c>
      <c r="F9" s="19">
        <v>16</v>
      </c>
      <c r="G9" s="24">
        <v>20</v>
      </c>
      <c r="H9" s="24">
        <v>24</v>
      </c>
      <c r="I9" s="24">
        <v>28</v>
      </c>
      <c r="J9" s="25">
        <v>31</v>
      </c>
      <c r="K9" s="25">
        <v>32</v>
      </c>
      <c r="L9" s="25">
        <v>36</v>
      </c>
      <c r="M9" s="25">
        <v>40</v>
      </c>
      <c r="N9" s="25">
        <v>44</v>
      </c>
      <c r="O9" s="29">
        <v>48</v>
      </c>
    </row>
    <row r="10" spans="1:16" ht="51" x14ac:dyDescent="0.25">
      <c r="A10" s="41"/>
      <c r="B10" s="41"/>
      <c r="C10" s="20" t="s">
        <v>11</v>
      </c>
      <c r="D10" s="40" t="s">
        <v>12</v>
      </c>
      <c r="E10" s="42" t="s">
        <v>13</v>
      </c>
      <c r="F10" s="19" t="s">
        <v>14</v>
      </c>
      <c r="G10" s="42" t="s">
        <v>15</v>
      </c>
      <c r="H10" s="42" t="s">
        <v>16</v>
      </c>
      <c r="I10" s="40" t="s">
        <v>17</v>
      </c>
      <c r="J10" s="40" t="s">
        <v>18</v>
      </c>
      <c r="K10" s="20" t="s">
        <v>19</v>
      </c>
      <c r="L10" s="40" t="s">
        <v>20</v>
      </c>
      <c r="M10" s="20" t="s">
        <v>21</v>
      </c>
      <c r="N10" s="40" t="s">
        <v>22</v>
      </c>
      <c r="O10" s="43" t="s">
        <v>23</v>
      </c>
      <c r="P10" s="293" t="s">
        <v>953</v>
      </c>
    </row>
    <row r="11" spans="1:16" ht="113.25" customHeight="1" x14ac:dyDescent="0.2">
      <c r="A11" s="1">
        <v>1</v>
      </c>
      <c r="B11" s="102" t="s">
        <v>24</v>
      </c>
      <c r="C11" s="11" t="s">
        <v>25</v>
      </c>
      <c r="D11" s="118">
        <v>1</v>
      </c>
      <c r="E11" s="11" t="s">
        <v>903</v>
      </c>
      <c r="F11" s="11" t="s">
        <v>26</v>
      </c>
      <c r="G11" s="11" t="s">
        <v>530</v>
      </c>
      <c r="H11" s="11" t="s">
        <v>530</v>
      </c>
      <c r="I11" s="5" t="s">
        <v>27</v>
      </c>
      <c r="J11" s="12">
        <v>3</v>
      </c>
      <c r="K11" s="129">
        <v>42278</v>
      </c>
      <c r="L11" s="129">
        <v>42369</v>
      </c>
      <c r="M11" s="12">
        <v>14</v>
      </c>
      <c r="N11" s="2">
        <v>1</v>
      </c>
      <c r="O11" s="3" t="s">
        <v>525</v>
      </c>
      <c r="P11" s="294" t="s">
        <v>954</v>
      </c>
    </row>
    <row r="12" spans="1:16" ht="101.25" customHeight="1" x14ac:dyDescent="0.2">
      <c r="A12" s="1">
        <v>1</v>
      </c>
      <c r="B12" s="102" t="s">
        <v>492</v>
      </c>
      <c r="C12" s="11" t="s">
        <v>25</v>
      </c>
      <c r="D12" s="5">
        <v>3</v>
      </c>
      <c r="E12" s="3" t="s">
        <v>904</v>
      </c>
      <c r="F12" s="11" t="s">
        <v>28</v>
      </c>
      <c r="G12" s="11" t="s">
        <v>29</v>
      </c>
      <c r="H12" s="11" t="s">
        <v>30</v>
      </c>
      <c r="I12" s="5" t="s">
        <v>27</v>
      </c>
      <c r="J12" s="12">
        <v>24</v>
      </c>
      <c r="K12" s="129">
        <v>42370</v>
      </c>
      <c r="L12" s="129">
        <v>43465</v>
      </c>
      <c r="M12" s="12">
        <v>104</v>
      </c>
      <c r="N12" s="2">
        <v>1</v>
      </c>
      <c r="O12" s="103" t="s">
        <v>876</v>
      </c>
      <c r="P12" s="294" t="s">
        <v>955</v>
      </c>
    </row>
    <row r="13" spans="1:16" ht="104.25" customHeight="1" x14ac:dyDescent="0.2">
      <c r="A13" s="1">
        <v>1</v>
      </c>
      <c r="B13" s="102" t="s">
        <v>374</v>
      </c>
      <c r="C13" s="11" t="s">
        <v>25</v>
      </c>
      <c r="D13" s="65">
        <v>4</v>
      </c>
      <c r="E13" s="67" t="s">
        <v>905</v>
      </c>
      <c r="F13" s="36" t="s">
        <v>32</v>
      </c>
      <c r="G13" s="36" t="s">
        <v>33</v>
      </c>
      <c r="H13" s="36" t="s">
        <v>34</v>
      </c>
      <c r="I13" s="163" t="s">
        <v>902</v>
      </c>
      <c r="J13" s="79">
        <v>1</v>
      </c>
      <c r="K13" s="112">
        <v>42370</v>
      </c>
      <c r="L13" s="112">
        <v>43465</v>
      </c>
      <c r="M13" s="89">
        <v>156</v>
      </c>
      <c r="N13" s="96">
        <v>1</v>
      </c>
      <c r="O13" s="291" t="s">
        <v>952</v>
      </c>
      <c r="P13" s="294" t="s">
        <v>956</v>
      </c>
    </row>
    <row r="14" spans="1:16" ht="87.75" customHeight="1" x14ac:dyDescent="0.2">
      <c r="A14" s="1">
        <v>1</v>
      </c>
      <c r="B14" s="102" t="s">
        <v>375</v>
      </c>
      <c r="C14" s="11" t="s">
        <v>25</v>
      </c>
      <c r="D14" s="65">
        <v>5</v>
      </c>
      <c r="E14" s="67" t="s">
        <v>906</v>
      </c>
      <c r="F14" s="36" t="s">
        <v>36</v>
      </c>
      <c r="G14" s="36" t="s">
        <v>29</v>
      </c>
      <c r="H14" s="36" t="s">
        <v>30</v>
      </c>
      <c r="I14" s="65" t="s">
        <v>27</v>
      </c>
      <c r="J14" s="78">
        <v>24</v>
      </c>
      <c r="K14" s="112">
        <v>42370</v>
      </c>
      <c r="L14" s="112">
        <v>43465</v>
      </c>
      <c r="M14" s="89">
        <v>156</v>
      </c>
      <c r="N14" s="60">
        <v>1</v>
      </c>
      <c r="O14" s="290" t="s">
        <v>951</v>
      </c>
      <c r="P14" s="294" t="s">
        <v>955</v>
      </c>
    </row>
    <row r="15" spans="1:16" ht="126.75" customHeight="1" x14ac:dyDescent="0.2">
      <c r="A15" s="1">
        <v>1</v>
      </c>
      <c r="B15" s="102" t="s">
        <v>376</v>
      </c>
      <c r="C15" s="11" t="s">
        <v>25</v>
      </c>
      <c r="D15" s="119">
        <v>6</v>
      </c>
      <c r="E15" s="67" t="s">
        <v>907</v>
      </c>
      <c r="F15" s="36" t="s">
        <v>39</v>
      </c>
      <c r="G15" s="36" t="s">
        <v>459</v>
      </c>
      <c r="H15" s="36" t="s">
        <v>460</v>
      </c>
      <c r="I15" s="78" t="s">
        <v>461</v>
      </c>
      <c r="J15" s="79">
        <v>12</v>
      </c>
      <c r="K15" s="52">
        <v>43250</v>
      </c>
      <c r="L15" s="112">
        <v>43830</v>
      </c>
      <c r="M15" s="87">
        <f>30+52</f>
        <v>82</v>
      </c>
      <c r="N15" s="60">
        <v>0.3</v>
      </c>
      <c r="O15" s="156" t="s">
        <v>879</v>
      </c>
      <c r="P15" s="294" t="s">
        <v>957</v>
      </c>
    </row>
    <row r="16" spans="1:16" ht="63.75" x14ac:dyDescent="0.2">
      <c r="A16" s="1">
        <v>1</v>
      </c>
      <c r="B16" s="102" t="s">
        <v>377</v>
      </c>
      <c r="C16" s="11" t="s">
        <v>25</v>
      </c>
      <c r="D16" s="119">
        <v>6</v>
      </c>
      <c r="E16" s="67" t="s">
        <v>907</v>
      </c>
      <c r="F16" s="36" t="s">
        <v>39</v>
      </c>
      <c r="G16" s="36" t="s">
        <v>463</v>
      </c>
      <c r="H16" s="36" t="s">
        <v>464</v>
      </c>
      <c r="I16" s="78" t="s">
        <v>465</v>
      </c>
      <c r="J16" s="79">
        <v>12</v>
      </c>
      <c r="K16" s="52">
        <v>43327</v>
      </c>
      <c r="L16" s="112">
        <v>43692</v>
      </c>
      <c r="M16" s="79">
        <v>52</v>
      </c>
      <c r="N16" s="60">
        <v>0.5</v>
      </c>
      <c r="O16" s="164" t="s">
        <v>881</v>
      </c>
      <c r="P16" s="294" t="s">
        <v>958</v>
      </c>
    </row>
    <row r="17" spans="1:16" ht="63.75" x14ac:dyDescent="0.2">
      <c r="A17" s="1">
        <v>1</v>
      </c>
      <c r="B17" s="102" t="s">
        <v>378</v>
      </c>
      <c r="C17" s="11" t="s">
        <v>25</v>
      </c>
      <c r="D17" s="119">
        <v>6</v>
      </c>
      <c r="E17" s="67" t="s">
        <v>907</v>
      </c>
      <c r="F17" s="36" t="s">
        <v>39</v>
      </c>
      <c r="G17" s="36" t="s">
        <v>466</v>
      </c>
      <c r="H17" s="36" t="s">
        <v>467</v>
      </c>
      <c r="I17" s="78" t="s">
        <v>468</v>
      </c>
      <c r="J17" s="79">
        <v>4</v>
      </c>
      <c r="K17" s="52">
        <v>43327</v>
      </c>
      <c r="L17" s="112">
        <v>43692</v>
      </c>
      <c r="M17" s="79">
        <v>52</v>
      </c>
      <c r="N17" s="60">
        <v>0</v>
      </c>
      <c r="O17" s="32"/>
      <c r="P17" s="294" t="s">
        <v>959</v>
      </c>
    </row>
    <row r="18" spans="1:16" ht="96.75" customHeight="1" x14ac:dyDescent="0.2">
      <c r="A18" s="37">
        <v>1</v>
      </c>
      <c r="B18" s="102" t="s">
        <v>379</v>
      </c>
      <c r="C18" s="11" t="s">
        <v>25</v>
      </c>
      <c r="D18" s="119">
        <v>6</v>
      </c>
      <c r="E18" s="67" t="s">
        <v>907</v>
      </c>
      <c r="F18" s="36" t="s">
        <v>39</v>
      </c>
      <c r="G18" s="36" t="s">
        <v>471</v>
      </c>
      <c r="H18" s="36" t="s">
        <v>469</v>
      </c>
      <c r="I18" s="78" t="s">
        <v>470</v>
      </c>
      <c r="J18" s="79">
        <v>5</v>
      </c>
      <c r="K18" s="52">
        <v>43344</v>
      </c>
      <c r="L18" s="112">
        <v>43830</v>
      </c>
      <c r="M18" s="79">
        <f>17+52</f>
        <v>69</v>
      </c>
      <c r="N18" s="60">
        <v>0.5</v>
      </c>
      <c r="O18" s="137" t="s">
        <v>880</v>
      </c>
      <c r="P18" s="295" t="s">
        <v>960</v>
      </c>
    </row>
    <row r="19" spans="1:16" ht="76.5" x14ac:dyDescent="0.2">
      <c r="A19" s="37">
        <v>1</v>
      </c>
      <c r="B19" s="102" t="s">
        <v>380</v>
      </c>
      <c r="C19" s="11" t="s">
        <v>25</v>
      </c>
      <c r="D19" s="65">
        <v>8</v>
      </c>
      <c r="E19" s="67" t="s">
        <v>908</v>
      </c>
      <c r="F19" s="36" t="s">
        <v>46</v>
      </c>
      <c r="G19" s="67" t="s">
        <v>47</v>
      </c>
      <c r="H19" s="67" t="s">
        <v>48</v>
      </c>
      <c r="I19" s="79" t="s">
        <v>49</v>
      </c>
      <c r="J19" s="79">
        <v>100</v>
      </c>
      <c r="K19" s="52">
        <v>43101</v>
      </c>
      <c r="L19" s="165">
        <v>43465</v>
      </c>
      <c r="M19" s="79">
        <v>51</v>
      </c>
      <c r="N19" s="134">
        <v>1</v>
      </c>
      <c r="O19" s="99" t="s">
        <v>817</v>
      </c>
      <c r="P19" s="295" t="s">
        <v>961</v>
      </c>
    </row>
    <row r="20" spans="1:16" ht="93" customHeight="1" x14ac:dyDescent="0.2">
      <c r="A20" s="1">
        <v>1</v>
      </c>
      <c r="B20" s="102" t="s">
        <v>381</v>
      </c>
      <c r="C20" s="11" t="s">
        <v>25</v>
      </c>
      <c r="D20" s="31">
        <v>8</v>
      </c>
      <c r="E20" s="3" t="s">
        <v>429</v>
      </c>
      <c r="F20" s="11" t="s">
        <v>51</v>
      </c>
      <c r="G20" s="3" t="s">
        <v>52</v>
      </c>
      <c r="H20" s="3" t="s">
        <v>53</v>
      </c>
      <c r="I20" s="6" t="s">
        <v>54</v>
      </c>
      <c r="J20" s="6">
        <v>100</v>
      </c>
      <c r="K20" s="8">
        <v>42370</v>
      </c>
      <c r="L20" s="86">
        <v>43646</v>
      </c>
      <c r="M20" s="88">
        <f>52+52+52+26</f>
        <v>182</v>
      </c>
      <c r="N20" s="58">
        <v>1</v>
      </c>
      <c r="O20" s="114" t="s">
        <v>898</v>
      </c>
      <c r="P20" s="294" t="s">
        <v>962</v>
      </c>
    </row>
    <row r="21" spans="1:16" ht="76.5" x14ac:dyDescent="0.2">
      <c r="A21" s="1">
        <v>1</v>
      </c>
      <c r="B21" s="102" t="s">
        <v>382</v>
      </c>
      <c r="C21" s="11" t="s">
        <v>25</v>
      </c>
      <c r="D21" s="118">
        <v>9</v>
      </c>
      <c r="E21" s="3" t="s">
        <v>909</v>
      </c>
      <c r="F21" s="11" t="s">
        <v>55</v>
      </c>
      <c r="G21" s="9" t="s">
        <v>56</v>
      </c>
      <c r="H21" s="3" t="s">
        <v>57</v>
      </c>
      <c r="I21" s="102" t="s">
        <v>58</v>
      </c>
      <c r="J21" s="6">
        <v>12</v>
      </c>
      <c r="K21" s="8">
        <v>42358</v>
      </c>
      <c r="L21" s="8">
        <v>42705</v>
      </c>
      <c r="M21" s="6">
        <v>50</v>
      </c>
      <c r="N21" s="2">
        <v>1</v>
      </c>
      <c r="O21" s="3" t="s">
        <v>59</v>
      </c>
      <c r="P21" s="294" t="s">
        <v>963</v>
      </c>
    </row>
    <row r="22" spans="1:16" s="28" customFormat="1" ht="63.75" x14ac:dyDescent="0.2">
      <c r="A22" s="1">
        <v>1</v>
      </c>
      <c r="B22" s="102" t="s">
        <v>383</v>
      </c>
      <c r="C22" s="11" t="s">
        <v>25</v>
      </c>
      <c r="D22" s="166">
        <v>9</v>
      </c>
      <c r="E22" s="3" t="s">
        <v>909</v>
      </c>
      <c r="F22" s="11" t="s">
        <v>55</v>
      </c>
      <c r="G22" s="50" t="s">
        <v>56</v>
      </c>
      <c r="H22" s="49" t="s">
        <v>61</v>
      </c>
      <c r="I22" s="167" t="s">
        <v>62</v>
      </c>
      <c r="J22" s="34">
        <v>3</v>
      </c>
      <c r="K22" s="53">
        <v>42156</v>
      </c>
      <c r="L22" s="53">
        <v>42369</v>
      </c>
      <c r="M22" s="34">
        <v>31</v>
      </c>
      <c r="N22" s="14">
        <v>1</v>
      </c>
      <c r="O22" s="9" t="s">
        <v>63</v>
      </c>
      <c r="P22" s="294" t="s">
        <v>963</v>
      </c>
    </row>
    <row r="23" spans="1:16" ht="76.5" x14ac:dyDescent="0.2">
      <c r="A23" s="1">
        <v>1</v>
      </c>
      <c r="B23" s="102" t="s">
        <v>384</v>
      </c>
      <c r="C23" s="11" t="s">
        <v>25</v>
      </c>
      <c r="D23" s="168">
        <v>9</v>
      </c>
      <c r="E23" s="10" t="s">
        <v>910</v>
      </c>
      <c r="F23" s="123" t="s">
        <v>55</v>
      </c>
      <c r="G23" s="9" t="s">
        <v>56</v>
      </c>
      <c r="H23" s="3" t="s">
        <v>65</v>
      </c>
      <c r="I23" s="6" t="s">
        <v>66</v>
      </c>
      <c r="J23" s="18">
        <v>62</v>
      </c>
      <c r="K23" s="8">
        <v>42370</v>
      </c>
      <c r="L23" s="8">
        <v>43830</v>
      </c>
      <c r="M23" s="18">
        <v>156</v>
      </c>
      <c r="N23" s="14">
        <v>0.5</v>
      </c>
      <c r="O23" s="3" t="s">
        <v>807</v>
      </c>
      <c r="P23" s="294" t="s">
        <v>963</v>
      </c>
    </row>
    <row r="24" spans="1:16" ht="76.5" x14ac:dyDescent="0.2">
      <c r="A24" s="1">
        <v>1</v>
      </c>
      <c r="B24" s="102" t="s">
        <v>385</v>
      </c>
      <c r="C24" s="11" t="s">
        <v>25</v>
      </c>
      <c r="D24" s="169">
        <v>9</v>
      </c>
      <c r="E24" s="17" t="s">
        <v>911</v>
      </c>
      <c r="F24" s="12" t="s">
        <v>55</v>
      </c>
      <c r="G24" s="49" t="s">
        <v>68</v>
      </c>
      <c r="H24" s="49" t="s">
        <v>69</v>
      </c>
      <c r="I24" s="33" t="s">
        <v>70</v>
      </c>
      <c r="J24" s="55">
        <v>7587</v>
      </c>
      <c r="K24" s="170">
        <v>43101</v>
      </c>
      <c r="L24" s="170">
        <v>44196</v>
      </c>
      <c r="M24" s="56">
        <v>156</v>
      </c>
      <c r="N24" s="2">
        <v>0</v>
      </c>
      <c r="O24" s="11" t="s">
        <v>71</v>
      </c>
      <c r="P24" s="294" t="s">
        <v>963</v>
      </c>
    </row>
    <row r="25" spans="1:16" s="28" customFormat="1" ht="138" customHeight="1" x14ac:dyDescent="0.2">
      <c r="A25" s="1">
        <v>1</v>
      </c>
      <c r="B25" s="102" t="s">
        <v>493</v>
      </c>
      <c r="C25" s="11" t="s">
        <v>25</v>
      </c>
      <c r="D25" s="171">
        <v>10</v>
      </c>
      <c r="E25" s="3" t="s">
        <v>912</v>
      </c>
      <c r="F25" s="11" t="s">
        <v>73</v>
      </c>
      <c r="G25" s="30" t="s">
        <v>459</v>
      </c>
      <c r="H25" s="30" t="s">
        <v>460</v>
      </c>
      <c r="I25" s="33" t="s">
        <v>461</v>
      </c>
      <c r="J25" s="34">
        <v>12</v>
      </c>
      <c r="K25" s="53">
        <v>43250</v>
      </c>
      <c r="L25" s="172">
        <v>43830</v>
      </c>
      <c r="M25" s="34">
        <f>30+52</f>
        <v>82</v>
      </c>
      <c r="N25" s="61">
        <v>0.3</v>
      </c>
      <c r="O25" s="11" t="s">
        <v>879</v>
      </c>
      <c r="P25" s="294" t="s">
        <v>964</v>
      </c>
    </row>
    <row r="26" spans="1:16" s="28" customFormat="1" ht="97.5" customHeight="1" x14ac:dyDescent="0.2">
      <c r="A26" s="1">
        <v>1</v>
      </c>
      <c r="B26" s="102" t="s">
        <v>494</v>
      </c>
      <c r="C26" s="11" t="s">
        <v>25</v>
      </c>
      <c r="D26" s="173">
        <v>10</v>
      </c>
      <c r="E26" s="3" t="s">
        <v>912</v>
      </c>
      <c r="F26" s="11" t="s">
        <v>73</v>
      </c>
      <c r="G26" s="30" t="s">
        <v>463</v>
      </c>
      <c r="H26" s="30" t="s">
        <v>464</v>
      </c>
      <c r="I26" s="33" t="s">
        <v>465</v>
      </c>
      <c r="J26" s="34">
        <v>12</v>
      </c>
      <c r="K26" s="53">
        <v>43327</v>
      </c>
      <c r="L26" s="172">
        <v>43692</v>
      </c>
      <c r="M26" s="34">
        <v>52</v>
      </c>
      <c r="N26" s="60">
        <v>0.5</v>
      </c>
      <c r="O26" s="164" t="s">
        <v>881</v>
      </c>
      <c r="P26" s="294" t="s">
        <v>958</v>
      </c>
    </row>
    <row r="27" spans="1:16" ht="63.75" x14ac:dyDescent="0.2">
      <c r="A27" s="1">
        <v>1</v>
      </c>
      <c r="B27" s="102" t="s">
        <v>386</v>
      </c>
      <c r="C27" s="11" t="s">
        <v>25</v>
      </c>
      <c r="D27" s="31">
        <v>10</v>
      </c>
      <c r="E27" s="3" t="s">
        <v>912</v>
      </c>
      <c r="F27" s="11" t="s">
        <v>73</v>
      </c>
      <c r="G27" s="30" t="s">
        <v>466</v>
      </c>
      <c r="H27" s="30" t="s">
        <v>467</v>
      </c>
      <c r="I27" s="33" t="s">
        <v>468</v>
      </c>
      <c r="J27" s="34">
        <v>4</v>
      </c>
      <c r="K27" s="53">
        <v>43327</v>
      </c>
      <c r="L27" s="172">
        <v>43692</v>
      </c>
      <c r="M27" s="6">
        <v>52</v>
      </c>
      <c r="N27" s="95">
        <v>0</v>
      </c>
      <c r="O27" s="3"/>
      <c r="P27" s="294" t="s">
        <v>959</v>
      </c>
    </row>
    <row r="28" spans="1:16" ht="95.25" customHeight="1" x14ac:dyDescent="0.2">
      <c r="A28" s="1">
        <v>1</v>
      </c>
      <c r="B28" s="102" t="s">
        <v>387</v>
      </c>
      <c r="C28" s="11" t="s">
        <v>25</v>
      </c>
      <c r="D28" s="31">
        <v>10</v>
      </c>
      <c r="E28" s="3" t="s">
        <v>912</v>
      </c>
      <c r="F28" s="11" t="s">
        <v>73</v>
      </c>
      <c r="G28" s="11" t="s">
        <v>471</v>
      </c>
      <c r="H28" s="11" t="s">
        <v>469</v>
      </c>
      <c r="I28" s="12" t="s">
        <v>470</v>
      </c>
      <c r="J28" s="6">
        <v>5</v>
      </c>
      <c r="K28" s="8">
        <v>43344</v>
      </c>
      <c r="L28" s="129">
        <v>43830</v>
      </c>
      <c r="M28" s="6">
        <f>17+52</f>
        <v>69</v>
      </c>
      <c r="N28" s="59">
        <v>0.5</v>
      </c>
      <c r="O28" s="137" t="s">
        <v>880</v>
      </c>
      <c r="P28" s="294" t="s">
        <v>965</v>
      </c>
    </row>
    <row r="29" spans="1:16" ht="105.75" customHeight="1" x14ac:dyDescent="0.2">
      <c r="A29" s="1">
        <v>1</v>
      </c>
      <c r="B29" s="102" t="s">
        <v>388</v>
      </c>
      <c r="C29" s="11" t="s">
        <v>25</v>
      </c>
      <c r="D29" s="5">
        <v>11</v>
      </c>
      <c r="E29" s="3" t="s">
        <v>430</v>
      </c>
      <c r="F29" s="11" t="s">
        <v>81</v>
      </c>
      <c r="G29" s="11" t="s">
        <v>279</v>
      </c>
      <c r="H29" s="11" t="s">
        <v>472</v>
      </c>
      <c r="I29" s="12" t="s">
        <v>251</v>
      </c>
      <c r="J29" s="6">
        <v>250</v>
      </c>
      <c r="K29" s="174">
        <v>43102</v>
      </c>
      <c r="L29" s="175">
        <v>43644</v>
      </c>
      <c r="M29" s="6">
        <f>52+26</f>
        <v>78</v>
      </c>
      <c r="N29" s="59">
        <v>0.94</v>
      </c>
      <c r="O29" s="135" t="s">
        <v>838</v>
      </c>
      <c r="P29" s="294" t="s">
        <v>966</v>
      </c>
    </row>
    <row r="30" spans="1:16" ht="85.5" customHeight="1" x14ac:dyDescent="0.2">
      <c r="A30" s="1">
        <v>1</v>
      </c>
      <c r="B30" s="102" t="s">
        <v>389</v>
      </c>
      <c r="C30" s="11" t="s">
        <v>25</v>
      </c>
      <c r="D30" s="5">
        <v>11</v>
      </c>
      <c r="E30" s="3" t="s">
        <v>430</v>
      </c>
      <c r="F30" s="11" t="s">
        <v>81</v>
      </c>
      <c r="G30" s="15" t="s">
        <v>245</v>
      </c>
      <c r="H30" s="15" t="s">
        <v>473</v>
      </c>
      <c r="I30" s="149" t="s">
        <v>839</v>
      </c>
      <c r="J30" s="12">
        <v>20</v>
      </c>
      <c r="K30" s="174">
        <v>43102</v>
      </c>
      <c r="L30" s="175">
        <v>43644</v>
      </c>
      <c r="M30" s="6">
        <f>52+26</f>
        <v>78</v>
      </c>
      <c r="N30" s="2">
        <v>0.35</v>
      </c>
      <c r="O30" s="135" t="s">
        <v>848</v>
      </c>
      <c r="P30" s="294" t="s">
        <v>966</v>
      </c>
    </row>
    <row r="31" spans="1:16" s="45" customFormat="1" ht="85.5" customHeight="1" x14ac:dyDescent="0.2">
      <c r="A31" s="1">
        <v>1</v>
      </c>
      <c r="B31" s="102" t="s">
        <v>390</v>
      </c>
      <c r="C31" s="11" t="s">
        <v>25</v>
      </c>
      <c r="D31" s="5">
        <v>11</v>
      </c>
      <c r="E31" s="3" t="s">
        <v>430</v>
      </c>
      <c r="F31" s="11" t="s">
        <v>81</v>
      </c>
      <c r="G31" s="15" t="s">
        <v>245</v>
      </c>
      <c r="H31" s="176" t="s">
        <v>256</v>
      </c>
      <c r="I31" s="149" t="s">
        <v>840</v>
      </c>
      <c r="J31" s="177">
        <v>539</v>
      </c>
      <c r="K31" s="175">
        <v>43069</v>
      </c>
      <c r="L31" s="175">
        <v>43830</v>
      </c>
      <c r="M31" s="178">
        <f>4+26</f>
        <v>30</v>
      </c>
      <c r="N31" s="138">
        <v>0.38</v>
      </c>
      <c r="O31" s="135" t="s">
        <v>897</v>
      </c>
      <c r="P31" s="294" t="s">
        <v>966</v>
      </c>
    </row>
    <row r="32" spans="1:16" ht="99.75" customHeight="1" x14ac:dyDescent="0.2">
      <c r="A32" s="1">
        <v>1</v>
      </c>
      <c r="B32" s="102" t="s">
        <v>391</v>
      </c>
      <c r="C32" s="11" t="s">
        <v>25</v>
      </c>
      <c r="D32" s="5">
        <v>11</v>
      </c>
      <c r="E32" s="3" t="s">
        <v>430</v>
      </c>
      <c r="F32" s="11" t="s">
        <v>81</v>
      </c>
      <c r="G32" s="15" t="s">
        <v>474</v>
      </c>
      <c r="H32" s="35" t="s">
        <v>256</v>
      </c>
      <c r="I32" s="12" t="s">
        <v>257</v>
      </c>
      <c r="J32" s="5">
        <v>139</v>
      </c>
      <c r="K32" s="179">
        <v>43069</v>
      </c>
      <c r="L32" s="179">
        <v>43281</v>
      </c>
      <c r="M32" s="6">
        <f>4+26</f>
        <v>30</v>
      </c>
      <c r="N32" s="2">
        <v>1</v>
      </c>
      <c r="O32" s="135" t="s">
        <v>849</v>
      </c>
      <c r="P32" s="295" t="s">
        <v>961</v>
      </c>
    </row>
    <row r="33" spans="1:16" ht="72" customHeight="1" x14ac:dyDescent="0.2">
      <c r="A33" s="1">
        <v>1</v>
      </c>
      <c r="B33" s="102" t="s">
        <v>392</v>
      </c>
      <c r="C33" s="11" t="s">
        <v>25</v>
      </c>
      <c r="D33" s="139">
        <v>11</v>
      </c>
      <c r="E33" s="32" t="s">
        <v>430</v>
      </c>
      <c r="F33" s="140" t="s">
        <v>81</v>
      </c>
      <c r="G33" s="100" t="s">
        <v>258</v>
      </c>
      <c r="H33" s="180" t="s">
        <v>256</v>
      </c>
      <c r="I33" s="181" t="s">
        <v>259</v>
      </c>
      <c r="J33" s="139">
        <v>40</v>
      </c>
      <c r="K33" s="182">
        <v>43069</v>
      </c>
      <c r="L33" s="182">
        <v>43159</v>
      </c>
      <c r="M33" s="183">
        <f>4+9</f>
        <v>13</v>
      </c>
      <c r="N33" s="141">
        <v>1</v>
      </c>
      <c r="O33" s="135" t="s">
        <v>849</v>
      </c>
      <c r="P33" s="295" t="s">
        <v>961</v>
      </c>
    </row>
    <row r="34" spans="1:16" ht="96.75" customHeight="1" x14ac:dyDescent="0.2">
      <c r="A34" s="1">
        <v>1</v>
      </c>
      <c r="B34" s="102" t="s">
        <v>393</v>
      </c>
      <c r="C34" s="11" t="s">
        <v>25</v>
      </c>
      <c r="D34" s="5">
        <v>11</v>
      </c>
      <c r="E34" s="3" t="s">
        <v>430</v>
      </c>
      <c r="F34" s="11" t="s">
        <v>81</v>
      </c>
      <c r="G34" s="15" t="s">
        <v>260</v>
      </c>
      <c r="H34" s="15" t="s">
        <v>261</v>
      </c>
      <c r="I34" s="12" t="s">
        <v>262</v>
      </c>
      <c r="J34" s="5">
        <v>9</v>
      </c>
      <c r="K34" s="174">
        <v>43069</v>
      </c>
      <c r="L34" s="175">
        <v>43644</v>
      </c>
      <c r="M34" s="6">
        <f>4+30</f>
        <v>34</v>
      </c>
      <c r="N34" s="2">
        <v>0.45</v>
      </c>
      <c r="O34" s="135" t="s">
        <v>841</v>
      </c>
      <c r="P34" s="294" t="s">
        <v>966</v>
      </c>
    </row>
    <row r="35" spans="1:16" ht="92.25" customHeight="1" x14ac:dyDescent="0.2">
      <c r="A35" s="1">
        <v>1</v>
      </c>
      <c r="B35" s="102" t="s">
        <v>394</v>
      </c>
      <c r="C35" s="11" t="s">
        <v>25</v>
      </c>
      <c r="D35" s="5">
        <v>11</v>
      </c>
      <c r="E35" s="3" t="s">
        <v>430</v>
      </c>
      <c r="F35" s="11" t="s">
        <v>81</v>
      </c>
      <c r="G35" s="3" t="s">
        <v>263</v>
      </c>
      <c r="H35" s="3" t="s">
        <v>264</v>
      </c>
      <c r="I35" s="12" t="s">
        <v>265</v>
      </c>
      <c r="J35" s="5">
        <v>1</v>
      </c>
      <c r="K35" s="174">
        <v>43101</v>
      </c>
      <c r="L35" s="174">
        <v>43465</v>
      </c>
      <c r="M35" s="183">
        <v>52</v>
      </c>
      <c r="N35" s="141">
        <v>1</v>
      </c>
      <c r="O35" s="32" t="s">
        <v>808</v>
      </c>
      <c r="P35" s="294" t="s">
        <v>967</v>
      </c>
    </row>
    <row r="36" spans="1:16" ht="51" x14ac:dyDescent="0.2">
      <c r="A36" s="1">
        <v>1</v>
      </c>
      <c r="B36" s="102" t="s">
        <v>395</v>
      </c>
      <c r="C36" s="11" t="s">
        <v>25</v>
      </c>
      <c r="D36" s="65">
        <v>11</v>
      </c>
      <c r="E36" s="67" t="s">
        <v>430</v>
      </c>
      <c r="F36" s="36" t="s">
        <v>81</v>
      </c>
      <c r="G36" s="67" t="s">
        <v>269</v>
      </c>
      <c r="H36" s="67" t="s">
        <v>270</v>
      </c>
      <c r="I36" s="78" t="s">
        <v>271</v>
      </c>
      <c r="J36" s="65">
        <v>520</v>
      </c>
      <c r="K36" s="184">
        <v>43101</v>
      </c>
      <c r="L36" s="184">
        <v>44196</v>
      </c>
      <c r="M36" s="87">
        <f>52+52+52</f>
        <v>156</v>
      </c>
      <c r="N36" s="60">
        <v>0</v>
      </c>
      <c r="O36" s="32" t="s">
        <v>462</v>
      </c>
      <c r="P36" s="294" t="s">
        <v>963</v>
      </c>
    </row>
    <row r="37" spans="1:16" ht="102" customHeight="1" x14ac:dyDescent="0.2">
      <c r="A37" s="1">
        <v>1</v>
      </c>
      <c r="B37" s="102" t="s">
        <v>396</v>
      </c>
      <c r="C37" s="11" t="s">
        <v>25</v>
      </c>
      <c r="D37" s="65">
        <v>11</v>
      </c>
      <c r="E37" s="67" t="s">
        <v>430</v>
      </c>
      <c r="F37" s="36" t="s">
        <v>81</v>
      </c>
      <c r="G37" s="67" t="s">
        <v>272</v>
      </c>
      <c r="H37" s="67" t="s">
        <v>273</v>
      </c>
      <c r="I37" s="78" t="s">
        <v>274</v>
      </c>
      <c r="J37" s="79">
        <v>400</v>
      </c>
      <c r="K37" s="184">
        <v>43132</v>
      </c>
      <c r="L37" s="184">
        <v>43497</v>
      </c>
      <c r="M37" s="87">
        <v>52</v>
      </c>
      <c r="N37" s="60">
        <v>0</v>
      </c>
      <c r="O37" s="32" t="s">
        <v>462</v>
      </c>
      <c r="P37" s="294" t="s">
        <v>968</v>
      </c>
    </row>
    <row r="38" spans="1:16" ht="51" x14ac:dyDescent="0.2">
      <c r="A38" s="1">
        <v>1</v>
      </c>
      <c r="B38" s="102" t="s">
        <v>397</v>
      </c>
      <c r="C38" s="11" t="s">
        <v>25</v>
      </c>
      <c r="D38" s="65">
        <v>11</v>
      </c>
      <c r="E38" s="67" t="s">
        <v>430</v>
      </c>
      <c r="F38" s="36" t="s">
        <v>81</v>
      </c>
      <c r="G38" s="67" t="s">
        <v>275</v>
      </c>
      <c r="H38" s="136" t="s">
        <v>276</v>
      </c>
      <c r="I38" s="78" t="s">
        <v>277</v>
      </c>
      <c r="J38" s="79">
        <v>157</v>
      </c>
      <c r="K38" s="184">
        <v>43191</v>
      </c>
      <c r="L38" s="184">
        <v>43617</v>
      </c>
      <c r="M38" s="87">
        <f>52+9</f>
        <v>61</v>
      </c>
      <c r="N38" s="60">
        <v>0</v>
      </c>
      <c r="O38" s="32" t="s">
        <v>462</v>
      </c>
      <c r="P38" s="294" t="s">
        <v>968</v>
      </c>
    </row>
    <row r="39" spans="1:16" ht="51" x14ac:dyDescent="0.2">
      <c r="A39" s="1">
        <v>1</v>
      </c>
      <c r="B39" s="102" t="s">
        <v>398</v>
      </c>
      <c r="C39" s="11" t="s">
        <v>25</v>
      </c>
      <c r="D39" s="65">
        <v>11</v>
      </c>
      <c r="E39" s="67" t="s">
        <v>430</v>
      </c>
      <c r="F39" s="36" t="s">
        <v>81</v>
      </c>
      <c r="G39" s="36" t="s">
        <v>264</v>
      </c>
      <c r="H39" s="36" t="s">
        <v>475</v>
      </c>
      <c r="I39" s="78" t="s">
        <v>265</v>
      </c>
      <c r="J39" s="65">
        <v>1</v>
      </c>
      <c r="K39" s="184">
        <v>43101</v>
      </c>
      <c r="L39" s="184">
        <v>43830</v>
      </c>
      <c r="M39" s="87">
        <f>52+52</f>
        <v>104</v>
      </c>
      <c r="N39" s="60">
        <v>0</v>
      </c>
      <c r="O39" s="32" t="s">
        <v>462</v>
      </c>
      <c r="P39" s="294" t="s">
        <v>967</v>
      </c>
    </row>
    <row r="40" spans="1:16" ht="51" x14ac:dyDescent="0.2">
      <c r="A40" s="1">
        <v>1</v>
      </c>
      <c r="B40" s="102" t="s">
        <v>399</v>
      </c>
      <c r="C40" s="11" t="s">
        <v>25</v>
      </c>
      <c r="D40" s="65">
        <v>11</v>
      </c>
      <c r="E40" s="67" t="s">
        <v>430</v>
      </c>
      <c r="F40" s="68" t="s">
        <v>81</v>
      </c>
      <c r="G40" s="68" t="s">
        <v>287</v>
      </c>
      <c r="H40" s="68" t="s">
        <v>288</v>
      </c>
      <c r="I40" s="185" t="s">
        <v>289</v>
      </c>
      <c r="J40" s="81">
        <v>1</v>
      </c>
      <c r="K40" s="186">
        <v>43101</v>
      </c>
      <c r="L40" s="186">
        <v>44196</v>
      </c>
      <c r="M40" s="187">
        <f>52+52+52</f>
        <v>156</v>
      </c>
      <c r="N40" s="60">
        <v>0</v>
      </c>
      <c r="O40" s="32" t="s">
        <v>462</v>
      </c>
      <c r="P40" s="294" t="s">
        <v>963</v>
      </c>
    </row>
    <row r="41" spans="1:16" ht="96.75" customHeight="1" x14ac:dyDescent="0.2">
      <c r="A41" s="1">
        <v>1</v>
      </c>
      <c r="B41" s="102" t="s">
        <v>400</v>
      </c>
      <c r="C41" s="11" t="s">
        <v>25</v>
      </c>
      <c r="D41" s="65">
        <v>11</v>
      </c>
      <c r="E41" s="67" t="s">
        <v>430</v>
      </c>
      <c r="F41" s="36" t="s">
        <v>81</v>
      </c>
      <c r="G41" s="36" t="s">
        <v>287</v>
      </c>
      <c r="H41" s="36" t="s">
        <v>290</v>
      </c>
      <c r="I41" s="78" t="s">
        <v>291</v>
      </c>
      <c r="J41" s="65">
        <v>1</v>
      </c>
      <c r="K41" s="184">
        <v>43101</v>
      </c>
      <c r="L41" s="184">
        <v>44196</v>
      </c>
      <c r="M41" s="87">
        <f>52+52+52</f>
        <v>156</v>
      </c>
      <c r="N41" s="60">
        <v>0</v>
      </c>
      <c r="O41" s="32" t="s">
        <v>462</v>
      </c>
      <c r="P41" s="294" t="s">
        <v>963</v>
      </c>
    </row>
    <row r="42" spans="1:16" ht="51" x14ac:dyDescent="0.2">
      <c r="A42" s="1">
        <v>1</v>
      </c>
      <c r="B42" s="102" t="s">
        <v>401</v>
      </c>
      <c r="C42" s="11" t="s">
        <v>25</v>
      </c>
      <c r="D42" s="65">
        <v>11</v>
      </c>
      <c r="E42" s="67" t="s">
        <v>430</v>
      </c>
      <c r="F42" s="36" t="s">
        <v>81</v>
      </c>
      <c r="G42" s="36" t="s">
        <v>287</v>
      </c>
      <c r="H42" s="36" t="s">
        <v>292</v>
      </c>
      <c r="I42" s="78" t="s">
        <v>293</v>
      </c>
      <c r="J42" s="82">
        <v>1</v>
      </c>
      <c r="K42" s="184">
        <v>43101</v>
      </c>
      <c r="L42" s="184">
        <v>44196</v>
      </c>
      <c r="M42" s="87">
        <f>52+52+52</f>
        <v>156</v>
      </c>
      <c r="N42" s="60">
        <v>0</v>
      </c>
      <c r="O42" s="32" t="s">
        <v>462</v>
      </c>
      <c r="P42" s="294" t="s">
        <v>963</v>
      </c>
    </row>
    <row r="43" spans="1:16" ht="51" x14ac:dyDescent="0.2">
      <c r="A43" s="1">
        <v>1</v>
      </c>
      <c r="B43" s="102" t="s">
        <v>402</v>
      </c>
      <c r="C43" s="11" t="s">
        <v>25</v>
      </c>
      <c r="D43" s="65">
        <v>11</v>
      </c>
      <c r="E43" s="67" t="s">
        <v>430</v>
      </c>
      <c r="F43" s="36" t="s">
        <v>81</v>
      </c>
      <c r="G43" s="67" t="s">
        <v>294</v>
      </c>
      <c r="H43" s="67" t="s">
        <v>295</v>
      </c>
      <c r="I43" s="78" t="s">
        <v>296</v>
      </c>
      <c r="J43" s="78">
        <v>6920</v>
      </c>
      <c r="K43" s="184">
        <v>43132</v>
      </c>
      <c r="L43" s="184">
        <v>43497</v>
      </c>
      <c r="M43" s="87">
        <v>52</v>
      </c>
      <c r="N43" s="60">
        <v>0</v>
      </c>
      <c r="O43" s="32" t="s">
        <v>462</v>
      </c>
      <c r="P43" s="294" t="s">
        <v>968</v>
      </c>
    </row>
    <row r="44" spans="1:16" ht="51" x14ac:dyDescent="0.2">
      <c r="A44" s="1">
        <v>1</v>
      </c>
      <c r="B44" s="102" t="s">
        <v>403</v>
      </c>
      <c r="C44" s="11" t="s">
        <v>25</v>
      </c>
      <c r="D44" s="65">
        <v>11</v>
      </c>
      <c r="E44" s="67" t="s">
        <v>430</v>
      </c>
      <c r="F44" s="36" t="s">
        <v>81</v>
      </c>
      <c r="G44" s="67" t="s">
        <v>297</v>
      </c>
      <c r="H44" s="67" t="s">
        <v>276</v>
      </c>
      <c r="I44" s="78" t="s">
        <v>277</v>
      </c>
      <c r="J44" s="78">
        <v>3500</v>
      </c>
      <c r="K44" s="184">
        <v>43191</v>
      </c>
      <c r="L44" s="184">
        <v>43617</v>
      </c>
      <c r="M44" s="87">
        <v>61</v>
      </c>
      <c r="N44" s="60">
        <v>0</v>
      </c>
      <c r="O44" s="32" t="s">
        <v>462</v>
      </c>
      <c r="P44" s="294" t="s">
        <v>968</v>
      </c>
    </row>
    <row r="45" spans="1:16" ht="51" x14ac:dyDescent="0.2">
      <c r="A45" s="1">
        <v>1</v>
      </c>
      <c r="B45" s="102" t="s">
        <v>404</v>
      </c>
      <c r="C45" s="11" t="s">
        <v>25</v>
      </c>
      <c r="D45" s="65">
        <v>11</v>
      </c>
      <c r="E45" s="67" t="s">
        <v>430</v>
      </c>
      <c r="F45" s="36" t="s">
        <v>81</v>
      </c>
      <c r="G45" s="67" t="s">
        <v>298</v>
      </c>
      <c r="H45" s="67" t="s">
        <v>476</v>
      </c>
      <c r="I45" s="78" t="s">
        <v>300</v>
      </c>
      <c r="J45" s="78">
        <v>557</v>
      </c>
      <c r="K45" s="184">
        <v>43191</v>
      </c>
      <c r="L45" s="184">
        <v>43617</v>
      </c>
      <c r="M45" s="89">
        <f>52+9</f>
        <v>61</v>
      </c>
      <c r="N45" s="60">
        <v>0</v>
      </c>
      <c r="O45" s="32" t="s">
        <v>462</v>
      </c>
      <c r="P45" s="294" t="s">
        <v>968</v>
      </c>
    </row>
    <row r="46" spans="1:16" ht="91.5" customHeight="1" x14ac:dyDescent="0.2">
      <c r="A46" s="1">
        <v>1</v>
      </c>
      <c r="B46" s="102" t="s">
        <v>405</v>
      </c>
      <c r="C46" s="11" t="s">
        <v>25</v>
      </c>
      <c r="D46" s="119">
        <v>12</v>
      </c>
      <c r="E46" s="67" t="s">
        <v>913</v>
      </c>
      <c r="F46" s="36" t="s">
        <v>55</v>
      </c>
      <c r="G46" s="74" t="s">
        <v>84</v>
      </c>
      <c r="H46" s="67" t="s">
        <v>85</v>
      </c>
      <c r="I46" s="79" t="s">
        <v>86</v>
      </c>
      <c r="J46" s="78">
        <v>3</v>
      </c>
      <c r="K46" s="52">
        <v>43101</v>
      </c>
      <c r="L46" s="52">
        <v>44196</v>
      </c>
      <c r="M46" s="87">
        <f>52+52+52+52+52</f>
        <v>260</v>
      </c>
      <c r="N46" s="60">
        <v>0</v>
      </c>
      <c r="O46" s="32" t="s">
        <v>443</v>
      </c>
      <c r="P46" s="294" t="s">
        <v>963</v>
      </c>
    </row>
    <row r="47" spans="1:16" ht="76.5" x14ac:dyDescent="0.2">
      <c r="A47" s="1">
        <v>1</v>
      </c>
      <c r="B47" s="102" t="s">
        <v>406</v>
      </c>
      <c r="C47" s="11" t="s">
        <v>25</v>
      </c>
      <c r="D47" s="119">
        <v>12</v>
      </c>
      <c r="E47" s="120" t="s">
        <v>914</v>
      </c>
      <c r="F47" s="36" t="s">
        <v>55</v>
      </c>
      <c r="G47" s="67" t="s">
        <v>75</v>
      </c>
      <c r="H47" s="67" t="s">
        <v>87</v>
      </c>
      <c r="I47" s="77" t="s">
        <v>88</v>
      </c>
      <c r="J47" s="79">
        <v>1</v>
      </c>
      <c r="K47" s="52">
        <v>42370</v>
      </c>
      <c r="L47" s="188">
        <v>43524</v>
      </c>
      <c r="M47" s="87">
        <f>52+52+52+9</f>
        <v>165</v>
      </c>
      <c r="N47" s="96">
        <v>0.95</v>
      </c>
      <c r="O47" s="32" t="s">
        <v>809</v>
      </c>
      <c r="P47" s="294" t="s">
        <v>963</v>
      </c>
    </row>
    <row r="48" spans="1:16" ht="63.75" x14ac:dyDescent="0.2">
      <c r="A48" s="1">
        <v>1</v>
      </c>
      <c r="B48" s="102" t="s">
        <v>407</v>
      </c>
      <c r="C48" s="11" t="s">
        <v>25</v>
      </c>
      <c r="D48" s="119">
        <v>12</v>
      </c>
      <c r="E48" s="67" t="s">
        <v>915</v>
      </c>
      <c r="F48" s="36" t="s">
        <v>55</v>
      </c>
      <c r="G48" s="67" t="s">
        <v>75</v>
      </c>
      <c r="H48" s="67" t="s">
        <v>90</v>
      </c>
      <c r="I48" s="79" t="s">
        <v>78</v>
      </c>
      <c r="J48" s="79">
        <v>1200</v>
      </c>
      <c r="K48" s="52">
        <v>42358</v>
      </c>
      <c r="L48" s="188">
        <v>44196</v>
      </c>
      <c r="M48" s="87">
        <f>52+52+52+52+52</f>
        <v>260</v>
      </c>
      <c r="N48" s="96">
        <v>0.43</v>
      </c>
      <c r="O48" s="32" t="s">
        <v>811</v>
      </c>
      <c r="P48" s="294" t="s">
        <v>963</v>
      </c>
    </row>
    <row r="49" spans="1:16" ht="89.25" x14ac:dyDescent="0.2">
      <c r="A49" s="1">
        <v>1</v>
      </c>
      <c r="B49" s="102" t="s">
        <v>408</v>
      </c>
      <c r="C49" s="11" t="s">
        <v>25</v>
      </c>
      <c r="D49" s="119">
        <v>12</v>
      </c>
      <c r="E49" s="67" t="s">
        <v>915</v>
      </c>
      <c r="F49" s="36" t="s">
        <v>55</v>
      </c>
      <c r="G49" s="67" t="s">
        <v>92</v>
      </c>
      <c r="H49" s="67" t="s">
        <v>93</v>
      </c>
      <c r="I49" s="79" t="s">
        <v>94</v>
      </c>
      <c r="J49" s="79">
        <v>421</v>
      </c>
      <c r="K49" s="52">
        <v>42401</v>
      </c>
      <c r="L49" s="188">
        <v>43100</v>
      </c>
      <c r="M49" s="87">
        <v>100</v>
      </c>
      <c r="N49" s="96">
        <v>1</v>
      </c>
      <c r="O49" s="32" t="s">
        <v>95</v>
      </c>
      <c r="P49" s="294" t="s">
        <v>963</v>
      </c>
    </row>
    <row r="50" spans="1:16" ht="76.5" x14ac:dyDescent="0.2">
      <c r="A50" s="1">
        <v>1</v>
      </c>
      <c r="B50" s="102" t="s">
        <v>409</v>
      </c>
      <c r="C50" s="11" t="s">
        <v>25</v>
      </c>
      <c r="D50" s="119">
        <v>12</v>
      </c>
      <c r="E50" s="67" t="s">
        <v>915</v>
      </c>
      <c r="F50" s="36" t="s">
        <v>55</v>
      </c>
      <c r="G50" s="67" t="s">
        <v>97</v>
      </c>
      <c r="H50" s="67" t="s">
        <v>98</v>
      </c>
      <c r="I50" s="79" t="s">
        <v>58</v>
      </c>
      <c r="J50" s="79">
        <v>2059</v>
      </c>
      <c r="K50" s="52">
        <v>42356</v>
      </c>
      <c r="L50" s="52">
        <v>43100</v>
      </c>
      <c r="M50" s="87">
        <v>106</v>
      </c>
      <c r="N50" s="96">
        <v>1</v>
      </c>
      <c r="O50" s="32" t="s">
        <v>99</v>
      </c>
      <c r="P50" s="294" t="s">
        <v>963</v>
      </c>
    </row>
    <row r="51" spans="1:16" ht="63.75" x14ac:dyDescent="0.2">
      <c r="A51" s="1">
        <v>1</v>
      </c>
      <c r="B51" s="102" t="s">
        <v>410</v>
      </c>
      <c r="C51" s="11" t="s">
        <v>25</v>
      </c>
      <c r="D51" s="119">
        <v>12</v>
      </c>
      <c r="E51" s="67" t="s">
        <v>915</v>
      </c>
      <c r="F51" s="36" t="s">
        <v>55</v>
      </c>
      <c r="G51" s="67" t="s">
        <v>97</v>
      </c>
      <c r="H51" s="67" t="s">
        <v>810</v>
      </c>
      <c r="I51" s="79" t="s">
        <v>101</v>
      </c>
      <c r="J51" s="79">
        <v>100</v>
      </c>
      <c r="K51" s="52">
        <v>42370</v>
      </c>
      <c r="L51" s="52">
        <v>43830</v>
      </c>
      <c r="M51" s="87">
        <f>52+52</f>
        <v>104</v>
      </c>
      <c r="N51" s="96">
        <v>0.2</v>
      </c>
      <c r="O51" s="32" t="s">
        <v>826</v>
      </c>
      <c r="P51" s="294" t="s">
        <v>963</v>
      </c>
    </row>
    <row r="52" spans="1:16" ht="89.25" x14ac:dyDescent="0.2">
      <c r="A52" s="1">
        <v>1</v>
      </c>
      <c r="B52" s="102" t="s">
        <v>411</v>
      </c>
      <c r="C52" s="11" t="s">
        <v>25</v>
      </c>
      <c r="D52" s="65">
        <v>13</v>
      </c>
      <c r="E52" s="67" t="s">
        <v>916</v>
      </c>
      <c r="F52" s="36" t="s">
        <v>103</v>
      </c>
      <c r="G52" s="67" t="s">
        <v>68</v>
      </c>
      <c r="H52" s="67" t="s">
        <v>69</v>
      </c>
      <c r="I52" s="78" t="s">
        <v>70</v>
      </c>
      <c r="J52" s="78">
        <v>7587</v>
      </c>
      <c r="K52" s="112">
        <v>43101</v>
      </c>
      <c r="L52" s="112">
        <v>44196</v>
      </c>
      <c r="M52" s="87">
        <v>156</v>
      </c>
      <c r="N52" s="60">
        <v>0</v>
      </c>
      <c r="O52" s="32" t="s">
        <v>104</v>
      </c>
      <c r="P52" s="294" t="s">
        <v>963</v>
      </c>
    </row>
    <row r="53" spans="1:16" ht="114.75" x14ac:dyDescent="0.2">
      <c r="A53" s="1">
        <v>1</v>
      </c>
      <c r="B53" s="102" t="s">
        <v>412</v>
      </c>
      <c r="C53" s="11" t="s">
        <v>25</v>
      </c>
      <c r="D53" s="189">
        <v>13</v>
      </c>
      <c r="E53" s="67" t="s">
        <v>916</v>
      </c>
      <c r="F53" s="36" t="s">
        <v>103</v>
      </c>
      <c r="G53" s="67" t="s">
        <v>92</v>
      </c>
      <c r="H53" s="67" t="s">
        <v>106</v>
      </c>
      <c r="I53" s="79" t="s">
        <v>107</v>
      </c>
      <c r="J53" s="79">
        <v>1</v>
      </c>
      <c r="K53" s="52">
        <v>42370</v>
      </c>
      <c r="L53" s="52">
        <v>44196</v>
      </c>
      <c r="M53" s="87">
        <f>52+52+52+52</f>
        <v>208</v>
      </c>
      <c r="N53" s="60">
        <v>0.5</v>
      </c>
      <c r="O53" s="32" t="s">
        <v>812</v>
      </c>
      <c r="P53" s="294" t="s">
        <v>963</v>
      </c>
    </row>
    <row r="54" spans="1:16" ht="89.25" x14ac:dyDescent="0.2">
      <c r="A54" s="1">
        <v>1</v>
      </c>
      <c r="B54" s="102" t="s">
        <v>413</v>
      </c>
      <c r="C54" s="11" t="s">
        <v>25</v>
      </c>
      <c r="D54" s="119">
        <v>14</v>
      </c>
      <c r="E54" s="67" t="s">
        <v>917</v>
      </c>
      <c r="F54" s="36" t="s">
        <v>109</v>
      </c>
      <c r="G54" s="67" t="s">
        <v>800</v>
      </c>
      <c r="H54" s="67" t="s">
        <v>69</v>
      </c>
      <c r="I54" s="78" t="s">
        <v>70</v>
      </c>
      <c r="J54" s="78">
        <v>7587</v>
      </c>
      <c r="K54" s="112">
        <v>43101</v>
      </c>
      <c r="L54" s="112">
        <v>44196</v>
      </c>
      <c r="M54" s="87">
        <v>156</v>
      </c>
      <c r="N54" s="60">
        <v>0.05</v>
      </c>
      <c r="O54" s="32" t="s">
        <v>110</v>
      </c>
      <c r="P54" s="294" t="s">
        <v>963</v>
      </c>
    </row>
    <row r="55" spans="1:16" ht="89.25" x14ac:dyDescent="0.2">
      <c r="A55" s="1">
        <v>2</v>
      </c>
      <c r="B55" s="102" t="s">
        <v>414</v>
      </c>
      <c r="C55" s="11" t="s">
        <v>25</v>
      </c>
      <c r="D55" s="190">
        <v>1</v>
      </c>
      <c r="E55" s="75" t="s">
        <v>113</v>
      </c>
      <c r="F55" s="75" t="s">
        <v>114</v>
      </c>
      <c r="G55" s="71" t="s">
        <v>115</v>
      </c>
      <c r="H55" s="71" t="s">
        <v>116</v>
      </c>
      <c r="I55" s="78" t="s">
        <v>27</v>
      </c>
      <c r="J55" s="78">
        <v>12</v>
      </c>
      <c r="K55" s="112">
        <v>42737</v>
      </c>
      <c r="L55" s="112">
        <v>43281</v>
      </c>
      <c r="M55" s="89">
        <f>52+26</f>
        <v>78</v>
      </c>
      <c r="N55" s="93">
        <v>1</v>
      </c>
      <c r="O55" s="32" t="s">
        <v>445</v>
      </c>
      <c r="P55" s="294" t="s">
        <v>969</v>
      </c>
    </row>
    <row r="56" spans="1:16" ht="129.75" customHeight="1" x14ac:dyDescent="0.2">
      <c r="A56" s="1">
        <v>2</v>
      </c>
      <c r="B56" s="102" t="s">
        <v>415</v>
      </c>
      <c r="C56" s="11" t="s">
        <v>25</v>
      </c>
      <c r="D56" s="190">
        <v>2</v>
      </c>
      <c r="E56" s="36" t="s">
        <v>119</v>
      </c>
      <c r="F56" s="75" t="s">
        <v>127</v>
      </c>
      <c r="G56" s="36" t="s">
        <v>459</v>
      </c>
      <c r="H56" s="36" t="s">
        <v>460</v>
      </c>
      <c r="I56" s="78" t="s">
        <v>461</v>
      </c>
      <c r="J56" s="79">
        <v>12</v>
      </c>
      <c r="K56" s="52">
        <v>43250</v>
      </c>
      <c r="L56" s="112">
        <v>43830</v>
      </c>
      <c r="M56" s="87">
        <f>30+52</f>
        <v>82</v>
      </c>
      <c r="N56" s="60">
        <v>0.3</v>
      </c>
      <c r="O56" s="32" t="s">
        <v>879</v>
      </c>
      <c r="P56" s="294" t="s">
        <v>957</v>
      </c>
    </row>
    <row r="57" spans="1:16" ht="63.75" x14ac:dyDescent="0.2">
      <c r="A57" s="1">
        <v>2</v>
      </c>
      <c r="B57" s="102" t="s">
        <v>416</v>
      </c>
      <c r="C57" s="11" t="s">
        <v>25</v>
      </c>
      <c r="D57" s="190">
        <v>2</v>
      </c>
      <c r="E57" s="36" t="s">
        <v>119</v>
      </c>
      <c r="F57" s="75" t="s">
        <v>127</v>
      </c>
      <c r="G57" s="36" t="s">
        <v>463</v>
      </c>
      <c r="H57" s="36" t="s">
        <v>464</v>
      </c>
      <c r="I57" s="78" t="s">
        <v>465</v>
      </c>
      <c r="J57" s="79">
        <v>12</v>
      </c>
      <c r="K57" s="52">
        <v>43327</v>
      </c>
      <c r="L57" s="112">
        <v>43692</v>
      </c>
      <c r="M57" s="87">
        <v>52</v>
      </c>
      <c r="N57" s="60">
        <v>0.5</v>
      </c>
      <c r="O57" s="164" t="s">
        <v>881</v>
      </c>
      <c r="P57" s="294" t="s">
        <v>958</v>
      </c>
    </row>
    <row r="58" spans="1:16" ht="63.75" x14ac:dyDescent="0.2">
      <c r="A58" s="1">
        <v>2</v>
      </c>
      <c r="B58" s="102" t="s">
        <v>417</v>
      </c>
      <c r="C58" s="11" t="s">
        <v>25</v>
      </c>
      <c r="D58" s="190">
        <v>2</v>
      </c>
      <c r="E58" s="36" t="s">
        <v>119</v>
      </c>
      <c r="F58" s="75" t="s">
        <v>127</v>
      </c>
      <c r="G58" s="36" t="s">
        <v>466</v>
      </c>
      <c r="H58" s="36" t="s">
        <v>467</v>
      </c>
      <c r="I58" s="78" t="s">
        <v>468</v>
      </c>
      <c r="J58" s="79">
        <v>4</v>
      </c>
      <c r="K58" s="52">
        <v>43327</v>
      </c>
      <c r="L58" s="112">
        <v>43692</v>
      </c>
      <c r="M58" s="87">
        <v>52</v>
      </c>
      <c r="N58" s="60">
        <v>0</v>
      </c>
      <c r="O58" s="32"/>
      <c r="P58" s="294" t="s">
        <v>959</v>
      </c>
    </row>
    <row r="59" spans="1:16" ht="89.25" x14ac:dyDescent="0.2">
      <c r="A59" s="1">
        <v>2</v>
      </c>
      <c r="B59" s="102" t="s">
        <v>495</v>
      </c>
      <c r="C59" s="11" t="s">
        <v>25</v>
      </c>
      <c r="D59" s="191">
        <v>2</v>
      </c>
      <c r="E59" s="192" t="s">
        <v>119</v>
      </c>
      <c r="F59" s="75" t="s">
        <v>127</v>
      </c>
      <c r="G59" s="36" t="s">
        <v>471</v>
      </c>
      <c r="H59" s="36" t="s">
        <v>469</v>
      </c>
      <c r="I59" s="78" t="s">
        <v>470</v>
      </c>
      <c r="J59" s="79">
        <v>5</v>
      </c>
      <c r="K59" s="52">
        <v>43344</v>
      </c>
      <c r="L59" s="112">
        <v>43830</v>
      </c>
      <c r="M59" s="87">
        <f>17+52</f>
        <v>69</v>
      </c>
      <c r="N59" s="60">
        <v>0.5</v>
      </c>
      <c r="O59" s="137" t="s">
        <v>880</v>
      </c>
      <c r="P59" s="294" t="s">
        <v>965</v>
      </c>
    </row>
    <row r="60" spans="1:16" ht="63.75" x14ac:dyDescent="0.2">
      <c r="A60" s="1">
        <v>2</v>
      </c>
      <c r="B60" s="102" t="s">
        <v>496</v>
      </c>
      <c r="C60" s="11" t="s">
        <v>25</v>
      </c>
      <c r="D60" s="190">
        <v>3</v>
      </c>
      <c r="E60" s="75" t="s">
        <v>138</v>
      </c>
      <c r="F60" s="75" t="s">
        <v>534</v>
      </c>
      <c r="G60" s="75" t="s">
        <v>141</v>
      </c>
      <c r="H60" s="75" t="s">
        <v>142</v>
      </c>
      <c r="I60" s="78" t="s">
        <v>143</v>
      </c>
      <c r="J60" s="93">
        <v>1</v>
      </c>
      <c r="K60" s="112">
        <v>42737</v>
      </c>
      <c r="L60" s="193">
        <v>43555</v>
      </c>
      <c r="M60" s="89">
        <f>52+52+13</f>
        <v>117</v>
      </c>
      <c r="N60" s="93">
        <v>0.97</v>
      </c>
      <c r="O60" s="32" t="s">
        <v>878</v>
      </c>
      <c r="P60" s="294" t="s">
        <v>962</v>
      </c>
    </row>
    <row r="61" spans="1:16" ht="89.25" x14ac:dyDescent="0.2">
      <c r="A61" s="1">
        <v>2</v>
      </c>
      <c r="B61" s="102" t="s">
        <v>497</v>
      </c>
      <c r="C61" s="11" t="s">
        <v>25</v>
      </c>
      <c r="D61" s="191">
        <v>4</v>
      </c>
      <c r="E61" s="192" t="s">
        <v>145</v>
      </c>
      <c r="F61" s="194" t="s">
        <v>146</v>
      </c>
      <c r="G61" s="194" t="s">
        <v>147</v>
      </c>
      <c r="H61" s="194" t="s">
        <v>148</v>
      </c>
      <c r="I61" s="51" t="s">
        <v>149</v>
      </c>
      <c r="J61" s="51">
        <v>30</v>
      </c>
      <c r="K61" s="85">
        <v>42737</v>
      </c>
      <c r="L61" s="85">
        <v>43830</v>
      </c>
      <c r="M61" s="57">
        <f>52+52</f>
        <v>104</v>
      </c>
      <c r="N61" s="60">
        <v>0.02</v>
      </c>
      <c r="O61" s="32" t="s">
        <v>150</v>
      </c>
      <c r="P61" s="294" t="s">
        <v>971</v>
      </c>
    </row>
    <row r="62" spans="1:16" ht="99" customHeight="1" x14ac:dyDescent="0.2">
      <c r="A62" s="1">
        <v>2</v>
      </c>
      <c r="B62" s="102" t="s">
        <v>498</v>
      </c>
      <c r="C62" s="11" t="s">
        <v>25</v>
      </c>
      <c r="D62" s="191">
        <v>4</v>
      </c>
      <c r="E62" s="192" t="s">
        <v>145</v>
      </c>
      <c r="F62" s="194" t="s">
        <v>146</v>
      </c>
      <c r="G62" s="194" t="s">
        <v>830</v>
      </c>
      <c r="H62" s="194" t="s">
        <v>831</v>
      </c>
      <c r="I62" s="51" t="s">
        <v>832</v>
      </c>
      <c r="J62" s="51">
        <v>1</v>
      </c>
      <c r="K62" s="85">
        <v>43539</v>
      </c>
      <c r="L62" s="85">
        <v>43723</v>
      </c>
      <c r="M62" s="57">
        <v>27</v>
      </c>
      <c r="N62" s="110">
        <v>0</v>
      </c>
      <c r="O62" s="111" t="s">
        <v>833</v>
      </c>
      <c r="P62" s="294" t="s">
        <v>971</v>
      </c>
    </row>
    <row r="63" spans="1:16" ht="51" x14ac:dyDescent="0.2">
      <c r="A63" s="1">
        <v>2</v>
      </c>
      <c r="B63" s="102" t="s">
        <v>499</v>
      </c>
      <c r="C63" s="11" t="s">
        <v>25</v>
      </c>
      <c r="D63" s="191">
        <v>4</v>
      </c>
      <c r="E63" s="192" t="s">
        <v>145</v>
      </c>
      <c r="F63" s="194" t="s">
        <v>146</v>
      </c>
      <c r="G63" s="194" t="s">
        <v>830</v>
      </c>
      <c r="H63" s="194" t="s">
        <v>834</v>
      </c>
      <c r="I63" s="51" t="s">
        <v>149</v>
      </c>
      <c r="J63" s="51">
        <v>31</v>
      </c>
      <c r="K63" s="85">
        <v>43466</v>
      </c>
      <c r="L63" s="85">
        <v>43637</v>
      </c>
      <c r="M63" s="51">
        <v>26</v>
      </c>
      <c r="N63" s="110">
        <v>0</v>
      </c>
      <c r="O63" s="111" t="s">
        <v>835</v>
      </c>
      <c r="P63" s="294" t="s">
        <v>971</v>
      </c>
    </row>
    <row r="64" spans="1:16" ht="51" x14ac:dyDescent="0.2">
      <c r="A64" s="1">
        <v>2</v>
      </c>
      <c r="B64" s="102" t="s">
        <v>418</v>
      </c>
      <c r="C64" s="11" t="s">
        <v>25</v>
      </c>
      <c r="D64" s="191">
        <v>4</v>
      </c>
      <c r="E64" s="192" t="s">
        <v>145</v>
      </c>
      <c r="F64" s="194" t="s">
        <v>146</v>
      </c>
      <c r="G64" s="194" t="s">
        <v>152</v>
      </c>
      <c r="H64" s="194" t="s">
        <v>153</v>
      </c>
      <c r="I64" s="51" t="s">
        <v>149</v>
      </c>
      <c r="J64" s="51">
        <v>30</v>
      </c>
      <c r="K64" s="85">
        <v>42737</v>
      </c>
      <c r="L64" s="85">
        <v>43554</v>
      </c>
      <c r="M64" s="51">
        <f>52+52+13</f>
        <v>117</v>
      </c>
      <c r="N64" s="97">
        <v>0.6</v>
      </c>
      <c r="O64" s="111" t="s">
        <v>836</v>
      </c>
      <c r="P64" s="294" t="s">
        <v>971</v>
      </c>
    </row>
    <row r="65" spans="1:16" ht="114.75" x14ac:dyDescent="0.2">
      <c r="A65" s="1">
        <v>2</v>
      </c>
      <c r="B65" s="102" t="s">
        <v>419</v>
      </c>
      <c r="C65" s="11" t="s">
        <v>25</v>
      </c>
      <c r="D65" s="190">
        <v>5</v>
      </c>
      <c r="E65" s="75" t="s">
        <v>155</v>
      </c>
      <c r="F65" s="75" t="s">
        <v>157</v>
      </c>
      <c r="G65" s="36" t="s">
        <v>477</v>
      </c>
      <c r="H65" s="36" t="s">
        <v>460</v>
      </c>
      <c r="I65" s="78" t="s">
        <v>461</v>
      </c>
      <c r="J65" s="195">
        <v>12</v>
      </c>
      <c r="K65" s="52">
        <v>43250</v>
      </c>
      <c r="L65" s="112">
        <v>43830</v>
      </c>
      <c r="M65" s="79">
        <f>30+52</f>
        <v>82</v>
      </c>
      <c r="N65" s="94">
        <v>0.3</v>
      </c>
      <c r="O65" s="32" t="s">
        <v>879</v>
      </c>
      <c r="P65" s="294" t="s">
        <v>970</v>
      </c>
    </row>
    <row r="66" spans="1:16" ht="63.75" x14ac:dyDescent="0.2">
      <c r="A66" s="1">
        <v>2</v>
      </c>
      <c r="B66" s="102" t="s">
        <v>420</v>
      </c>
      <c r="C66" s="11" t="s">
        <v>25</v>
      </c>
      <c r="D66" s="190">
        <v>5</v>
      </c>
      <c r="E66" s="36" t="s">
        <v>155</v>
      </c>
      <c r="F66" s="75" t="s">
        <v>157</v>
      </c>
      <c r="G66" s="36" t="s">
        <v>463</v>
      </c>
      <c r="H66" s="36" t="s">
        <v>464</v>
      </c>
      <c r="I66" s="78" t="s">
        <v>465</v>
      </c>
      <c r="J66" s="65">
        <v>12</v>
      </c>
      <c r="K66" s="52">
        <v>43327</v>
      </c>
      <c r="L66" s="112">
        <v>43692</v>
      </c>
      <c r="M66" s="79">
        <v>52</v>
      </c>
      <c r="N66" s="60">
        <v>0.5</v>
      </c>
      <c r="O66" s="164" t="s">
        <v>881</v>
      </c>
      <c r="P66" s="294" t="s">
        <v>958</v>
      </c>
    </row>
    <row r="67" spans="1:16" ht="63.75" x14ac:dyDescent="0.2">
      <c r="A67" s="1">
        <v>2</v>
      </c>
      <c r="B67" s="102" t="s">
        <v>421</v>
      </c>
      <c r="C67" s="11" t="s">
        <v>25</v>
      </c>
      <c r="D67" s="190">
        <v>5</v>
      </c>
      <c r="E67" s="75" t="s">
        <v>155</v>
      </c>
      <c r="F67" s="75" t="s">
        <v>157</v>
      </c>
      <c r="G67" s="36" t="s">
        <v>466</v>
      </c>
      <c r="H67" s="36" t="s">
        <v>467</v>
      </c>
      <c r="I67" s="78" t="s">
        <v>468</v>
      </c>
      <c r="J67" s="195">
        <v>4</v>
      </c>
      <c r="K67" s="52">
        <v>43327</v>
      </c>
      <c r="L67" s="112">
        <v>43692</v>
      </c>
      <c r="M67" s="79">
        <v>52</v>
      </c>
      <c r="N67" s="94">
        <v>0</v>
      </c>
      <c r="O67" s="32"/>
      <c r="P67" s="294" t="s">
        <v>959</v>
      </c>
    </row>
    <row r="68" spans="1:16" ht="89.25" x14ac:dyDescent="0.2">
      <c r="A68" s="1">
        <v>2</v>
      </c>
      <c r="B68" s="102" t="s">
        <v>422</v>
      </c>
      <c r="C68" s="11" t="s">
        <v>25</v>
      </c>
      <c r="D68" s="190">
        <v>5</v>
      </c>
      <c r="E68" s="75" t="s">
        <v>155</v>
      </c>
      <c r="F68" s="75" t="s">
        <v>157</v>
      </c>
      <c r="G68" s="36" t="s">
        <v>471</v>
      </c>
      <c r="H68" s="36" t="s">
        <v>469</v>
      </c>
      <c r="I68" s="78" t="s">
        <v>470</v>
      </c>
      <c r="J68" s="195">
        <v>5</v>
      </c>
      <c r="K68" s="52">
        <v>43344</v>
      </c>
      <c r="L68" s="112">
        <v>43830</v>
      </c>
      <c r="M68" s="79">
        <f>17+52</f>
        <v>69</v>
      </c>
      <c r="N68" s="94">
        <v>0.5</v>
      </c>
      <c r="O68" s="137" t="s">
        <v>880</v>
      </c>
      <c r="P68" s="294" t="s">
        <v>965</v>
      </c>
    </row>
    <row r="69" spans="1:16" ht="139.5" customHeight="1" x14ac:dyDescent="0.2">
      <c r="A69" s="1">
        <v>2</v>
      </c>
      <c r="B69" s="102" t="s">
        <v>423</v>
      </c>
      <c r="C69" s="11" t="s">
        <v>25</v>
      </c>
      <c r="D69" s="196">
        <v>6</v>
      </c>
      <c r="E69" s="192" t="s">
        <v>160</v>
      </c>
      <c r="F69" s="194" t="s">
        <v>139</v>
      </c>
      <c r="G69" s="36" t="s">
        <v>477</v>
      </c>
      <c r="H69" s="36" t="s">
        <v>460</v>
      </c>
      <c r="I69" s="78" t="s">
        <v>461</v>
      </c>
      <c r="J69" s="195">
        <v>12</v>
      </c>
      <c r="K69" s="52">
        <v>43250</v>
      </c>
      <c r="L69" s="112">
        <v>43830</v>
      </c>
      <c r="M69" s="79">
        <f>30+52</f>
        <v>82</v>
      </c>
      <c r="N69" s="94">
        <v>0.3</v>
      </c>
      <c r="O69" s="32" t="s">
        <v>879</v>
      </c>
      <c r="P69" s="294" t="s">
        <v>957</v>
      </c>
    </row>
    <row r="70" spans="1:16" ht="51" x14ac:dyDescent="0.2">
      <c r="A70" s="1">
        <v>2</v>
      </c>
      <c r="B70" s="102" t="s">
        <v>424</v>
      </c>
      <c r="C70" s="11" t="s">
        <v>25</v>
      </c>
      <c r="D70" s="196">
        <v>6</v>
      </c>
      <c r="E70" s="192" t="s">
        <v>160</v>
      </c>
      <c r="F70" s="194" t="s">
        <v>139</v>
      </c>
      <c r="G70" s="36" t="s">
        <v>463</v>
      </c>
      <c r="H70" s="36" t="s">
        <v>464</v>
      </c>
      <c r="I70" s="78" t="s">
        <v>465</v>
      </c>
      <c r="J70" s="65">
        <v>12</v>
      </c>
      <c r="K70" s="52">
        <v>43327</v>
      </c>
      <c r="L70" s="112">
        <v>43692</v>
      </c>
      <c r="M70" s="79">
        <v>52</v>
      </c>
      <c r="N70" s="92">
        <v>0.5</v>
      </c>
      <c r="O70" s="164" t="s">
        <v>881</v>
      </c>
      <c r="P70" s="294" t="s">
        <v>958</v>
      </c>
    </row>
    <row r="71" spans="1:16" ht="63.75" x14ac:dyDescent="0.2">
      <c r="A71" s="1">
        <v>2</v>
      </c>
      <c r="B71" s="102" t="s">
        <v>500</v>
      </c>
      <c r="C71" s="11" t="s">
        <v>25</v>
      </c>
      <c r="D71" s="196">
        <v>6</v>
      </c>
      <c r="E71" s="192" t="s">
        <v>160</v>
      </c>
      <c r="F71" s="194" t="s">
        <v>139</v>
      </c>
      <c r="G71" s="36" t="s">
        <v>466</v>
      </c>
      <c r="H71" s="36" t="s">
        <v>467</v>
      </c>
      <c r="I71" s="78" t="s">
        <v>468</v>
      </c>
      <c r="J71" s="195">
        <v>4</v>
      </c>
      <c r="K71" s="52">
        <v>43327</v>
      </c>
      <c r="L71" s="197">
        <v>43692</v>
      </c>
      <c r="M71" s="77">
        <v>52</v>
      </c>
      <c r="N71" s="92">
        <v>0</v>
      </c>
      <c r="O71" s="32"/>
      <c r="P71" s="294" t="s">
        <v>972</v>
      </c>
    </row>
    <row r="72" spans="1:16" ht="89.25" x14ac:dyDescent="0.2">
      <c r="A72" s="1">
        <v>2</v>
      </c>
      <c r="B72" s="102" t="s">
        <v>425</v>
      </c>
      <c r="C72" s="11" t="s">
        <v>25</v>
      </c>
      <c r="D72" s="196">
        <v>6</v>
      </c>
      <c r="E72" s="192" t="s">
        <v>160</v>
      </c>
      <c r="F72" s="194" t="s">
        <v>139</v>
      </c>
      <c r="G72" s="36" t="s">
        <v>471</v>
      </c>
      <c r="H72" s="36" t="s">
        <v>469</v>
      </c>
      <c r="I72" s="78" t="s">
        <v>470</v>
      </c>
      <c r="J72" s="195">
        <v>5</v>
      </c>
      <c r="K72" s="52">
        <v>43344</v>
      </c>
      <c r="L72" s="197">
        <v>43830</v>
      </c>
      <c r="M72" s="77">
        <f>17+52</f>
        <v>69</v>
      </c>
      <c r="N72" s="92">
        <v>0.5</v>
      </c>
      <c r="O72" s="137" t="s">
        <v>881</v>
      </c>
      <c r="P72" s="294" t="s">
        <v>965</v>
      </c>
    </row>
    <row r="73" spans="1:16" ht="90" customHeight="1" x14ac:dyDescent="0.2">
      <c r="A73" s="1">
        <v>2</v>
      </c>
      <c r="B73" s="102" t="s">
        <v>426</v>
      </c>
      <c r="C73" s="11" t="s">
        <v>25</v>
      </c>
      <c r="D73" s="196">
        <v>7</v>
      </c>
      <c r="E73" s="192" t="s">
        <v>162</v>
      </c>
      <c r="F73" s="194" t="s">
        <v>139</v>
      </c>
      <c r="G73" s="194" t="s">
        <v>128</v>
      </c>
      <c r="H73" s="194" t="s">
        <v>163</v>
      </c>
      <c r="I73" s="51" t="s">
        <v>27</v>
      </c>
      <c r="J73" s="51">
        <v>12</v>
      </c>
      <c r="K73" s="85">
        <v>42737</v>
      </c>
      <c r="L73" s="112">
        <v>43644</v>
      </c>
      <c r="M73" s="51">
        <f>52+52+26</f>
        <v>130</v>
      </c>
      <c r="N73" s="93">
        <v>0.5</v>
      </c>
      <c r="O73" s="135" t="s">
        <v>882</v>
      </c>
      <c r="P73" s="294" t="s">
        <v>962</v>
      </c>
    </row>
    <row r="74" spans="1:16" ht="102" customHeight="1" x14ac:dyDescent="0.2">
      <c r="A74" s="1">
        <v>2</v>
      </c>
      <c r="B74" s="102" t="s">
        <v>427</v>
      </c>
      <c r="C74" s="11" t="s">
        <v>25</v>
      </c>
      <c r="D74" s="190">
        <v>8</v>
      </c>
      <c r="E74" s="75" t="s">
        <v>165</v>
      </c>
      <c r="F74" s="75" t="s">
        <v>139</v>
      </c>
      <c r="G74" s="75" t="s">
        <v>166</v>
      </c>
      <c r="H74" s="75" t="s">
        <v>801</v>
      </c>
      <c r="I74" s="78" t="s">
        <v>27</v>
      </c>
      <c r="J74" s="78">
        <v>24</v>
      </c>
      <c r="K74" s="112">
        <v>42737</v>
      </c>
      <c r="L74" s="112">
        <v>43677</v>
      </c>
      <c r="M74" s="51">
        <f>52+52+31</f>
        <v>135</v>
      </c>
      <c r="N74" s="93">
        <v>0.75</v>
      </c>
      <c r="O74" s="135" t="s">
        <v>883</v>
      </c>
      <c r="P74" s="294" t="s">
        <v>962</v>
      </c>
    </row>
    <row r="75" spans="1:16" ht="100.5" customHeight="1" x14ac:dyDescent="0.2">
      <c r="A75" s="1">
        <v>2</v>
      </c>
      <c r="B75" s="102" t="s">
        <v>501</v>
      </c>
      <c r="C75" s="11" t="s">
        <v>25</v>
      </c>
      <c r="D75" s="190">
        <v>8</v>
      </c>
      <c r="E75" s="75" t="s">
        <v>165</v>
      </c>
      <c r="F75" s="75" t="s">
        <v>120</v>
      </c>
      <c r="G75" s="75" t="s">
        <v>121</v>
      </c>
      <c r="H75" s="75" t="s">
        <v>122</v>
      </c>
      <c r="I75" s="78" t="s">
        <v>123</v>
      </c>
      <c r="J75" s="78">
        <v>1</v>
      </c>
      <c r="K75" s="112">
        <v>42737</v>
      </c>
      <c r="L75" s="112">
        <v>43555</v>
      </c>
      <c r="M75" s="78">
        <f>52+52+13</f>
        <v>117</v>
      </c>
      <c r="N75" s="93">
        <v>0.8</v>
      </c>
      <c r="O75" s="135" t="s">
        <v>899</v>
      </c>
      <c r="P75" s="295" t="s">
        <v>962</v>
      </c>
    </row>
    <row r="76" spans="1:16" ht="114.75" x14ac:dyDescent="0.2">
      <c r="A76" s="1">
        <v>2</v>
      </c>
      <c r="B76" s="102" t="s">
        <v>502</v>
      </c>
      <c r="C76" s="11" t="s">
        <v>25</v>
      </c>
      <c r="D76" s="196">
        <v>9</v>
      </c>
      <c r="E76" s="192" t="s">
        <v>918</v>
      </c>
      <c r="F76" s="194" t="s">
        <v>170</v>
      </c>
      <c r="G76" s="36" t="s">
        <v>477</v>
      </c>
      <c r="H76" s="36" t="s">
        <v>460</v>
      </c>
      <c r="I76" s="78" t="s">
        <v>461</v>
      </c>
      <c r="J76" s="195">
        <v>12</v>
      </c>
      <c r="K76" s="52">
        <v>43250</v>
      </c>
      <c r="L76" s="112">
        <v>43830</v>
      </c>
      <c r="M76" s="79">
        <f>30+52</f>
        <v>82</v>
      </c>
      <c r="N76" s="94">
        <v>0.3</v>
      </c>
      <c r="O76" s="135" t="s">
        <v>879</v>
      </c>
      <c r="P76" s="294" t="s">
        <v>957</v>
      </c>
    </row>
    <row r="77" spans="1:16" ht="63.75" x14ac:dyDescent="0.2">
      <c r="A77" s="1">
        <v>2</v>
      </c>
      <c r="B77" s="102" t="s">
        <v>503</v>
      </c>
      <c r="C77" s="11" t="s">
        <v>25</v>
      </c>
      <c r="D77" s="196">
        <v>9</v>
      </c>
      <c r="E77" s="192" t="s">
        <v>918</v>
      </c>
      <c r="F77" s="194" t="s">
        <v>170</v>
      </c>
      <c r="G77" s="36" t="s">
        <v>463</v>
      </c>
      <c r="H77" s="36" t="s">
        <v>464</v>
      </c>
      <c r="I77" s="78" t="s">
        <v>465</v>
      </c>
      <c r="J77" s="65">
        <v>12</v>
      </c>
      <c r="K77" s="52">
        <v>43327</v>
      </c>
      <c r="L77" s="112">
        <v>43692</v>
      </c>
      <c r="M77" s="79">
        <v>52</v>
      </c>
      <c r="N77" s="94">
        <v>0.5</v>
      </c>
      <c r="O77" s="164" t="s">
        <v>881</v>
      </c>
      <c r="P77" s="294" t="s">
        <v>958</v>
      </c>
    </row>
    <row r="78" spans="1:16" ht="63.75" x14ac:dyDescent="0.2">
      <c r="A78" s="1">
        <v>2</v>
      </c>
      <c r="B78" s="102" t="s">
        <v>504</v>
      </c>
      <c r="C78" s="11" t="s">
        <v>25</v>
      </c>
      <c r="D78" s="190">
        <v>9</v>
      </c>
      <c r="E78" s="192" t="s">
        <v>919</v>
      </c>
      <c r="F78" s="194" t="s">
        <v>170</v>
      </c>
      <c r="G78" s="36" t="s">
        <v>466</v>
      </c>
      <c r="H78" s="36" t="s">
        <v>467</v>
      </c>
      <c r="I78" s="78" t="s">
        <v>468</v>
      </c>
      <c r="J78" s="195">
        <v>4</v>
      </c>
      <c r="K78" s="52">
        <v>43327</v>
      </c>
      <c r="L78" s="112">
        <v>43692</v>
      </c>
      <c r="M78" s="79">
        <v>52</v>
      </c>
      <c r="N78" s="94">
        <v>0</v>
      </c>
      <c r="O78" s="32"/>
      <c r="P78" s="294" t="s">
        <v>972</v>
      </c>
    </row>
    <row r="79" spans="1:16" ht="89.25" x14ac:dyDescent="0.2">
      <c r="A79" s="1">
        <v>2</v>
      </c>
      <c r="B79" s="102" t="s">
        <v>505</v>
      </c>
      <c r="C79" s="11" t="s">
        <v>25</v>
      </c>
      <c r="D79" s="190">
        <v>9</v>
      </c>
      <c r="E79" s="192" t="s">
        <v>919</v>
      </c>
      <c r="F79" s="194" t="s">
        <v>170</v>
      </c>
      <c r="G79" s="36" t="s">
        <v>471</v>
      </c>
      <c r="H79" s="36" t="s">
        <v>469</v>
      </c>
      <c r="I79" s="78" t="s">
        <v>470</v>
      </c>
      <c r="J79" s="195">
        <v>5</v>
      </c>
      <c r="K79" s="52">
        <v>43344</v>
      </c>
      <c r="L79" s="112">
        <v>43830</v>
      </c>
      <c r="M79" s="79">
        <f>17+52</f>
        <v>69</v>
      </c>
      <c r="N79" s="94">
        <v>0.3</v>
      </c>
      <c r="O79" s="137" t="s">
        <v>884</v>
      </c>
      <c r="P79" s="295" t="s">
        <v>973</v>
      </c>
    </row>
    <row r="80" spans="1:16" ht="114.75" x14ac:dyDescent="0.2">
      <c r="A80" s="1">
        <v>2</v>
      </c>
      <c r="B80" s="102" t="s">
        <v>506</v>
      </c>
      <c r="C80" s="11" t="s">
        <v>25</v>
      </c>
      <c r="D80" s="190">
        <v>10</v>
      </c>
      <c r="E80" s="36" t="s">
        <v>920</v>
      </c>
      <c r="F80" s="75" t="s">
        <v>174</v>
      </c>
      <c r="G80" s="36" t="s">
        <v>459</v>
      </c>
      <c r="H80" s="36" t="s">
        <v>460</v>
      </c>
      <c r="I80" s="78" t="s">
        <v>461</v>
      </c>
      <c r="J80" s="65">
        <v>12</v>
      </c>
      <c r="K80" s="127">
        <v>43250</v>
      </c>
      <c r="L80" s="127">
        <v>43829</v>
      </c>
      <c r="M80" s="79">
        <f>30+52</f>
        <v>82</v>
      </c>
      <c r="N80" s="94">
        <v>0.3</v>
      </c>
      <c r="O80" s="135" t="s">
        <v>879</v>
      </c>
      <c r="P80" s="294" t="s">
        <v>957</v>
      </c>
    </row>
    <row r="81" spans="1:16" ht="63.75" x14ac:dyDescent="0.2">
      <c r="A81" s="1">
        <v>2</v>
      </c>
      <c r="B81" s="102" t="s">
        <v>507</v>
      </c>
      <c r="C81" s="11" t="s">
        <v>25</v>
      </c>
      <c r="D81" s="190">
        <v>10</v>
      </c>
      <c r="E81" s="75" t="s">
        <v>921</v>
      </c>
      <c r="F81" s="194" t="s">
        <v>174</v>
      </c>
      <c r="G81" s="36" t="s">
        <v>463</v>
      </c>
      <c r="H81" s="36" t="s">
        <v>464</v>
      </c>
      <c r="I81" s="78" t="s">
        <v>465</v>
      </c>
      <c r="J81" s="65">
        <v>12</v>
      </c>
      <c r="K81" s="127">
        <v>43327</v>
      </c>
      <c r="L81" s="127">
        <v>43692</v>
      </c>
      <c r="M81" s="79">
        <v>52</v>
      </c>
      <c r="N81" s="94">
        <v>0.5</v>
      </c>
      <c r="O81" s="137" t="s">
        <v>881</v>
      </c>
      <c r="P81" s="294" t="s">
        <v>958</v>
      </c>
    </row>
    <row r="82" spans="1:16" ht="63.75" x14ac:dyDescent="0.2">
      <c r="A82" s="1">
        <v>2</v>
      </c>
      <c r="B82" s="102" t="s">
        <v>508</v>
      </c>
      <c r="C82" s="11" t="s">
        <v>25</v>
      </c>
      <c r="D82" s="196">
        <v>10</v>
      </c>
      <c r="E82" s="36" t="s">
        <v>920</v>
      </c>
      <c r="F82" s="194" t="s">
        <v>174</v>
      </c>
      <c r="G82" s="36" t="s">
        <v>466</v>
      </c>
      <c r="H82" s="36" t="s">
        <v>467</v>
      </c>
      <c r="I82" s="78" t="s">
        <v>468</v>
      </c>
      <c r="J82" s="65">
        <v>4</v>
      </c>
      <c r="K82" s="127">
        <v>43327</v>
      </c>
      <c r="L82" s="127">
        <v>43692</v>
      </c>
      <c r="M82" s="79">
        <v>52</v>
      </c>
      <c r="N82" s="94">
        <v>0</v>
      </c>
      <c r="O82" s="32"/>
      <c r="P82" s="294" t="s">
        <v>972</v>
      </c>
    </row>
    <row r="83" spans="1:16" ht="89.25" x14ac:dyDescent="0.2">
      <c r="A83" s="1">
        <v>2</v>
      </c>
      <c r="B83" s="102" t="s">
        <v>509</v>
      </c>
      <c r="C83" s="11" t="s">
        <v>25</v>
      </c>
      <c r="D83" s="196">
        <v>10</v>
      </c>
      <c r="E83" s="36" t="s">
        <v>920</v>
      </c>
      <c r="F83" s="194" t="s">
        <v>174</v>
      </c>
      <c r="G83" s="36" t="s">
        <v>478</v>
      </c>
      <c r="H83" s="36" t="s">
        <v>479</v>
      </c>
      <c r="I83" s="78" t="s">
        <v>470</v>
      </c>
      <c r="J83" s="65">
        <v>5</v>
      </c>
      <c r="K83" s="127">
        <v>43344</v>
      </c>
      <c r="L83" s="127">
        <v>43830</v>
      </c>
      <c r="M83" s="79">
        <f>17+52</f>
        <v>69</v>
      </c>
      <c r="N83" s="94">
        <v>0.3</v>
      </c>
      <c r="O83" s="137" t="s">
        <v>884</v>
      </c>
      <c r="P83" s="294" t="s">
        <v>962</v>
      </c>
    </row>
    <row r="84" spans="1:16" ht="51" x14ac:dyDescent="0.2">
      <c r="A84" s="1">
        <v>2</v>
      </c>
      <c r="B84" s="102" t="s">
        <v>428</v>
      </c>
      <c r="C84" s="11" t="s">
        <v>25</v>
      </c>
      <c r="D84" s="190">
        <v>11</v>
      </c>
      <c r="E84" s="194" t="s">
        <v>179</v>
      </c>
      <c r="F84" s="75" t="s">
        <v>181</v>
      </c>
      <c r="G84" s="36" t="s">
        <v>480</v>
      </c>
      <c r="H84" s="36" t="s">
        <v>481</v>
      </c>
      <c r="I84" s="78" t="s">
        <v>482</v>
      </c>
      <c r="J84" s="65">
        <v>2</v>
      </c>
      <c r="K84" s="184">
        <v>43250</v>
      </c>
      <c r="L84" s="198">
        <v>43676</v>
      </c>
      <c r="M84" s="90">
        <f>30+30</f>
        <v>60</v>
      </c>
      <c r="N84" s="92">
        <v>0.8</v>
      </c>
      <c r="O84" s="164" t="s">
        <v>885</v>
      </c>
      <c r="P84" s="294" t="s">
        <v>974</v>
      </c>
    </row>
    <row r="85" spans="1:16" ht="89.25" x14ac:dyDescent="0.2">
      <c r="A85" s="1">
        <v>2</v>
      </c>
      <c r="B85" s="102" t="s">
        <v>510</v>
      </c>
      <c r="C85" s="11" t="s">
        <v>25</v>
      </c>
      <c r="D85" s="190">
        <v>11</v>
      </c>
      <c r="E85" s="194" t="s">
        <v>179</v>
      </c>
      <c r="F85" s="75" t="s">
        <v>181</v>
      </c>
      <c r="G85" s="36" t="s">
        <v>483</v>
      </c>
      <c r="H85" s="36" t="s">
        <v>484</v>
      </c>
      <c r="I85" s="78" t="s">
        <v>485</v>
      </c>
      <c r="J85" s="65">
        <v>3</v>
      </c>
      <c r="K85" s="112">
        <v>43344</v>
      </c>
      <c r="L85" s="112">
        <v>43555</v>
      </c>
      <c r="M85" s="78">
        <v>30</v>
      </c>
      <c r="N85" s="94">
        <v>0.8</v>
      </c>
      <c r="O85" s="156" t="s">
        <v>899</v>
      </c>
      <c r="P85" s="295" t="s">
        <v>962</v>
      </c>
    </row>
    <row r="86" spans="1:16" ht="51" x14ac:dyDescent="0.2">
      <c r="A86" s="1">
        <v>2</v>
      </c>
      <c r="B86" s="102" t="s">
        <v>511</v>
      </c>
      <c r="C86" s="11" t="s">
        <v>25</v>
      </c>
      <c r="D86" s="190">
        <v>11</v>
      </c>
      <c r="E86" s="194" t="s">
        <v>179</v>
      </c>
      <c r="F86" s="75" t="s">
        <v>181</v>
      </c>
      <c r="G86" s="36" t="s">
        <v>486</v>
      </c>
      <c r="H86" s="36" t="s">
        <v>487</v>
      </c>
      <c r="I86" s="78" t="s">
        <v>488</v>
      </c>
      <c r="J86" s="65">
        <v>3</v>
      </c>
      <c r="K86" s="112">
        <v>43344</v>
      </c>
      <c r="L86" s="112">
        <v>43830</v>
      </c>
      <c r="M86" s="78">
        <f>52+17</f>
        <v>69</v>
      </c>
      <c r="N86" s="94">
        <v>0.6</v>
      </c>
      <c r="O86" s="164" t="s">
        <v>886</v>
      </c>
      <c r="P86" s="294" t="s">
        <v>962</v>
      </c>
    </row>
    <row r="87" spans="1:16" ht="51" x14ac:dyDescent="0.2">
      <c r="A87" s="37">
        <v>2</v>
      </c>
      <c r="B87" s="102" t="s">
        <v>512</v>
      </c>
      <c r="C87" s="11" t="s">
        <v>25</v>
      </c>
      <c r="D87" s="190">
        <v>12</v>
      </c>
      <c r="E87" s="194" t="s">
        <v>183</v>
      </c>
      <c r="F87" s="75" t="s">
        <v>184</v>
      </c>
      <c r="G87" s="75" t="s">
        <v>128</v>
      </c>
      <c r="H87" s="75" t="s">
        <v>163</v>
      </c>
      <c r="I87" s="78" t="s">
        <v>27</v>
      </c>
      <c r="J87" s="78">
        <v>24</v>
      </c>
      <c r="K87" s="112">
        <v>42737</v>
      </c>
      <c r="L87" s="112">
        <v>43644</v>
      </c>
      <c r="M87" s="78">
        <f>52+52+26</f>
        <v>130</v>
      </c>
      <c r="N87" s="93">
        <v>0.5</v>
      </c>
      <c r="O87" s="164" t="s">
        <v>882</v>
      </c>
      <c r="P87" s="294" t="s">
        <v>962</v>
      </c>
    </row>
    <row r="88" spans="1:16" ht="114.75" x14ac:dyDescent="0.2">
      <c r="A88" s="37">
        <v>2</v>
      </c>
      <c r="B88" s="102" t="s">
        <v>513</v>
      </c>
      <c r="C88" s="11" t="s">
        <v>25</v>
      </c>
      <c r="D88" s="190">
        <v>13</v>
      </c>
      <c r="E88" s="36" t="s">
        <v>186</v>
      </c>
      <c r="F88" s="75" t="s">
        <v>187</v>
      </c>
      <c r="G88" s="36" t="s">
        <v>459</v>
      </c>
      <c r="H88" s="36" t="s">
        <v>460</v>
      </c>
      <c r="I88" s="78" t="s">
        <v>461</v>
      </c>
      <c r="J88" s="65">
        <v>12</v>
      </c>
      <c r="K88" s="127">
        <v>43250</v>
      </c>
      <c r="L88" s="127">
        <v>43829</v>
      </c>
      <c r="M88" s="79">
        <f>30+52</f>
        <v>82</v>
      </c>
      <c r="N88" s="93">
        <v>0.3</v>
      </c>
      <c r="O88" s="164" t="s">
        <v>879</v>
      </c>
      <c r="P88" s="294" t="s">
        <v>957</v>
      </c>
    </row>
    <row r="89" spans="1:16" ht="63.75" x14ac:dyDescent="0.2">
      <c r="A89" s="37">
        <v>2</v>
      </c>
      <c r="B89" s="102" t="s">
        <v>514</v>
      </c>
      <c r="C89" s="11" t="s">
        <v>25</v>
      </c>
      <c r="D89" s="190">
        <v>13</v>
      </c>
      <c r="E89" s="75" t="s">
        <v>186</v>
      </c>
      <c r="F89" s="75" t="s">
        <v>187</v>
      </c>
      <c r="G89" s="36" t="s">
        <v>463</v>
      </c>
      <c r="H89" s="36" t="s">
        <v>464</v>
      </c>
      <c r="I89" s="78" t="s">
        <v>465</v>
      </c>
      <c r="J89" s="65">
        <v>12</v>
      </c>
      <c r="K89" s="127">
        <v>43327</v>
      </c>
      <c r="L89" s="127">
        <v>43692</v>
      </c>
      <c r="M89" s="79">
        <v>52</v>
      </c>
      <c r="N89" s="93">
        <v>0.5</v>
      </c>
      <c r="O89" s="137" t="s">
        <v>881</v>
      </c>
      <c r="P89" s="294" t="s">
        <v>958</v>
      </c>
    </row>
    <row r="90" spans="1:16" ht="63.75" x14ac:dyDescent="0.2">
      <c r="A90" s="37">
        <v>2</v>
      </c>
      <c r="B90" s="102" t="s">
        <v>515</v>
      </c>
      <c r="C90" s="11" t="s">
        <v>25</v>
      </c>
      <c r="D90" s="190">
        <v>13</v>
      </c>
      <c r="E90" s="75" t="s">
        <v>186</v>
      </c>
      <c r="F90" s="75" t="s">
        <v>187</v>
      </c>
      <c r="G90" s="36" t="s">
        <v>466</v>
      </c>
      <c r="H90" s="36" t="s">
        <v>467</v>
      </c>
      <c r="I90" s="78" t="s">
        <v>468</v>
      </c>
      <c r="J90" s="65">
        <v>4</v>
      </c>
      <c r="K90" s="127">
        <v>43327</v>
      </c>
      <c r="L90" s="127">
        <v>43692</v>
      </c>
      <c r="M90" s="79">
        <v>52</v>
      </c>
      <c r="N90" s="93">
        <v>0</v>
      </c>
      <c r="O90" s="32"/>
      <c r="P90" s="294" t="s">
        <v>972</v>
      </c>
    </row>
    <row r="91" spans="1:16" ht="96.75" customHeight="1" x14ac:dyDescent="0.2">
      <c r="A91" s="37">
        <v>2</v>
      </c>
      <c r="B91" s="102" t="s">
        <v>516</v>
      </c>
      <c r="C91" s="11" t="s">
        <v>25</v>
      </c>
      <c r="D91" s="196">
        <v>13</v>
      </c>
      <c r="E91" s="75" t="s">
        <v>186</v>
      </c>
      <c r="F91" s="194" t="s">
        <v>187</v>
      </c>
      <c r="G91" s="36" t="s">
        <v>478</v>
      </c>
      <c r="H91" s="36" t="s">
        <v>479</v>
      </c>
      <c r="I91" s="90" t="s">
        <v>470</v>
      </c>
      <c r="J91" s="65">
        <v>5</v>
      </c>
      <c r="K91" s="127">
        <v>43344</v>
      </c>
      <c r="L91" s="127">
        <v>43830</v>
      </c>
      <c r="M91" s="79">
        <f>17+52</f>
        <v>69</v>
      </c>
      <c r="N91" s="93">
        <v>0.3</v>
      </c>
      <c r="O91" s="137" t="s">
        <v>884</v>
      </c>
      <c r="P91" s="294" t="s">
        <v>957</v>
      </c>
    </row>
    <row r="92" spans="1:16" ht="63.75" x14ac:dyDescent="0.2">
      <c r="A92" s="37">
        <v>2</v>
      </c>
      <c r="B92" s="102" t="s">
        <v>517</v>
      </c>
      <c r="C92" s="11" t="s">
        <v>25</v>
      </c>
      <c r="D92" s="190">
        <v>14</v>
      </c>
      <c r="E92" s="194" t="s">
        <v>194</v>
      </c>
      <c r="F92" s="75" t="s">
        <v>120</v>
      </c>
      <c r="G92" s="36" t="s">
        <v>480</v>
      </c>
      <c r="H92" s="36" t="s">
        <v>481</v>
      </c>
      <c r="I92" s="78" t="s">
        <v>482</v>
      </c>
      <c r="J92" s="65">
        <v>2</v>
      </c>
      <c r="K92" s="184">
        <v>43250</v>
      </c>
      <c r="L92" s="184">
        <v>43676</v>
      </c>
      <c r="M92" s="78">
        <f>52+8</f>
        <v>60</v>
      </c>
      <c r="N92" s="93">
        <v>0.8</v>
      </c>
      <c r="O92" s="164" t="s">
        <v>885</v>
      </c>
      <c r="P92" s="294" t="s">
        <v>957</v>
      </c>
    </row>
    <row r="93" spans="1:16" ht="89.25" x14ac:dyDescent="0.2">
      <c r="A93" s="37">
        <v>2</v>
      </c>
      <c r="B93" s="102" t="s">
        <v>518</v>
      </c>
      <c r="C93" s="11" t="s">
        <v>25</v>
      </c>
      <c r="D93" s="190">
        <v>14</v>
      </c>
      <c r="E93" s="194" t="s">
        <v>194</v>
      </c>
      <c r="F93" s="75" t="s">
        <v>120</v>
      </c>
      <c r="G93" s="36" t="s">
        <v>483</v>
      </c>
      <c r="H93" s="36" t="s">
        <v>484</v>
      </c>
      <c r="I93" s="78" t="s">
        <v>485</v>
      </c>
      <c r="J93" s="65">
        <v>3</v>
      </c>
      <c r="K93" s="112">
        <v>43344</v>
      </c>
      <c r="L93" s="112">
        <v>43555</v>
      </c>
      <c r="M93" s="78">
        <v>30</v>
      </c>
      <c r="N93" s="93">
        <v>0.8</v>
      </c>
      <c r="O93" s="162" t="s">
        <v>899</v>
      </c>
      <c r="P93" s="295" t="s">
        <v>962</v>
      </c>
    </row>
    <row r="94" spans="1:16" ht="63.75" x14ac:dyDescent="0.2">
      <c r="A94" s="37">
        <v>2</v>
      </c>
      <c r="B94" s="102" t="s">
        <v>519</v>
      </c>
      <c r="C94" s="11" t="s">
        <v>25</v>
      </c>
      <c r="D94" s="196">
        <v>14</v>
      </c>
      <c r="E94" s="194" t="s">
        <v>194</v>
      </c>
      <c r="F94" s="194" t="s">
        <v>120</v>
      </c>
      <c r="G94" s="36" t="s">
        <v>486</v>
      </c>
      <c r="H94" s="36" t="s">
        <v>487</v>
      </c>
      <c r="I94" s="78" t="s">
        <v>488</v>
      </c>
      <c r="J94" s="65">
        <v>3</v>
      </c>
      <c r="K94" s="112">
        <v>43344</v>
      </c>
      <c r="L94" s="112">
        <v>43830</v>
      </c>
      <c r="M94" s="51">
        <v>69</v>
      </c>
      <c r="N94" s="93">
        <v>0.6</v>
      </c>
      <c r="O94" s="164" t="s">
        <v>886</v>
      </c>
      <c r="P94" s="294" t="s">
        <v>962</v>
      </c>
    </row>
    <row r="95" spans="1:16" ht="63.75" x14ac:dyDescent="0.2">
      <c r="A95" s="37">
        <v>2</v>
      </c>
      <c r="B95" s="102" t="s">
        <v>31</v>
      </c>
      <c r="C95" s="11" t="s">
        <v>25</v>
      </c>
      <c r="D95" s="196">
        <v>15</v>
      </c>
      <c r="E95" s="194" t="s">
        <v>198</v>
      </c>
      <c r="F95" s="194" t="s">
        <v>199</v>
      </c>
      <c r="G95" s="194" t="s">
        <v>130</v>
      </c>
      <c r="H95" s="194" t="s">
        <v>132</v>
      </c>
      <c r="I95" s="51" t="s">
        <v>133</v>
      </c>
      <c r="J95" s="199">
        <v>1</v>
      </c>
      <c r="K95" s="85">
        <v>42737</v>
      </c>
      <c r="L95" s="85">
        <v>44196</v>
      </c>
      <c r="M95" s="51">
        <f>52+52+52+52</f>
        <v>208</v>
      </c>
      <c r="N95" s="98">
        <v>0.35</v>
      </c>
      <c r="O95" s="100" t="s">
        <v>813</v>
      </c>
      <c r="P95" s="294" t="s">
        <v>963</v>
      </c>
    </row>
    <row r="96" spans="1:16" ht="80.25" customHeight="1" x14ac:dyDescent="0.2">
      <c r="A96" s="37">
        <v>2</v>
      </c>
      <c r="B96" s="102" t="s">
        <v>35</v>
      </c>
      <c r="C96" s="11" t="s">
        <v>25</v>
      </c>
      <c r="D96" s="190">
        <v>16</v>
      </c>
      <c r="E96" s="75" t="s">
        <v>202</v>
      </c>
      <c r="F96" s="75" t="s">
        <v>203</v>
      </c>
      <c r="G96" s="75" t="s">
        <v>204</v>
      </c>
      <c r="H96" s="75" t="s">
        <v>205</v>
      </c>
      <c r="I96" s="78" t="s">
        <v>175</v>
      </c>
      <c r="J96" s="78">
        <v>1</v>
      </c>
      <c r="K96" s="112">
        <v>42737</v>
      </c>
      <c r="L96" s="112">
        <v>43465</v>
      </c>
      <c r="M96" s="78">
        <f>52+52</f>
        <v>104</v>
      </c>
      <c r="N96" s="142">
        <v>1</v>
      </c>
      <c r="O96" s="143" t="s">
        <v>814</v>
      </c>
      <c r="P96" s="294" t="s">
        <v>963</v>
      </c>
    </row>
    <row r="97" spans="1:16" ht="63.75" x14ac:dyDescent="0.2">
      <c r="A97" s="37">
        <v>2</v>
      </c>
      <c r="B97" s="102" t="s">
        <v>37</v>
      </c>
      <c r="C97" s="11" t="s">
        <v>25</v>
      </c>
      <c r="D97" s="190">
        <v>17</v>
      </c>
      <c r="E97" s="75" t="s">
        <v>206</v>
      </c>
      <c r="F97" s="75" t="s">
        <v>207</v>
      </c>
      <c r="G97" s="75" t="s">
        <v>208</v>
      </c>
      <c r="H97" s="75" t="s">
        <v>209</v>
      </c>
      <c r="I97" s="78" t="s">
        <v>210</v>
      </c>
      <c r="J97" s="78">
        <v>1</v>
      </c>
      <c r="K97" s="112">
        <v>42737</v>
      </c>
      <c r="L97" s="112">
        <v>43465</v>
      </c>
      <c r="M97" s="78">
        <f>52+52</f>
        <v>104</v>
      </c>
      <c r="N97" s="93">
        <v>1</v>
      </c>
      <c r="O97" s="144" t="s">
        <v>814</v>
      </c>
      <c r="P97" s="294" t="s">
        <v>963</v>
      </c>
    </row>
    <row r="98" spans="1:16" ht="63.75" x14ac:dyDescent="0.2">
      <c r="A98" s="37">
        <v>2</v>
      </c>
      <c r="B98" s="102" t="s">
        <v>38</v>
      </c>
      <c r="C98" s="11" t="s">
        <v>25</v>
      </c>
      <c r="D98" s="196">
        <v>17</v>
      </c>
      <c r="E98" s="194" t="s">
        <v>206</v>
      </c>
      <c r="F98" s="194" t="s">
        <v>207</v>
      </c>
      <c r="G98" s="194" t="s">
        <v>211</v>
      </c>
      <c r="H98" s="194" t="s">
        <v>212</v>
      </c>
      <c r="I98" s="51" t="s">
        <v>27</v>
      </c>
      <c r="J98" s="51">
        <v>24</v>
      </c>
      <c r="K98" s="85">
        <v>42737</v>
      </c>
      <c r="L98" s="85">
        <v>43830</v>
      </c>
      <c r="M98" s="51">
        <f>52+52+52</f>
        <v>156</v>
      </c>
      <c r="N98" s="93">
        <v>0.35</v>
      </c>
      <c r="O98" s="99" t="s">
        <v>815</v>
      </c>
      <c r="P98" s="294" t="s">
        <v>963</v>
      </c>
    </row>
    <row r="99" spans="1:16" ht="74.25" customHeight="1" x14ac:dyDescent="0.2">
      <c r="A99" s="37">
        <v>2</v>
      </c>
      <c r="B99" s="102" t="s">
        <v>40</v>
      </c>
      <c r="C99" s="11" t="s">
        <v>25</v>
      </c>
      <c r="D99" s="190">
        <v>18</v>
      </c>
      <c r="E99" s="75" t="s">
        <v>213</v>
      </c>
      <c r="F99" s="75" t="s">
        <v>214</v>
      </c>
      <c r="G99" s="75" t="s">
        <v>215</v>
      </c>
      <c r="H99" s="75" t="s">
        <v>216</v>
      </c>
      <c r="I99" s="78" t="s">
        <v>217</v>
      </c>
      <c r="J99" s="200">
        <v>1</v>
      </c>
      <c r="K99" s="112">
        <v>42737</v>
      </c>
      <c r="L99" s="112">
        <v>43830</v>
      </c>
      <c r="M99" s="51">
        <f>52+52+52</f>
        <v>156</v>
      </c>
      <c r="N99" s="93">
        <v>0.65</v>
      </c>
      <c r="O99" s="103" t="s">
        <v>816</v>
      </c>
      <c r="P99" s="294" t="s">
        <v>963</v>
      </c>
    </row>
    <row r="100" spans="1:16" ht="89.25" x14ac:dyDescent="0.2">
      <c r="A100" s="37">
        <v>2</v>
      </c>
      <c r="B100" s="102" t="s">
        <v>41</v>
      </c>
      <c r="C100" s="11" t="s">
        <v>25</v>
      </c>
      <c r="D100" s="190">
        <v>20</v>
      </c>
      <c r="E100" s="75" t="s">
        <v>218</v>
      </c>
      <c r="F100" s="75" t="s">
        <v>114</v>
      </c>
      <c r="G100" s="71" t="s">
        <v>219</v>
      </c>
      <c r="H100" s="71" t="s">
        <v>116</v>
      </c>
      <c r="I100" s="78" t="s">
        <v>27</v>
      </c>
      <c r="J100" s="78">
        <v>12</v>
      </c>
      <c r="K100" s="112">
        <v>42737</v>
      </c>
      <c r="L100" s="112">
        <v>43281</v>
      </c>
      <c r="M100" s="78">
        <v>52</v>
      </c>
      <c r="N100" s="93">
        <v>1</v>
      </c>
      <c r="O100" s="99" t="s">
        <v>445</v>
      </c>
      <c r="P100" s="294" t="s">
        <v>969</v>
      </c>
    </row>
    <row r="101" spans="1:16" ht="104.25" customHeight="1" x14ac:dyDescent="0.2">
      <c r="A101" s="37">
        <v>2</v>
      </c>
      <c r="B101" s="102" t="s">
        <v>42</v>
      </c>
      <c r="C101" s="11" t="s">
        <v>25</v>
      </c>
      <c r="D101" s="190">
        <v>21</v>
      </c>
      <c r="E101" s="75" t="s">
        <v>220</v>
      </c>
      <c r="F101" s="75" t="s">
        <v>114</v>
      </c>
      <c r="G101" s="71" t="s">
        <v>221</v>
      </c>
      <c r="H101" s="71" t="s">
        <v>116</v>
      </c>
      <c r="I101" s="78" t="s">
        <v>27</v>
      </c>
      <c r="J101" s="78">
        <v>12</v>
      </c>
      <c r="K101" s="112">
        <v>42737</v>
      </c>
      <c r="L101" s="112">
        <v>43281</v>
      </c>
      <c r="M101" s="78">
        <v>52</v>
      </c>
      <c r="N101" s="93">
        <v>1</v>
      </c>
      <c r="O101" s="67" t="s">
        <v>445</v>
      </c>
      <c r="P101" s="294" t="s">
        <v>969</v>
      </c>
    </row>
    <row r="102" spans="1:16" ht="114.75" x14ac:dyDescent="0.2">
      <c r="A102" s="37">
        <v>2</v>
      </c>
      <c r="B102" s="102" t="s">
        <v>43</v>
      </c>
      <c r="C102" s="11" t="s">
        <v>25</v>
      </c>
      <c r="D102" s="190">
        <v>22</v>
      </c>
      <c r="E102" s="194" t="s">
        <v>222</v>
      </c>
      <c r="F102" s="75" t="s">
        <v>157</v>
      </c>
      <c r="G102" s="36" t="s">
        <v>459</v>
      </c>
      <c r="H102" s="36" t="s">
        <v>460</v>
      </c>
      <c r="I102" s="78" t="s">
        <v>461</v>
      </c>
      <c r="J102" s="65">
        <v>12</v>
      </c>
      <c r="K102" s="127">
        <v>43250</v>
      </c>
      <c r="L102" s="127">
        <v>43829</v>
      </c>
      <c r="M102" s="79">
        <f>30+52</f>
        <v>82</v>
      </c>
      <c r="N102" s="93">
        <v>0.3</v>
      </c>
      <c r="O102" s="201" t="s">
        <v>879</v>
      </c>
      <c r="P102" s="294" t="s">
        <v>957</v>
      </c>
    </row>
    <row r="103" spans="1:16" ht="51" x14ac:dyDescent="0.2">
      <c r="A103" s="37">
        <v>2</v>
      </c>
      <c r="B103" s="102" t="s">
        <v>44</v>
      </c>
      <c r="C103" s="11" t="s">
        <v>25</v>
      </c>
      <c r="D103" s="190">
        <v>22</v>
      </c>
      <c r="E103" s="194" t="s">
        <v>222</v>
      </c>
      <c r="F103" s="75" t="s">
        <v>157</v>
      </c>
      <c r="G103" s="36" t="s">
        <v>463</v>
      </c>
      <c r="H103" s="36" t="s">
        <v>464</v>
      </c>
      <c r="I103" s="78" t="s">
        <v>465</v>
      </c>
      <c r="J103" s="65">
        <v>12</v>
      </c>
      <c r="K103" s="127">
        <v>43327</v>
      </c>
      <c r="L103" s="127">
        <v>43692</v>
      </c>
      <c r="M103" s="79">
        <v>52</v>
      </c>
      <c r="N103" s="93">
        <v>0.5</v>
      </c>
      <c r="O103" s="113" t="s">
        <v>881</v>
      </c>
      <c r="P103" s="294" t="s">
        <v>958</v>
      </c>
    </row>
    <row r="104" spans="1:16" ht="63.75" x14ac:dyDescent="0.2">
      <c r="A104" s="37">
        <v>2</v>
      </c>
      <c r="B104" s="102" t="s">
        <v>45</v>
      </c>
      <c r="C104" s="11" t="s">
        <v>25</v>
      </c>
      <c r="D104" s="190">
        <v>22</v>
      </c>
      <c r="E104" s="194" t="s">
        <v>222</v>
      </c>
      <c r="F104" s="75" t="s">
        <v>157</v>
      </c>
      <c r="G104" s="36" t="s">
        <v>466</v>
      </c>
      <c r="H104" s="36" t="s">
        <v>467</v>
      </c>
      <c r="I104" s="78" t="s">
        <v>468</v>
      </c>
      <c r="J104" s="65">
        <v>4</v>
      </c>
      <c r="K104" s="127">
        <v>43327</v>
      </c>
      <c r="L104" s="127">
        <v>43692</v>
      </c>
      <c r="M104" s="79">
        <v>52</v>
      </c>
      <c r="N104" s="93">
        <v>0</v>
      </c>
      <c r="O104" s="67"/>
      <c r="P104" s="294" t="s">
        <v>959</v>
      </c>
    </row>
    <row r="105" spans="1:16" ht="89.25" x14ac:dyDescent="0.2">
      <c r="A105" s="37">
        <v>2</v>
      </c>
      <c r="B105" s="102" t="s">
        <v>50</v>
      </c>
      <c r="C105" s="11" t="s">
        <v>25</v>
      </c>
      <c r="D105" s="190">
        <v>22</v>
      </c>
      <c r="E105" s="194" t="s">
        <v>222</v>
      </c>
      <c r="F105" s="75" t="s">
        <v>157</v>
      </c>
      <c r="G105" s="36" t="s">
        <v>471</v>
      </c>
      <c r="H105" s="36" t="s">
        <v>469</v>
      </c>
      <c r="I105" s="78" t="s">
        <v>470</v>
      </c>
      <c r="J105" s="65">
        <v>5</v>
      </c>
      <c r="K105" s="127">
        <v>43344</v>
      </c>
      <c r="L105" s="127">
        <v>43830</v>
      </c>
      <c r="M105" s="79">
        <f>17+52</f>
        <v>69</v>
      </c>
      <c r="N105" s="93">
        <v>0.5</v>
      </c>
      <c r="O105" s="137" t="s">
        <v>880</v>
      </c>
      <c r="P105" s="294" t="s">
        <v>973</v>
      </c>
    </row>
    <row r="106" spans="1:16" ht="76.5" x14ac:dyDescent="0.2">
      <c r="A106" s="37">
        <v>2</v>
      </c>
      <c r="B106" s="102" t="s">
        <v>520</v>
      </c>
      <c r="C106" s="11" t="s">
        <v>25</v>
      </c>
      <c r="D106" s="190">
        <v>28</v>
      </c>
      <c r="E106" s="75" t="s">
        <v>223</v>
      </c>
      <c r="F106" s="75" t="s">
        <v>224</v>
      </c>
      <c r="G106" s="202" t="s">
        <v>491</v>
      </c>
      <c r="H106" s="202" t="s">
        <v>489</v>
      </c>
      <c r="I106" s="78" t="s">
        <v>490</v>
      </c>
      <c r="J106" s="78">
        <v>2</v>
      </c>
      <c r="K106" s="112">
        <v>43296</v>
      </c>
      <c r="L106" s="112">
        <v>43554</v>
      </c>
      <c r="M106" s="78">
        <f>52+37</f>
        <v>89</v>
      </c>
      <c r="N106" s="93">
        <v>0</v>
      </c>
      <c r="O106" s="67" t="s">
        <v>462</v>
      </c>
      <c r="P106" s="294" t="s">
        <v>975</v>
      </c>
    </row>
    <row r="107" spans="1:16" ht="93.75" customHeight="1" x14ac:dyDescent="0.2">
      <c r="A107" s="37">
        <v>2</v>
      </c>
      <c r="B107" s="102" t="s">
        <v>60</v>
      </c>
      <c r="C107" s="11" t="s">
        <v>25</v>
      </c>
      <c r="D107" s="190">
        <v>29</v>
      </c>
      <c r="E107" s="75" t="s">
        <v>226</v>
      </c>
      <c r="F107" s="75" t="s">
        <v>224</v>
      </c>
      <c r="G107" s="75" t="s">
        <v>128</v>
      </c>
      <c r="H107" s="75" t="s">
        <v>225</v>
      </c>
      <c r="I107" s="78" t="s">
        <v>27</v>
      </c>
      <c r="J107" s="78">
        <v>12</v>
      </c>
      <c r="K107" s="112">
        <v>42737</v>
      </c>
      <c r="L107" s="203">
        <v>43553</v>
      </c>
      <c r="M107" s="78">
        <f>52+52+13</f>
        <v>117</v>
      </c>
      <c r="N107" s="93">
        <v>0.9</v>
      </c>
      <c r="O107" s="135" t="s">
        <v>842</v>
      </c>
      <c r="P107" s="294" t="s">
        <v>975</v>
      </c>
    </row>
    <row r="108" spans="1:16" ht="89.25" x14ac:dyDescent="0.2">
      <c r="A108" s="37">
        <v>2</v>
      </c>
      <c r="B108" s="102" t="s">
        <v>64</v>
      </c>
      <c r="C108" s="11" t="s">
        <v>25</v>
      </c>
      <c r="D108" s="196">
        <v>31</v>
      </c>
      <c r="E108" s="194" t="s">
        <v>227</v>
      </c>
      <c r="F108" s="69" t="s">
        <v>228</v>
      </c>
      <c r="G108" s="69" t="s">
        <v>229</v>
      </c>
      <c r="H108" s="69" t="s">
        <v>230</v>
      </c>
      <c r="I108" s="46" t="s">
        <v>231</v>
      </c>
      <c r="J108" s="46">
        <v>6</v>
      </c>
      <c r="K108" s="85">
        <v>42737</v>
      </c>
      <c r="L108" s="85">
        <v>43281</v>
      </c>
      <c r="M108" s="46">
        <v>78</v>
      </c>
      <c r="N108" s="93">
        <v>1</v>
      </c>
      <c r="O108" s="36" t="s">
        <v>232</v>
      </c>
      <c r="P108" s="294" t="s">
        <v>975</v>
      </c>
    </row>
    <row r="109" spans="1:16" ht="117.75" customHeight="1" x14ac:dyDescent="0.2">
      <c r="A109" s="37">
        <v>2</v>
      </c>
      <c r="B109" s="102" t="s">
        <v>67</v>
      </c>
      <c r="C109" s="11" t="s">
        <v>25</v>
      </c>
      <c r="D109" s="196">
        <v>31</v>
      </c>
      <c r="E109" s="194" t="s">
        <v>227</v>
      </c>
      <c r="F109" s="69" t="s">
        <v>228</v>
      </c>
      <c r="G109" s="69" t="s">
        <v>229</v>
      </c>
      <c r="H109" s="69" t="s">
        <v>233</v>
      </c>
      <c r="I109" s="46" t="s">
        <v>231</v>
      </c>
      <c r="J109" s="46">
        <v>6</v>
      </c>
      <c r="K109" s="85">
        <v>42737</v>
      </c>
      <c r="L109" s="85">
        <v>43281</v>
      </c>
      <c r="M109" s="46">
        <v>78</v>
      </c>
      <c r="N109" s="93">
        <v>1</v>
      </c>
      <c r="O109" s="36" t="s">
        <v>922</v>
      </c>
      <c r="P109" s="294" t="s">
        <v>975</v>
      </c>
    </row>
    <row r="110" spans="1:16" ht="106.5" customHeight="1" x14ac:dyDescent="0.2">
      <c r="A110" s="37">
        <v>3</v>
      </c>
      <c r="B110" s="102" t="s">
        <v>72</v>
      </c>
      <c r="C110" s="11" t="s">
        <v>25</v>
      </c>
      <c r="D110" s="46">
        <v>1</v>
      </c>
      <c r="E110" s="67" t="s">
        <v>431</v>
      </c>
      <c r="F110" s="121" t="s">
        <v>234</v>
      </c>
      <c r="G110" s="121" t="s">
        <v>235</v>
      </c>
      <c r="H110" s="121" t="s">
        <v>236</v>
      </c>
      <c r="I110" s="51" t="s">
        <v>237</v>
      </c>
      <c r="J110" s="46">
        <v>1</v>
      </c>
      <c r="K110" s="188">
        <v>43100</v>
      </c>
      <c r="L110" s="188">
        <v>43131</v>
      </c>
      <c r="M110" s="46">
        <v>4</v>
      </c>
      <c r="N110" s="204">
        <v>1</v>
      </c>
      <c r="O110" s="67" t="s">
        <v>446</v>
      </c>
      <c r="P110" s="294" t="s">
        <v>976</v>
      </c>
    </row>
    <row r="111" spans="1:16" ht="103.5" customHeight="1" x14ac:dyDescent="0.2">
      <c r="A111" s="1">
        <v>3</v>
      </c>
      <c r="B111" s="102" t="s">
        <v>74</v>
      </c>
      <c r="C111" s="11" t="s">
        <v>25</v>
      </c>
      <c r="D111" s="48">
        <v>1</v>
      </c>
      <c r="E111" s="3" t="s">
        <v>431</v>
      </c>
      <c r="F111" s="35" t="s">
        <v>234</v>
      </c>
      <c r="G111" s="35" t="s">
        <v>239</v>
      </c>
      <c r="H111" s="35" t="s">
        <v>240</v>
      </c>
      <c r="I111" s="13" t="s">
        <v>76</v>
      </c>
      <c r="J111" s="16">
        <v>1</v>
      </c>
      <c r="K111" s="145">
        <v>43101</v>
      </c>
      <c r="L111" s="145">
        <v>43465</v>
      </c>
      <c r="M111" s="16">
        <v>52</v>
      </c>
      <c r="N111" s="133">
        <v>1</v>
      </c>
      <c r="O111" s="3" t="s">
        <v>802</v>
      </c>
      <c r="P111" s="294" t="s">
        <v>976</v>
      </c>
    </row>
    <row r="112" spans="1:16" ht="107.25" customHeight="1" x14ac:dyDescent="0.2">
      <c r="A112" s="1">
        <v>3</v>
      </c>
      <c r="B112" s="102" t="s">
        <v>77</v>
      </c>
      <c r="C112" s="11" t="s">
        <v>25</v>
      </c>
      <c r="D112" s="48">
        <v>1</v>
      </c>
      <c r="E112" s="3" t="s">
        <v>431</v>
      </c>
      <c r="F112" s="35" t="s">
        <v>234</v>
      </c>
      <c r="G112" s="15" t="s">
        <v>241</v>
      </c>
      <c r="H112" s="15" t="s">
        <v>242</v>
      </c>
      <c r="I112" s="13" t="s">
        <v>243</v>
      </c>
      <c r="J112" s="13">
        <v>1</v>
      </c>
      <c r="K112" s="205">
        <v>43101</v>
      </c>
      <c r="L112" s="205">
        <v>43159</v>
      </c>
      <c r="M112" s="13">
        <v>8</v>
      </c>
      <c r="N112" s="206">
        <v>1</v>
      </c>
      <c r="O112" s="3" t="s">
        <v>447</v>
      </c>
      <c r="P112" s="294" t="s">
        <v>977</v>
      </c>
    </row>
    <row r="113" spans="1:16" ht="87" customHeight="1" x14ac:dyDescent="0.2">
      <c r="A113" s="1">
        <v>3</v>
      </c>
      <c r="B113" s="102" t="s">
        <v>79</v>
      </c>
      <c r="C113" s="11" t="s">
        <v>25</v>
      </c>
      <c r="D113" s="48">
        <v>2</v>
      </c>
      <c r="E113" s="17" t="s">
        <v>432</v>
      </c>
      <c r="F113" s="35" t="s">
        <v>244</v>
      </c>
      <c r="G113" s="72" t="s">
        <v>245</v>
      </c>
      <c r="H113" s="72" t="s">
        <v>246</v>
      </c>
      <c r="I113" s="54" t="s">
        <v>247</v>
      </c>
      <c r="J113" s="13">
        <v>2</v>
      </c>
      <c r="K113" s="205">
        <v>43102</v>
      </c>
      <c r="L113" s="205">
        <v>43465</v>
      </c>
      <c r="M113" s="13">
        <v>52</v>
      </c>
      <c r="N113" s="206">
        <v>1</v>
      </c>
      <c r="O113" s="156" t="s">
        <v>843</v>
      </c>
      <c r="P113" s="294" t="s">
        <v>975</v>
      </c>
    </row>
    <row r="114" spans="1:16" ht="118.5" customHeight="1" x14ac:dyDescent="0.2">
      <c r="A114" s="117">
        <v>3</v>
      </c>
      <c r="B114" s="102" t="s">
        <v>80</v>
      </c>
      <c r="C114" s="11" t="s">
        <v>25</v>
      </c>
      <c r="D114" s="91">
        <v>2</v>
      </c>
      <c r="E114" s="146" t="s">
        <v>432</v>
      </c>
      <c r="F114" s="122" t="s">
        <v>244</v>
      </c>
      <c r="G114" s="72" t="s">
        <v>245</v>
      </c>
      <c r="H114" s="72" t="s">
        <v>248</v>
      </c>
      <c r="I114" s="54" t="s">
        <v>249</v>
      </c>
      <c r="J114" s="131">
        <v>1</v>
      </c>
      <c r="K114" s="207">
        <v>43102</v>
      </c>
      <c r="L114" s="207">
        <v>43465</v>
      </c>
      <c r="M114" s="131">
        <v>52</v>
      </c>
      <c r="N114" s="206">
        <v>1</v>
      </c>
      <c r="O114" s="15" t="s">
        <v>844</v>
      </c>
      <c r="P114" s="294" t="s">
        <v>975</v>
      </c>
    </row>
    <row r="115" spans="1:16" ht="98.25" customHeight="1" x14ac:dyDescent="0.2">
      <c r="A115" s="1">
        <v>3</v>
      </c>
      <c r="B115" s="102" t="s">
        <v>82</v>
      </c>
      <c r="C115" s="107" t="s">
        <v>25</v>
      </c>
      <c r="D115" s="208">
        <v>2</v>
      </c>
      <c r="E115" s="147" t="s">
        <v>432</v>
      </c>
      <c r="F115" s="209" t="s">
        <v>244</v>
      </c>
      <c r="G115" s="209" t="s">
        <v>245</v>
      </c>
      <c r="H115" s="209" t="s">
        <v>250</v>
      </c>
      <c r="I115" s="210" t="s">
        <v>251</v>
      </c>
      <c r="J115" s="210">
        <v>8</v>
      </c>
      <c r="K115" s="211">
        <v>43102</v>
      </c>
      <c r="L115" s="211">
        <v>43644</v>
      </c>
      <c r="M115" s="210">
        <f>52+26</f>
        <v>78</v>
      </c>
      <c r="N115" s="212">
        <v>0.62</v>
      </c>
      <c r="O115" s="135" t="s">
        <v>847</v>
      </c>
      <c r="P115" s="296" t="s">
        <v>975</v>
      </c>
    </row>
    <row r="116" spans="1:16" s="28" customFormat="1" ht="98.25" customHeight="1" x14ac:dyDescent="0.2">
      <c r="A116" s="1">
        <v>3</v>
      </c>
      <c r="B116" s="102" t="s">
        <v>83</v>
      </c>
      <c r="C116" s="106" t="s">
        <v>25</v>
      </c>
      <c r="D116" s="213">
        <v>2</v>
      </c>
      <c r="E116" s="148" t="s">
        <v>432</v>
      </c>
      <c r="F116" s="125" t="s">
        <v>244</v>
      </c>
      <c r="G116" s="176" t="s">
        <v>245</v>
      </c>
      <c r="H116" s="176" t="s">
        <v>252</v>
      </c>
      <c r="I116" s="149" t="s">
        <v>253</v>
      </c>
      <c r="J116" s="149">
        <v>43</v>
      </c>
      <c r="K116" s="203">
        <v>43102</v>
      </c>
      <c r="L116" s="203">
        <v>43465</v>
      </c>
      <c r="M116" s="149">
        <v>52</v>
      </c>
      <c r="N116" s="214">
        <v>1</v>
      </c>
      <c r="O116" s="135" t="s">
        <v>845</v>
      </c>
      <c r="P116" s="294" t="s">
        <v>975</v>
      </c>
    </row>
    <row r="117" spans="1:16" ht="63.75" x14ac:dyDescent="0.2">
      <c r="A117" s="1">
        <v>3</v>
      </c>
      <c r="B117" s="102" t="s">
        <v>521</v>
      </c>
      <c r="C117" s="11" t="s">
        <v>25</v>
      </c>
      <c r="D117" s="48">
        <v>2</v>
      </c>
      <c r="E117" s="17" t="s">
        <v>432</v>
      </c>
      <c r="F117" s="35" t="s">
        <v>244</v>
      </c>
      <c r="G117" s="15" t="s">
        <v>245</v>
      </c>
      <c r="H117" s="15" t="s">
        <v>254</v>
      </c>
      <c r="I117" s="13" t="s">
        <v>255</v>
      </c>
      <c r="J117" s="13">
        <v>2</v>
      </c>
      <c r="K117" s="205">
        <v>43102</v>
      </c>
      <c r="L117" s="205">
        <v>43465</v>
      </c>
      <c r="M117" s="13">
        <v>52</v>
      </c>
      <c r="N117" s="215">
        <v>1</v>
      </c>
      <c r="O117" s="216" t="s">
        <v>846</v>
      </c>
      <c r="P117" s="294" t="s">
        <v>975</v>
      </c>
    </row>
    <row r="118" spans="1:16" ht="110.25" customHeight="1" x14ac:dyDescent="0.2">
      <c r="A118" s="1">
        <v>3</v>
      </c>
      <c r="B118" s="102" t="s">
        <v>522</v>
      </c>
      <c r="C118" s="11" t="s">
        <v>25</v>
      </c>
      <c r="D118" s="48">
        <v>2</v>
      </c>
      <c r="E118" s="17" t="s">
        <v>432</v>
      </c>
      <c r="F118" s="35" t="s">
        <v>244</v>
      </c>
      <c r="G118" s="15" t="s">
        <v>245</v>
      </c>
      <c r="H118" s="15" t="s">
        <v>532</v>
      </c>
      <c r="I118" s="149" t="s">
        <v>839</v>
      </c>
      <c r="J118" s="13">
        <v>20</v>
      </c>
      <c r="K118" s="205">
        <v>43102</v>
      </c>
      <c r="L118" s="175">
        <v>43644</v>
      </c>
      <c r="M118" s="217">
        <v>52</v>
      </c>
      <c r="N118" s="218">
        <v>0.35</v>
      </c>
      <c r="O118" s="135" t="s">
        <v>848</v>
      </c>
      <c r="P118" s="294" t="s">
        <v>975</v>
      </c>
    </row>
    <row r="119" spans="1:16" ht="94.5" customHeight="1" x14ac:dyDescent="0.2">
      <c r="A119" s="1">
        <v>3</v>
      </c>
      <c r="B119" s="102" t="s">
        <v>523</v>
      </c>
      <c r="C119" s="11" t="s">
        <v>25</v>
      </c>
      <c r="D119" s="48">
        <v>2</v>
      </c>
      <c r="E119" s="17" t="s">
        <v>432</v>
      </c>
      <c r="F119" s="35" t="s">
        <v>244</v>
      </c>
      <c r="G119" s="15" t="s">
        <v>48</v>
      </c>
      <c r="H119" s="35" t="s">
        <v>256</v>
      </c>
      <c r="I119" s="13" t="s">
        <v>257</v>
      </c>
      <c r="J119" s="16">
        <v>139</v>
      </c>
      <c r="K119" s="145">
        <v>43069</v>
      </c>
      <c r="L119" s="129">
        <v>43465</v>
      </c>
      <c r="M119" s="16">
        <f>52+4</f>
        <v>56</v>
      </c>
      <c r="N119" s="219">
        <v>1</v>
      </c>
      <c r="O119" s="32" t="s">
        <v>818</v>
      </c>
      <c r="P119" s="295" t="s">
        <v>961</v>
      </c>
    </row>
    <row r="120" spans="1:16" ht="63.75" x14ac:dyDescent="0.2">
      <c r="A120" s="1">
        <v>3</v>
      </c>
      <c r="B120" s="102" t="s">
        <v>524</v>
      </c>
      <c r="C120" s="11" t="s">
        <v>25</v>
      </c>
      <c r="D120" s="48">
        <v>2</v>
      </c>
      <c r="E120" s="17" t="s">
        <v>432</v>
      </c>
      <c r="F120" s="35" t="s">
        <v>244</v>
      </c>
      <c r="G120" s="15" t="s">
        <v>258</v>
      </c>
      <c r="H120" s="35" t="s">
        <v>256</v>
      </c>
      <c r="I120" s="13" t="s">
        <v>259</v>
      </c>
      <c r="J120" s="16">
        <v>40</v>
      </c>
      <c r="K120" s="145">
        <v>43069</v>
      </c>
      <c r="L120" s="145">
        <v>43159</v>
      </c>
      <c r="M120" s="16">
        <v>12</v>
      </c>
      <c r="N120" s="132">
        <v>1</v>
      </c>
      <c r="O120" s="11" t="s">
        <v>457</v>
      </c>
      <c r="P120" s="294" t="s">
        <v>961</v>
      </c>
    </row>
    <row r="121" spans="1:16" ht="117" customHeight="1" x14ac:dyDescent="0.2">
      <c r="A121" s="1">
        <v>3</v>
      </c>
      <c r="B121" s="102" t="s">
        <v>89</v>
      </c>
      <c r="C121" s="11" t="s">
        <v>25</v>
      </c>
      <c r="D121" s="220">
        <v>2</v>
      </c>
      <c r="E121" s="150" t="s">
        <v>432</v>
      </c>
      <c r="F121" s="221" t="s">
        <v>244</v>
      </c>
      <c r="G121" s="221" t="s">
        <v>260</v>
      </c>
      <c r="H121" s="15" t="s">
        <v>261</v>
      </c>
      <c r="I121" s="151" t="s">
        <v>262</v>
      </c>
      <c r="J121" s="151">
        <v>9</v>
      </c>
      <c r="K121" s="205">
        <v>43069</v>
      </c>
      <c r="L121" s="222">
        <v>43311</v>
      </c>
      <c r="M121" s="151">
        <v>32</v>
      </c>
      <c r="N121" s="223">
        <v>1</v>
      </c>
      <c r="O121" s="224" t="s">
        <v>819</v>
      </c>
      <c r="P121" s="294" t="s">
        <v>961</v>
      </c>
    </row>
    <row r="122" spans="1:16" ht="105" customHeight="1" x14ac:dyDescent="0.2">
      <c r="A122" s="1">
        <v>3</v>
      </c>
      <c r="B122" s="102" t="s">
        <v>91</v>
      </c>
      <c r="C122" s="11" t="s">
        <v>25</v>
      </c>
      <c r="D122" s="48">
        <v>2</v>
      </c>
      <c r="E122" s="17" t="s">
        <v>432</v>
      </c>
      <c r="F122" s="11" t="s">
        <v>244</v>
      </c>
      <c r="G122" s="49" t="s">
        <v>263</v>
      </c>
      <c r="H122" s="49" t="s">
        <v>264</v>
      </c>
      <c r="I122" s="54" t="s">
        <v>265</v>
      </c>
      <c r="J122" s="12">
        <v>1</v>
      </c>
      <c r="K122" s="145">
        <v>43101</v>
      </c>
      <c r="L122" s="145">
        <v>43465</v>
      </c>
      <c r="M122" s="16">
        <v>52</v>
      </c>
      <c r="N122" s="152">
        <v>1</v>
      </c>
      <c r="O122" s="3" t="s">
        <v>808</v>
      </c>
      <c r="P122" s="294" t="s">
        <v>967</v>
      </c>
    </row>
    <row r="123" spans="1:16" ht="70.5" customHeight="1" x14ac:dyDescent="0.2">
      <c r="A123" s="1">
        <v>3</v>
      </c>
      <c r="B123" s="102" t="s">
        <v>96</v>
      </c>
      <c r="C123" s="11" t="s">
        <v>25</v>
      </c>
      <c r="D123" s="48">
        <v>2</v>
      </c>
      <c r="E123" s="17" t="s">
        <v>432</v>
      </c>
      <c r="F123" s="11" t="s">
        <v>244</v>
      </c>
      <c r="G123" s="49" t="s">
        <v>266</v>
      </c>
      <c r="H123" s="49" t="s">
        <v>267</v>
      </c>
      <c r="I123" s="54" t="s">
        <v>268</v>
      </c>
      <c r="J123" s="55">
        <v>92</v>
      </c>
      <c r="K123" s="225">
        <v>43101</v>
      </c>
      <c r="L123" s="225">
        <v>43830</v>
      </c>
      <c r="M123" s="91">
        <f>52+52</f>
        <v>104</v>
      </c>
      <c r="N123" s="152">
        <v>0</v>
      </c>
      <c r="O123" s="226" t="s">
        <v>238</v>
      </c>
      <c r="P123" s="294" t="s">
        <v>963</v>
      </c>
    </row>
    <row r="124" spans="1:16" ht="72.75" customHeight="1" x14ac:dyDescent="0.2">
      <c r="A124" s="1">
        <v>3</v>
      </c>
      <c r="B124" s="102" t="s">
        <v>100</v>
      </c>
      <c r="C124" s="11" t="s">
        <v>25</v>
      </c>
      <c r="D124" s="48">
        <v>2</v>
      </c>
      <c r="E124" s="17" t="s">
        <v>432</v>
      </c>
      <c r="F124" s="11" t="s">
        <v>244</v>
      </c>
      <c r="G124" s="49" t="s">
        <v>269</v>
      </c>
      <c r="H124" s="49" t="s">
        <v>270</v>
      </c>
      <c r="I124" s="54" t="s">
        <v>271</v>
      </c>
      <c r="J124" s="12">
        <v>520</v>
      </c>
      <c r="K124" s="225">
        <v>43101</v>
      </c>
      <c r="L124" s="225">
        <v>44196</v>
      </c>
      <c r="M124" s="16">
        <f>52+52+52</f>
        <v>156</v>
      </c>
      <c r="N124" s="152">
        <v>0</v>
      </c>
      <c r="O124" s="226" t="s">
        <v>238</v>
      </c>
      <c r="P124" s="294" t="s">
        <v>963</v>
      </c>
    </row>
    <row r="125" spans="1:16" ht="128.25" customHeight="1" x14ac:dyDescent="0.2">
      <c r="A125" s="1">
        <v>3</v>
      </c>
      <c r="B125" s="102" t="s">
        <v>102</v>
      </c>
      <c r="C125" s="11" t="s">
        <v>25</v>
      </c>
      <c r="D125" s="220">
        <v>2</v>
      </c>
      <c r="E125" s="150" t="s">
        <v>432</v>
      </c>
      <c r="F125" s="224" t="s">
        <v>244</v>
      </c>
      <c r="G125" s="49" t="s">
        <v>272</v>
      </c>
      <c r="H125" s="49" t="s">
        <v>273</v>
      </c>
      <c r="I125" s="54" t="s">
        <v>274</v>
      </c>
      <c r="J125" s="34">
        <v>400</v>
      </c>
      <c r="K125" s="227">
        <v>43132</v>
      </c>
      <c r="L125" s="227">
        <v>43497</v>
      </c>
      <c r="M125" s="34">
        <f>52+5</f>
        <v>57</v>
      </c>
      <c r="N125" s="152">
        <v>0</v>
      </c>
      <c r="O125" s="226" t="s">
        <v>238</v>
      </c>
      <c r="P125" s="294" t="s">
        <v>968</v>
      </c>
    </row>
    <row r="126" spans="1:16" ht="63.75" x14ac:dyDescent="0.2">
      <c r="A126" s="1">
        <v>3</v>
      </c>
      <c r="B126" s="102" t="s">
        <v>105</v>
      </c>
      <c r="C126" s="11" t="s">
        <v>25</v>
      </c>
      <c r="D126" s="48">
        <v>2</v>
      </c>
      <c r="E126" s="17" t="s">
        <v>432</v>
      </c>
      <c r="F126" s="35" t="s">
        <v>244</v>
      </c>
      <c r="G126" s="228" t="s">
        <v>275</v>
      </c>
      <c r="H126" s="49" t="s">
        <v>276</v>
      </c>
      <c r="I126" s="54" t="s">
        <v>277</v>
      </c>
      <c r="J126" s="6">
        <v>157</v>
      </c>
      <c r="K126" s="227">
        <v>43191</v>
      </c>
      <c r="L126" s="227">
        <v>43617</v>
      </c>
      <c r="M126" s="6">
        <f>52+9</f>
        <v>61</v>
      </c>
      <c r="N126" s="152">
        <v>0</v>
      </c>
      <c r="O126" s="226" t="s">
        <v>238</v>
      </c>
      <c r="P126" s="294" t="s">
        <v>968</v>
      </c>
    </row>
    <row r="127" spans="1:16" ht="89.25" customHeight="1" x14ac:dyDescent="0.2">
      <c r="A127" s="1">
        <v>3</v>
      </c>
      <c r="B127" s="102" t="s">
        <v>108</v>
      </c>
      <c r="C127" s="11" t="s">
        <v>25</v>
      </c>
      <c r="D127" s="126">
        <v>3</v>
      </c>
      <c r="E127" s="150" t="s">
        <v>433</v>
      </c>
      <c r="F127" s="123" t="s">
        <v>278</v>
      </c>
      <c r="G127" s="229" t="s">
        <v>279</v>
      </c>
      <c r="H127" s="30" t="s">
        <v>246</v>
      </c>
      <c r="I127" s="54" t="s">
        <v>247</v>
      </c>
      <c r="J127" s="33">
        <v>2</v>
      </c>
      <c r="K127" s="172">
        <v>43102</v>
      </c>
      <c r="L127" s="172">
        <v>43465</v>
      </c>
      <c r="M127" s="126">
        <v>52</v>
      </c>
      <c r="N127" s="152">
        <v>1</v>
      </c>
      <c r="O127" s="135" t="s">
        <v>850</v>
      </c>
      <c r="P127" s="294" t="s">
        <v>975</v>
      </c>
    </row>
    <row r="128" spans="1:16" ht="91.5" customHeight="1" x14ac:dyDescent="0.2">
      <c r="A128" s="1">
        <v>3</v>
      </c>
      <c r="B128" s="102" t="s">
        <v>111</v>
      </c>
      <c r="C128" s="11" t="s">
        <v>25</v>
      </c>
      <c r="D128" s="47">
        <v>3</v>
      </c>
      <c r="E128" s="17" t="s">
        <v>433</v>
      </c>
      <c r="F128" s="11" t="s">
        <v>278</v>
      </c>
      <c r="G128" s="30" t="s">
        <v>279</v>
      </c>
      <c r="H128" s="30" t="s">
        <v>248</v>
      </c>
      <c r="I128" s="54" t="s">
        <v>249</v>
      </c>
      <c r="J128" s="33">
        <v>1</v>
      </c>
      <c r="K128" s="172">
        <v>43102</v>
      </c>
      <c r="L128" s="172">
        <v>43465</v>
      </c>
      <c r="M128" s="12">
        <v>52</v>
      </c>
      <c r="N128" s="152">
        <v>1</v>
      </c>
      <c r="O128" s="156" t="s">
        <v>851</v>
      </c>
      <c r="P128" s="294" t="s">
        <v>975</v>
      </c>
    </row>
    <row r="129" spans="1:16" s="28" customFormat="1" ht="76.5" customHeight="1" x14ac:dyDescent="0.2">
      <c r="A129" s="1">
        <v>3</v>
      </c>
      <c r="B129" s="102" t="s">
        <v>112</v>
      </c>
      <c r="C129" s="11" t="s">
        <v>25</v>
      </c>
      <c r="D129" s="230">
        <v>3</v>
      </c>
      <c r="E129" s="17" t="s">
        <v>433</v>
      </c>
      <c r="F129" s="11" t="s">
        <v>278</v>
      </c>
      <c r="G129" s="30" t="s">
        <v>279</v>
      </c>
      <c r="H129" s="30" t="s">
        <v>250</v>
      </c>
      <c r="I129" s="54" t="s">
        <v>251</v>
      </c>
      <c r="J129" s="33">
        <v>250</v>
      </c>
      <c r="K129" s="172">
        <v>43102</v>
      </c>
      <c r="L129" s="175">
        <v>43644</v>
      </c>
      <c r="M129" s="33">
        <v>52</v>
      </c>
      <c r="N129" s="152">
        <v>0.94</v>
      </c>
      <c r="O129" s="135" t="s">
        <v>852</v>
      </c>
      <c r="P129" s="294" t="s">
        <v>975</v>
      </c>
    </row>
    <row r="130" spans="1:16" s="28" customFormat="1" ht="63.75" x14ac:dyDescent="0.2">
      <c r="A130" s="1">
        <v>3</v>
      </c>
      <c r="B130" s="102" t="s">
        <v>117</v>
      </c>
      <c r="C130" s="11" t="s">
        <v>25</v>
      </c>
      <c r="D130" s="230">
        <v>3</v>
      </c>
      <c r="E130" s="17" t="s">
        <v>433</v>
      </c>
      <c r="F130" s="11" t="s">
        <v>278</v>
      </c>
      <c r="G130" s="30" t="s">
        <v>279</v>
      </c>
      <c r="H130" s="30" t="s">
        <v>252</v>
      </c>
      <c r="I130" s="54" t="s">
        <v>253</v>
      </c>
      <c r="J130" s="33">
        <v>170</v>
      </c>
      <c r="K130" s="172">
        <v>43102</v>
      </c>
      <c r="L130" s="172">
        <v>43465</v>
      </c>
      <c r="M130" s="33">
        <v>52</v>
      </c>
      <c r="N130" s="152">
        <v>1</v>
      </c>
      <c r="O130" s="156" t="s">
        <v>853</v>
      </c>
      <c r="P130" s="294" t="s">
        <v>975</v>
      </c>
    </row>
    <row r="131" spans="1:16" s="28" customFormat="1" ht="63.75" x14ac:dyDescent="0.2">
      <c r="A131" s="1">
        <v>3</v>
      </c>
      <c r="B131" s="102" t="s">
        <v>118</v>
      </c>
      <c r="C131" s="11" t="s">
        <v>25</v>
      </c>
      <c r="D131" s="230">
        <v>3</v>
      </c>
      <c r="E131" s="17" t="s">
        <v>433</v>
      </c>
      <c r="F131" s="11" t="s">
        <v>278</v>
      </c>
      <c r="G131" s="30" t="s">
        <v>279</v>
      </c>
      <c r="H131" s="30" t="s">
        <v>254</v>
      </c>
      <c r="I131" s="54" t="s">
        <v>255</v>
      </c>
      <c r="J131" s="33">
        <v>5</v>
      </c>
      <c r="K131" s="172">
        <v>43102</v>
      </c>
      <c r="L131" s="172">
        <v>43465</v>
      </c>
      <c r="M131" s="33">
        <v>52</v>
      </c>
      <c r="N131" s="152">
        <v>1</v>
      </c>
      <c r="O131" s="135" t="s">
        <v>854</v>
      </c>
      <c r="P131" s="294" t="s">
        <v>975</v>
      </c>
    </row>
    <row r="132" spans="1:16" s="28" customFormat="1" ht="93" customHeight="1" x14ac:dyDescent="0.2">
      <c r="A132" s="1">
        <v>3</v>
      </c>
      <c r="B132" s="102" t="s">
        <v>124</v>
      </c>
      <c r="C132" s="11" t="s">
        <v>25</v>
      </c>
      <c r="D132" s="230">
        <v>3</v>
      </c>
      <c r="E132" s="17" t="s">
        <v>433</v>
      </c>
      <c r="F132" s="11" t="s">
        <v>278</v>
      </c>
      <c r="G132" s="30" t="s">
        <v>280</v>
      </c>
      <c r="H132" s="30" t="s">
        <v>256</v>
      </c>
      <c r="I132" s="54" t="s">
        <v>281</v>
      </c>
      <c r="J132" s="33">
        <v>385</v>
      </c>
      <c r="K132" s="172">
        <v>43069</v>
      </c>
      <c r="L132" s="104">
        <v>43615</v>
      </c>
      <c r="M132" s="33">
        <v>72</v>
      </c>
      <c r="N132" s="108">
        <v>0.88</v>
      </c>
      <c r="O132" s="106" t="s">
        <v>870</v>
      </c>
      <c r="P132" s="294" t="s">
        <v>961</v>
      </c>
    </row>
    <row r="133" spans="1:16" s="28" customFormat="1" ht="63.75" x14ac:dyDescent="0.2">
      <c r="A133" s="1">
        <v>3</v>
      </c>
      <c r="B133" s="102" t="s">
        <v>125</v>
      </c>
      <c r="C133" s="11" t="s">
        <v>25</v>
      </c>
      <c r="D133" s="230">
        <v>3</v>
      </c>
      <c r="E133" s="17" t="s">
        <v>433</v>
      </c>
      <c r="F133" s="11" t="s">
        <v>278</v>
      </c>
      <c r="G133" s="30" t="s">
        <v>260</v>
      </c>
      <c r="H133" s="30" t="s">
        <v>261</v>
      </c>
      <c r="I133" s="54" t="s">
        <v>282</v>
      </c>
      <c r="J133" s="33">
        <v>4</v>
      </c>
      <c r="K133" s="172">
        <v>43069</v>
      </c>
      <c r="L133" s="172">
        <v>43311</v>
      </c>
      <c r="M133" s="33">
        <v>32</v>
      </c>
      <c r="N133" s="108">
        <v>1</v>
      </c>
      <c r="O133" s="3" t="s">
        <v>820</v>
      </c>
      <c r="P133" s="294" t="s">
        <v>961</v>
      </c>
    </row>
    <row r="134" spans="1:16" s="28" customFormat="1" ht="76.5" x14ac:dyDescent="0.2">
      <c r="A134" s="1">
        <v>3</v>
      </c>
      <c r="B134" s="102" t="s">
        <v>126</v>
      </c>
      <c r="C134" s="11" t="s">
        <v>25</v>
      </c>
      <c r="D134" s="230">
        <v>3</v>
      </c>
      <c r="E134" s="17" t="s">
        <v>433</v>
      </c>
      <c r="F134" s="11" t="s">
        <v>278</v>
      </c>
      <c r="G134" s="30" t="s">
        <v>283</v>
      </c>
      <c r="H134" s="30" t="s">
        <v>284</v>
      </c>
      <c r="I134" s="54" t="s">
        <v>285</v>
      </c>
      <c r="J134" s="33">
        <v>329</v>
      </c>
      <c r="K134" s="172">
        <v>43069</v>
      </c>
      <c r="L134" s="172">
        <v>43159</v>
      </c>
      <c r="M134" s="33">
        <v>12</v>
      </c>
      <c r="N134" s="108">
        <v>1</v>
      </c>
      <c r="O134" s="3" t="s">
        <v>533</v>
      </c>
      <c r="P134" s="294" t="s">
        <v>961</v>
      </c>
    </row>
    <row r="135" spans="1:16" s="28" customFormat="1" ht="63.75" x14ac:dyDescent="0.2">
      <c r="A135" s="1">
        <v>3</v>
      </c>
      <c r="B135" s="102" t="s">
        <v>129</v>
      </c>
      <c r="C135" s="11" t="s">
        <v>25</v>
      </c>
      <c r="D135" s="231">
        <v>3</v>
      </c>
      <c r="E135" s="17" t="s">
        <v>433</v>
      </c>
      <c r="F135" s="35" t="s">
        <v>278</v>
      </c>
      <c r="G135" s="30" t="s">
        <v>264</v>
      </c>
      <c r="H135" s="30" t="s">
        <v>286</v>
      </c>
      <c r="I135" s="54" t="s">
        <v>265</v>
      </c>
      <c r="J135" s="54">
        <v>1</v>
      </c>
      <c r="K135" s="128">
        <v>43101</v>
      </c>
      <c r="L135" s="128">
        <v>43830</v>
      </c>
      <c r="M135" s="54">
        <f>3*52</f>
        <v>156</v>
      </c>
      <c r="N135" s="152">
        <v>0</v>
      </c>
      <c r="O135" s="11" t="s">
        <v>238</v>
      </c>
      <c r="P135" s="294" t="s">
        <v>963</v>
      </c>
    </row>
    <row r="136" spans="1:16" s="28" customFormat="1" ht="63.75" x14ac:dyDescent="0.2">
      <c r="A136" s="1">
        <v>3</v>
      </c>
      <c r="B136" s="102" t="s">
        <v>131</v>
      </c>
      <c r="C136" s="11" t="s">
        <v>25</v>
      </c>
      <c r="D136" s="231">
        <v>3</v>
      </c>
      <c r="E136" s="17" t="s">
        <v>433</v>
      </c>
      <c r="F136" s="35" t="s">
        <v>278</v>
      </c>
      <c r="G136" s="30" t="s">
        <v>287</v>
      </c>
      <c r="H136" s="30" t="s">
        <v>288</v>
      </c>
      <c r="I136" s="54" t="s">
        <v>289</v>
      </c>
      <c r="J136" s="153">
        <v>1</v>
      </c>
      <c r="K136" s="128">
        <v>43101</v>
      </c>
      <c r="L136" s="128">
        <v>44196</v>
      </c>
      <c r="M136" s="54">
        <f>52+52+52</f>
        <v>156</v>
      </c>
      <c r="N136" s="152">
        <v>0</v>
      </c>
      <c r="O136" s="11" t="s">
        <v>238</v>
      </c>
      <c r="P136" s="294" t="s">
        <v>963</v>
      </c>
    </row>
    <row r="137" spans="1:16" s="28" customFormat="1" ht="63.75" x14ac:dyDescent="0.2">
      <c r="A137" s="1">
        <v>3</v>
      </c>
      <c r="B137" s="102" t="s">
        <v>134</v>
      </c>
      <c r="C137" s="11" t="s">
        <v>25</v>
      </c>
      <c r="D137" s="231">
        <v>3</v>
      </c>
      <c r="E137" s="17" t="s">
        <v>433</v>
      </c>
      <c r="F137" s="35" t="s">
        <v>278</v>
      </c>
      <c r="G137" s="30" t="s">
        <v>287</v>
      </c>
      <c r="H137" s="30" t="s">
        <v>290</v>
      </c>
      <c r="I137" s="54" t="s">
        <v>291</v>
      </c>
      <c r="J137" s="54">
        <v>1</v>
      </c>
      <c r="K137" s="128">
        <v>43101</v>
      </c>
      <c r="L137" s="128">
        <v>44196</v>
      </c>
      <c r="M137" s="54">
        <f>52+52+52</f>
        <v>156</v>
      </c>
      <c r="N137" s="152">
        <v>0</v>
      </c>
      <c r="O137" s="11" t="s">
        <v>238</v>
      </c>
      <c r="P137" s="294" t="s">
        <v>963</v>
      </c>
    </row>
    <row r="138" spans="1:16" s="28" customFormat="1" ht="69" customHeight="1" x14ac:dyDescent="0.2">
      <c r="A138" s="1">
        <v>3</v>
      </c>
      <c r="B138" s="102" t="s">
        <v>135</v>
      </c>
      <c r="C138" s="11" t="s">
        <v>25</v>
      </c>
      <c r="D138" s="231">
        <v>3</v>
      </c>
      <c r="E138" s="17" t="s">
        <v>433</v>
      </c>
      <c r="F138" s="35" t="s">
        <v>278</v>
      </c>
      <c r="G138" s="30" t="s">
        <v>287</v>
      </c>
      <c r="H138" s="30" t="s">
        <v>292</v>
      </c>
      <c r="I138" s="54" t="s">
        <v>293</v>
      </c>
      <c r="J138" s="153">
        <v>1</v>
      </c>
      <c r="K138" s="128">
        <v>43101</v>
      </c>
      <c r="L138" s="128">
        <v>44196</v>
      </c>
      <c r="M138" s="54">
        <f>52+52+52</f>
        <v>156</v>
      </c>
      <c r="N138" s="152">
        <v>0</v>
      </c>
      <c r="O138" s="11" t="s">
        <v>238</v>
      </c>
      <c r="P138" s="294" t="s">
        <v>963</v>
      </c>
    </row>
    <row r="139" spans="1:16" s="28" customFormat="1" ht="63.75" x14ac:dyDescent="0.2">
      <c r="A139" s="1">
        <v>3</v>
      </c>
      <c r="B139" s="102" t="s">
        <v>136</v>
      </c>
      <c r="C139" s="11" t="s">
        <v>25</v>
      </c>
      <c r="D139" s="231">
        <v>3</v>
      </c>
      <c r="E139" s="17" t="s">
        <v>433</v>
      </c>
      <c r="F139" s="35" t="s">
        <v>278</v>
      </c>
      <c r="G139" s="49" t="s">
        <v>294</v>
      </c>
      <c r="H139" s="49" t="s">
        <v>295</v>
      </c>
      <c r="I139" s="54" t="s">
        <v>296</v>
      </c>
      <c r="J139" s="54">
        <v>6920</v>
      </c>
      <c r="K139" s="128">
        <v>43132</v>
      </c>
      <c r="L139" s="128">
        <v>43497</v>
      </c>
      <c r="M139" s="54">
        <v>52</v>
      </c>
      <c r="N139" s="152">
        <v>0</v>
      </c>
      <c r="O139" s="11" t="s">
        <v>238</v>
      </c>
      <c r="P139" s="294" t="s">
        <v>968</v>
      </c>
    </row>
    <row r="140" spans="1:16" s="28" customFormat="1" ht="63.75" x14ac:dyDescent="0.2">
      <c r="A140" s="1">
        <v>3</v>
      </c>
      <c r="B140" s="102" t="s">
        <v>137</v>
      </c>
      <c r="C140" s="11" t="s">
        <v>25</v>
      </c>
      <c r="D140" s="231">
        <v>3</v>
      </c>
      <c r="E140" s="17" t="s">
        <v>433</v>
      </c>
      <c r="F140" s="35" t="s">
        <v>278</v>
      </c>
      <c r="G140" s="228" t="s">
        <v>297</v>
      </c>
      <c r="H140" s="49" t="s">
        <v>276</v>
      </c>
      <c r="I140" s="54" t="s">
        <v>277</v>
      </c>
      <c r="J140" s="54">
        <v>3500</v>
      </c>
      <c r="K140" s="128">
        <v>43191</v>
      </c>
      <c r="L140" s="128">
        <v>43617</v>
      </c>
      <c r="M140" s="54">
        <f>52+9</f>
        <v>61</v>
      </c>
      <c r="N140" s="152">
        <v>0</v>
      </c>
      <c r="O140" s="11" t="s">
        <v>238</v>
      </c>
      <c r="P140" s="294" t="s">
        <v>968</v>
      </c>
    </row>
    <row r="141" spans="1:16" ht="63.75" x14ac:dyDescent="0.2">
      <c r="A141" s="1">
        <v>3</v>
      </c>
      <c r="B141" s="102" t="s">
        <v>140</v>
      </c>
      <c r="C141" s="11" t="s">
        <v>25</v>
      </c>
      <c r="D141" s="48">
        <v>3</v>
      </c>
      <c r="E141" s="17" t="s">
        <v>433</v>
      </c>
      <c r="F141" s="35" t="s">
        <v>278</v>
      </c>
      <c r="G141" s="3" t="s">
        <v>298</v>
      </c>
      <c r="H141" s="232" t="s">
        <v>299</v>
      </c>
      <c r="I141" s="13" t="s">
        <v>300</v>
      </c>
      <c r="J141" s="13">
        <v>557</v>
      </c>
      <c r="K141" s="205">
        <v>43191</v>
      </c>
      <c r="L141" s="205">
        <v>43617</v>
      </c>
      <c r="M141" s="13">
        <f>52+9</f>
        <v>61</v>
      </c>
      <c r="N141" s="206">
        <v>0</v>
      </c>
      <c r="O141" s="11" t="s">
        <v>238</v>
      </c>
      <c r="P141" s="294" t="s">
        <v>968</v>
      </c>
    </row>
    <row r="142" spans="1:16" ht="89.25" x14ac:dyDescent="0.2">
      <c r="A142" s="1">
        <v>3</v>
      </c>
      <c r="B142" s="102" t="s">
        <v>144</v>
      </c>
      <c r="C142" s="107" t="s">
        <v>25</v>
      </c>
      <c r="D142" s="233">
        <v>4</v>
      </c>
      <c r="E142" s="105" t="s">
        <v>434</v>
      </c>
      <c r="F142" s="105" t="s">
        <v>301</v>
      </c>
      <c r="G142" s="107" t="s">
        <v>302</v>
      </c>
      <c r="H142" s="107" t="s">
        <v>303</v>
      </c>
      <c r="I142" s="210" t="s">
        <v>839</v>
      </c>
      <c r="J142" s="210">
        <v>20</v>
      </c>
      <c r="K142" s="234">
        <v>43102</v>
      </c>
      <c r="L142" s="235">
        <v>43644</v>
      </c>
      <c r="M142" s="236">
        <f>52+26</f>
        <v>78</v>
      </c>
      <c r="N142" s="212">
        <v>0.38</v>
      </c>
      <c r="O142" s="156" t="s">
        <v>855</v>
      </c>
      <c r="P142" s="296" t="s">
        <v>975</v>
      </c>
    </row>
    <row r="143" spans="1:16" ht="121.5" customHeight="1" x14ac:dyDescent="0.2">
      <c r="A143" s="1">
        <v>3</v>
      </c>
      <c r="B143" s="102" t="s">
        <v>151</v>
      </c>
      <c r="C143" s="106" t="s">
        <v>25</v>
      </c>
      <c r="D143" s="154">
        <v>4</v>
      </c>
      <c r="E143" s="103" t="s">
        <v>434</v>
      </c>
      <c r="F143" s="103" t="s">
        <v>301</v>
      </c>
      <c r="G143" s="106" t="s">
        <v>302</v>
      </c>
      <c r="H143" s="106" t="s">
        <v>304</v>
      </c>
      <c r="I143" s="149" t="s">
        <v>305</v>
      </c>
      <c r="J143" s="154">
        <v>1</v>
      </c>
      <c r="K143" s="104">
        <v>43102</v>
      </c>
      <c r="L143" s="104">
        <v>43465</v>
      </c>
      <c r="M143" s="237">
        <v>52</v>
      </c>
      <c r="N143" s="214">
        <v>1</v>
      </c>
      <c r="O143" s="135" t="s">
        <v>856</v>
      </c>
      <c r="P143" s="294" t="s">
        <v>975</v>
      </c>
    </row>
    <row r="144" spans="1:16" ht="114" customHeight="1" x14ac:dyDescent="0.2">
      <c r="A144" s="1">
        <v>3</v>
      </c>
      <c r="B144" s="102" t="s">
        <v>154</v>
      </c>
      <c r="C144" s="11" t="s">
        <v>25</v>
      </c>
      <c r="D144" s="47">
        <v>4</v>
      </c>
      <c r="E144" s="3" t="s">
        <v>434</v>
      </c>
      <c r="F144" s="3" t="s">
        <v>301</v>
      </c>
      <c r="G144" s="11" t="s">
        <v>302</v>
      </c>
      <c r="H144" s="11" t="s">
        <v>857</v>
      </c>
      <c r="I144" s="149" t="s">
        <v>305</v>
      </c>
      <c r="J144" s="12">
        <v>1</v>
      </c>
      <c r="K144" s="129">
        <v>43102</v>
      </c>
      <c r="L144" s="129">
        <v>43465</v>
      </c>
      <c r="M144" s="6">
        <v>52</v>
      </c>
      <c r="N144" s="206">
        <v>1</v>
      </c>
      <c r="O144" s="156" t="s">
        <v>858</v>
      </c>
      <c r="P144" s="294" t="s">
        <v>975</v>
      </c>
    </row>
    <row r="145" spans="1:16" ht="90.75" customHeight="1" x14ac:dyDescent="0.2">
      <c r="A145" s="1">
        <v>3</v>
      </c>
      <c r="B145" s="102" t="s">
        <v>156</v>
      </c>
      <c r="C145" s="11" t="s">
        <v>25</v>
      </c>
      <c r="D145" s="47">
        <v>4</v>
      </c>
      <c r="E145" s="3" t="s">
        <v>434</v>
      </c>
      <c r="F145" s="3" t="s">
        <v>301</v>
      </c>
      <c r="G145" s="11" t="s">
        <v>280</v>
      </c>
      <c r="H145" s="11" t="s">
        <v>256</v>
      </c>
      <c r="I145" s="13" t="s">
        <v>281</v>
      </c>
      <c r="J145" s="6">
        <v>267</v>
      </c>
      <c r="K145" s="129">
        <v>43069</v>
      </c>
      <c r="L145" s="104">
        <v>43615</v>
      </c>
      <c r="M145" s="6">
        <v>72</v>
      </c>
      <c r="N145" s="7">
        <v>0.92</v>
      </c>
      <c r="O145" s="106" t="s">
        <v>871</v>
      </c>
      <c r="P145" s="294" t="s">
        <v>961</v>
      </c>
    </row>
    <row r="146" spans="1:16" ht="90.75" customHeight="1" x14ac:dyDescent="0.2">
      <c r="A146" s="1">
        <v>3</v>
      </c>
      <c r="B146" s="102" t="s">
        <v>158</v>
      </c>
      <c r="C146" s="11" t="s">
        <v>25</v>
      </c>
      <c r="D146" s="126">
        <v>4</v>
      </c>
      <c r="E146" s="10" t="s">
        <v>434</v>
      </c>
      <c r="F146" s="10" t="s">
        <v>301</v>
      </c>
      <c r="G146" s="123" t="s">
        <v>306</v>
      </c>
      <c r="H146" s="11" t="s">
        <v>284</v>
      </c>
      <c r="I146" s="151" t="s">
        <v>285</v>
      </c>
      <c r="J146" s="18">
        <v>30</v>
      </c>
      <c r="K146" s="238">
        <v>43069</v>
      </c>
      <c r="L146" s="238">
        <v>43159</v>
      </c>
      <c r="M146" s="18">
        <v>12</v>
      </c>
      <c r="N146" s="14">
        <v>1</v>
      </c>
      <c r="O146" s="11" t="s">
        <v>526</v>
      </c>
      <c r="P146" s="294" t="s">
        <v>961</v>
      </c>
    </row>
    <row r="147" spans="1:16" ht="121.5" customHeight="1" x14ac:dyDescent="0.2">
      <c r="A147" s="1">
        <v>3</v>
      </c>
      <c r="B147" s="102" t="s">
        <v>159</v>
      </c>
      <c r="C147" s="11" t="s">
        <v>25</v>
      </c>
      <c r="D147" s="48">
        <v>5</v>
      </c>
      <c r="E147" s="3" t="s">
        <v>435</v>
      </c>
      <c r="F147" s="3" t="s">
        <v>307</v>
      </c>
      <c r="G147" s="11" t="s">
        <v>308</v>
      </c>
      <c r="H147" s="11" t="s">
        <v>309</v>
      </c>
      <c r="I147" s="13" t="s">
        <v>310</v>
      </c>
      <c r="J147" s="155">
        <v>1</v>
      </c>
      <c r="K147" s="205">
        <v>43101</v>
      </c>
      <c r="L147" s="205">
        <v>43830</v>
      </c>
      <c r="M147" s="155">
        <f>52*2</f>
        <v>104</v>
      </c>
      <c r="N147" s="206">
        <v>0</v>
      </c>
      <c r="O147" s="3" t="s">
        <v>238</v>
      </c>
      <c r="P147" s="294" t="s">
        <v>963</v>
      </c>
    </row>
    <row r="148" spans="1:16" ht="97.5" customHeight="1" x14ac:dyDescent="0.2">
      <c r="A148" s="1">
        <v>3</v>
      </c>
      <c r="B148" s="102" t="s">
        <v>161</v>
      </c>
      <c r="C148" s="11" t="s">
        <v>25</v>
      </c>
      <c r="D148" s="220">
        <v>5</v>
      </c>
      <c r="E148" s="10" t="s">
        <v>435</v>
      </c>
      <c r="F148" s="10" t="s">
        <v>307</v>
      </c>
      <c r="G148" s="123" t="s">
        <v>311</v>
      </c>
      <c r="H148" s="11" t="s">
        <v>312</v>
      </c>
      <c r="I148" s="151" t="s">
        <v>313</v>
      </c>
      <c r="J148" s="18">
        <v>180</v>
      </c>
      <c r="K148" s="222">
        <v>43101</v>
      </c>
      <c r="L148" s="222">
        <v>44196</v>
      </c>
      <c r="M148" s="239">
        <f>52+52+52</f>
        <v>156</v>
      </c>
      <c r="N148" s="152">
        <v>0</v>
      </c>
      <c r="O148" s="3" t="s">
        <v>238</v>
      </c>
      <c r="P148" s="294" t="s">
        <v>963</v>
      </c>
    </row>
    <row r="149" spans="1:16" ht="114" customHeight="1" x14ac:dyDescent="0.2">
      <c r="A149" s="1">
        <v>3</v>
      </c>
      <c r="B149" s="102" t="s">
        <v>164</v>
      </c>
      <c r="C149" s="11" t="s">
        <v>25</v>
      </c>
      <c r="D149" s="47">
        <v>6</v>
      </c>
      <c r="E149" s="3" t="s">
        <v>436</v>
      </c>
      <c r="F149" s="3" t="s">
        <v>314</v>
      </c>
      <c r="G149" s="3" t="s">
        <v>315</v>
      </c>
      <c r="H149" s="11" t="s">
        <v>448</v>
      </c>
      <c r="I149" s="13" t="s">
        <v>316</v>
      </c>
      <c r="J149" s="6">
        <v>1</v>
      </c>
      <c r="K149" s="8">
        <v>43101</v>
      </c>
      <c r="L149" s="8">
        <v>43159</v>
      </c>
      <c r="M149" s="6">
        <v>5</v>
      </c>
      <c r="N149" s="240">
        <v>1</v>
      </c>
      <c r="O149" s="32" t="s">
        <v>449</v>
      </c>
      <c r="P149" s="294" t="s">
        <v>978</v>
      </c>
    </row>
    <row r="150" spans="1:16" ht="101.25" customHeight="1" x14ac:dyDescent="0.2">
      <c r="A150" s="1">
        <v>3</v>
      </c>
      <c r="B150" s="102" t="s">
        <v>167</v>
      </c>
      <c r="C150" s="11" t="s">
        <v>25</v>
      </c>
      <c r="D150" s="47">
        <v>6</v>
      </c>
      <c r="E150" s="3" t="s">
        <v>436</v>
      </c>
      <c r="F150" s="3" t="s">
        <v>317</v>
      </c>
      <c r="G150" s="49" t="s">
        <v>315</v>
      </c>
      <c r="H150" s="49" t="s">
        <v>318</v>
      </c>
      <c r="I150" s="54" t="s">
        <v>319</v>
      </c>
      <c r="J150" s="6">
        <v>6571</v>
      </c>
      <c r="K150" s="8">
        <v>43132</v>
      </c>
      <c r="L150" s="8">
        <v>43830</v>
      </c>
      <c r="M150" s="6">
        <v>92</v>
      </c>
      <c r="N150" s="206">
        <v>0.45</v>
      </c>
      <c r="O150" s="32" t="s">
        <v>887</v>
      </c>
      <c r="P150" s="294" t="s">
        <v>962</v>
      </c>
    </row>
    <row r="151" spans="1:16" ht="83.25" customHeight="1" x14ac:dyDescent="0.2">
      <c r="A151" s="1">
        <v>3</v>
      </c>
      <c r="B151" s="102" t="s">
        <v>168</v>
      </c>
      <c r="C151" s="11" t="s">
        <v>25</v>
      </c>
      <c r="D151" s="47">
        <v>6</v>
      </c>
      <c r="E151" s="3" t="s">
        <v>436</v>
      </c>
      <c r="F151" s="3" t="s">
        <v>317</v>
      </c>
      <c r="G151" s="49" t="s">
        <v>315</v>
      </c>
      <c r="H151" s="49" t="s">
        <v>320</v>
      </c>
      <c r="I151" s="54" t="s">
        <v>321</v>
      </c>
      <c r="J151" s="6">
        <v>6571</v>
      </c>
      <c r="K151" s="84">
        <v>43132</v>
      </c>
      <c r="L151" s="84">
        <v>43830</v>
      </c>
      <c r="M151" s="6">
        <v>92</v>
      </c>
      <c r="N151" s="206">
        <v>0.5</v>
      </c>
      <c r="O151" s="156" t="s">
        <v>888</v>
      </c>
      <c r="P151" s="294" t="s">
        <v>962</v>
      </c>
    </row>
    <row r="152" spans="1:16" ht="98.25" customHeight="1" x14ac:dyDescent="0.2">
      <c r="A152" s="1">
        <v>3</v>
      </c>
      <c r="B152" s="102" t="s">
        <v>169</v>
      </c>
      <c r="C152" s="11" t="s">
        <v>25</v>
      </c>
      <c r="D152" s="47">
        <v>6</v>
      </c>
      <c r="E152" s="3" t="s">
        <v>436</v>
      </c>
      <c r="F152" s="3" t="s">
        <v>317</v>
      </c>
      <c r="G152" s="49" t="s">
        <v>315</v>
      </c>
      <c r="H152" s="49" t="s">
        <v>322</v>
      </c>
      <c r="I152" s="54" t="s">
        <v>323</v>
      </c>
      <c r="J152" s="34">
        <v>6571</v>
      </c>
      <c r="K152" s="53">
        <v>43132</v>
      </c>
      <c r="L152" s="53">
        <v>43830</v>
      </c>
      <c r="M152" s="34">
        <v>92</v>
      </c>
      <c r="N152" s="206">
        <v>0.45</v>
      </c>
      <c r="O152" s="135" t="s">
        <v>887</v>
      </c>
      <c r="P152" s="294" t="s">
        <v>962</v>
      </c>
    </row>
    <row r="153" spans="1:16" ht="87.75" customHeight="1" x14ac:dyDescent="0.2">
      <c r="A153" s="1">
        <v>3</v>
      </c>
      <c r="B153" s="102" t="s">
        <v>171</v>
      </c>
      <c r="C153" s="11" t="s">
        <v>25</v>
      </c>
      <c r="D153" s="12">
        <v>6</v>
      </c>
      <c r="E153" s="3" t="s">
        <v>436</v>
      </c>
      <c r="F153" s="3" t="s">
        <v>317</v>
      </c>
      <c r="G153" s="3" t="s">
        <v>315</v>
      </c>
      <c r="H153" s="3" t="s">
        <v>324</v>
      </c>
      <c r="I153" s="13" t="s">
        <v>323</v>
      </c>
      <c r="J153" s="6">
        <v>18000</v>
      </c>
      <c r="K153" s="8">
        <v>43132</v>
      </c>
      <c r="L153" s="241">
        <v>44196</v>
      </c>
      <c r="M153" s="6">
        <v>140</v>
      </c>
      <c r="N153" s="206">
        <v>0.3</v>
      </c>
      <c r="O153" s="135" t="s">
        <v>887</v>
      </c>
      <c r="P153" s="294" t="s">
        <v>962</v>
      </c>
    </row>
    <row r="154" spans="1:16" ht="91.5" customHeight="1" x14ac:dyDescent="0.2">
      <c r="A154" s="1">
        <v>3</v>
      </c>
      <c r="B154" s="102" t="s">
        <v>172</v>
      </c>
      <c r="C154" s="11" t="s">
        <v>25</v>
      </c>
      <c r="D154" s="47">
        <v>7</v>
      </c>
      <c r="E154" s="3" t="s">
        <v>889</v>
      </c>
      <c r="F154" s="3" t="s">
        <v>325</v>
      </c>
      <c r="G154" s="3" t="s">
        <v>326</v>
      </c>
      <c r="H154" s="232" t="s">
        <v>327</v>
      </c>
      <c r="I154" s="13" t="s">
        <v>444</v>
      </c>
      <c r="J154" s="2">
        <v>1</v>
      </c>
      <c r="K154" s="8">
        <v>43101</v>
      </c>
      <c r="L154" s="8">
        <v>43281</v>
      </c>
      <c r="M154" s="6">
        <v>26</v>
      </c>
      <c r="N154" s="115">
        <v>1</v>
      </c>
      <c r="O154" s="135" t="s">
        <v>900</v>
      </c>
      <c r="P154" s="295" t="s">
        <v>962</v>
      </c>
    </row>
    <row r="155" spans="1:16" s="39" customFormat="1" ht="91.5" customHeight="1" x14ac:dyDescent="0.2">
      <c r="A155" s="1">
        <v>3</v>
      </c>
      <c r="B155" s="102" t="s">
        <v>173</v>
      </c>
      <c r="C155" s="11" t="s">
        <v>25</v>
      </c>
      <c r="D155" s="47">
        <v>7</v>
      </c>
      <c r="E155" s="17" t="s">
        <v>437</v>
      </c>
      <c r="F155" s="3" t="s">
        <v>325</v>
      </c>
      <c r="G155" s="242" t="s">
        <v>328</v>
      </c>
      <c r="H155" s="62" t="s">
        <v>329</v>
      </c>
      <c r="I155" s="243" t="s">
        <v>330</v>
      </c>
      <c r="J155" s="83">
        <v>9</v>
      </c>
      <c r="K155" s="244">
        <v>43004</v>
      </c>
      <c r="L155" s="244">
        <v>43830</v>
      </c>
      <c r="M155" s="245">
        <v>116</v>
      </c>
      <c r="N155" s="246">
        <v>0.11</v>
      </c>
      <c r="O155" s="62" t="s">
        <v>827</v>
      </c>
      <c r="P155" s="294" t="s">
        <v>979</v>
      </c>
    </row>
    <row r="156" spans="1:16" s="39" customFormat="1" ht="91.5" customHeight="1" x14ac:dyDescent="0.2">
      <c r="A156" s="1">
        <v>3</v>
      </c>
      <c r="B156" s="102" t="s">
        <v>176</v>
      </c>
      <c r="C156" s="11" t="s">
        <v>25</v>
      </c>
      <c r="D156" s="47">
        <v>7</v>
      </c>
      <c r="E156" s="17" t="s">
        <v>437</v>
      </c>
      <c r="F156" s="3" t="s">
        <v>325</v>
      </c>
      <c r="G156" s="242" t="s">
        <v>328</v>
      </c>
      <c r="H156" s="62" t="s">
        <v>331</v>
      </c>
      <c r="I156" s="243" t="s">
        <v>332</v>
      </c>
      <c r="J156" s="83">
        <v>1</v>
      </c>
      <c r="K156" s="244">
        <v>43013</v>
      </c>
      <c r="L156" s="244">
        <v>43080</v>
      </c>
      <c r="M156" s="245">
        <v>9</v>
      </c>
      <c r="N156" s="247">
        <v>1</v>
      </c>
      <c r="O156" s="242" t="s">
        <v>333</v>
      </c>
      <c r="P156" s="294" t="s">
        <v>980</v>
      </c>
    </row>
    <row r="157" spans="1:16" ht="109.5" customHeight="1" x14ac:dyDescent="0.2">
      <c r="A157" s="1">
        <v>3</v>
      </c>
      <c r="B157" s="102" t="s">
        <v>177</v>
      </c>
      <c r="C157" s="11" t="s">
        <v>25</v>
      </c>
      <c r="D157" s="47">
        <v>7</v>
      </c>
      <c r="E157" s="17" t="s">
        <v>437</v>
      </c>
      <c r="F157" s="3" t="s">
        <v>325</v>
      </c>
      <c r="G157" s="232" t="s">
        <v>328</v>
      </c>
      <c r="H157" s="3" t="s">
        <v>334</v>
      </c>
      <c r="I157" s="13" t="s">
        <v>335</v>
      </c>
      <c r="J157" s="6">
        <v>1</v>
      </c>
      <c r="K157" s="8">
        <v>43080</v>
      </c>
      <c r="L157" s="244">
        <v>43130</v>
      </c>
      <c r="M157" s="6">
        <v>7</v>
      </c>
      <c r="N157" s="2">
        <v>1</v>
      </c>
      <c r="O157" s="62" t="s">
        <v>458</v>
      </c>
      <c r="P157" s="294" t="s">
        <v>980</v>
      </c>
    </row>
    <row r="158" spans="1:16" ht="93.75" customHeight="1" x14ac:dyDescent="0.2">
      <c r="A158" s="1">
        <v>3</v>
      </c>
      <c r="B158" s="102" t="s">
        <v>178</v>
      </c>
      <c r="C158" s="11" t="s">
        <v>25</v>
      </c>
      <c r="D158" s="12">
        <v>7</v>
      </c>
      <c r="E158" s="17" t="s">
        <v>437</v>
      </c>
      <c r="F158" s="3" t="s">
        <v>325</v>
      </c>
      <c r="G158" s="248" t="s">
        <v>328</v>
      </c>
      <c r="H158" s="49" t="s">
        <v>455</v>
      </c>
      <c r="I158" s="54" t="s">
        <v>336</v>
      </c>
      <c r="J158" s="34">
        <v>1</v>
      </c>
      <c r="K158" s="8">
        <v>43101</v>
      </c>
      <c r="L158" s="8">
        <v>43146</v>
      </c>
      <c r="M158" s="6">
        <v>7</v>
      </c>
      <c r="N158" s="61">
        <v>1</v>
      </c>
      <c r="O158" s="3" t="s">
        <v>456</v>
      </c>
      <c r="P158" s="294" t="s">
        <v>980</v>
      </c>
    </row>
    <row r="159" spans="1:16" ht="89.25" x14ac:dyDescent="0.2">
      <c r="A159" s="1">
        <v>3</v>
      </c>
      <c r="B159" s="102" t="s">
        <v>180</v>
      </c>
      <c r="C159" s="11" t="s">
        <v>25</v>
      </c>
      <c r="D159" s="47">
        <v>7</v>
      </c>
      <c r="E159" s="17" t="s">
        <v>437</v>
      </c>
      <c r="F159" s="3" t="s">
        <v>325</v>
      </c>
      <c r="G159" s="248" t="s">
        <v>328</v>
      </c>
      <c r="H159" s="49" t="s">
        <v>337</v>
      </c>
      <c r="I159" s="54" t="s">
        <v>338</v>
      </c>
      <c r="J159" s="34">
        <v>1</v>
      </c>
      <c r="K159" s="84">
        <v>43101</v>
      </c>
      <c r="L159" s="84">
        <v>43646</v>
      </c>
      <c r="M159" s="56">
        <f>52+26</f>
        <v>78</v>
      </c>
      <c r="N159" s="61">
        <v>0.3</v>
      </c>
      <c r="O159" s="3" t="s">
        <v>531</v>
      </c>
      <c r="P159" s="294" t="s">
        <v>978</v>
      </c>
    </row>
    <row r="160" spans="1:16" ht="72.75" customHeight="1" x14ac:dyDescent="0.2">
      <c r="A160" s="1">
        <v>3</v>
      </c>
      <c r="B160" s="102" t="s">
        <v>182</v>
      </c>
      <c r="C160" s="11" t="s">
        <v>25</v>
      </c>
      <c r="D160" s="249">
        <v>7</v>
      </c>
      <c r="E160" s="17" t="s">
        <v>437</v>
      </c>
      <c r="F160" s="3" t="s">
        <v>325</v>
      </c>
      <c r="G160" s="248" t="s">
        <v>328</v>
      </c>
      <c r="H160" s="49" t="s">
        <v>339</v>
      </c>
      <c r="I160" s="54" t="s">
        <v>340</v>
      </c>
      <c r="J160" s="34">
        <v>2077</v>
      </c>
      <c r="K160" s="84">
        <v>43132</v>
      </c>
      <c r="L160" s="84">
        <v>43830</v>
      </c>
      <c r="M160" s="6">
        <v>100</v>
      </c>
      <c r="N160" s="61">
        <v>0.5</v>
      </c>
      <c r="O160" s="3" t="s">
        <v>828</v>
      </c>
      <c r="P160" s="294" t="s">
        <v>980</v>
      </c>
    </row>
    <row r="161" spans="1:16" ht="126" customHeight="1" x14ac:dyDescent="0.2">
      <c r="A161" s="1">
        <v>3</v>
      </c>
      <c r="B161" s="102" t="s">
        <v>185</v>
      </c>
      <c r="C161" s="11" t="s">
        <v>25</v>
      </c>
      <c r="D161" s="47">
        <v>8</v>
      </c>
      <c r="E161" s="17" t="s">
        <v>438</v>
      </c>
      <c r="F161" s="3" t="s">
        <v>341</v>
      </c>
      <c r="G161" s="30" t="s">
        <v>342</v>
      </c>
      <c r="H161" s="30" t="s">
        <v>343</v>
      </c>
      <c r="I161" s="54" t="s">
        <v>344</v>
      </c>
      <c r="J161" s="33">
        <v>1</v>
      </c>
      <c r="K161" s="8">
        <v>43101</v>
      </c>
      <c r="L161" s="250">
        <v>43555</v>
      </c>
      <c r="M161" s="12">
        <f>52+13</f>
        <v>65</v>
      </c>
      <c r="N161" s="61">
        <v>0.75</v>
      </c>
      <c r="O161" s="3" t="s">
        <v>825</v>
      </c>
      <c r="P161" s="294" t="s">
        <v>978</v>
      </c>
    </row>
    <row r="162" spans="1:16" s="28" customFormat="1" ht="51" x14ac:dyDescent="0.2">
      <c r="A162" s="1">
        <v>3</v>
      </c>
      <c r="B162" s="102" t="s">
        <v>188</v>
      </c>
      <c r="C162" s="11" t="s">
        <v>25</v>
      </c>
      <c r="D162" s="47">
        <v>9</v>
      </c>
      <c r="E162" s="17" t="s">
        <v>439</v>
      </c>
      <c r="F162" s="3" t="s">
        <v>345</v>
      </c>
      <c r="G162" s="30" t="s">
        <v>346</v>
      </c>
      <c r="H162" s="30" t="s">
        <v>347</v>
      </c>
      <c r="I162" s="54" t="s">
        <v>348</v>
      </c>
      <c r="J162" s="33">
        <v>1</v>
      </c>
      <c r="K162" s="84">
        <v>43101</v>
      </c>
      <c r="L162" s="84">
        <v>43131</v>
      </c>
      <c r="M162" s="55">
        <v>4</v>
      </c>
      <c r="N162" s="61">
        <v>1</v>
      </c>
      <c r="O162" s="3" t="s">
        <v>454</v>
      </c>
      <c r="P162" s="294" t="s">
        <v>978</v>
      </c>
    </row>
    <row r="163" spans="1:16" s="28" customFormat="1" ht="96" customHeight="1" x14ac:dyDescent="0.2">
      <c r="A163" s="1">
        <v>3</v>
      </c>
      <c r="B163" s="102" t="s">
        <v>189</v>
      </c>
      <c r="C163" s="11" t="s">
        <v>25</v>
      </c>
      <c r="D163" s="47">
        <v>10</v>
      </c>
      <c r="E163" s="3" t="s">
        <v>440</v>
      </c>
      <c r="F163" s="3" t="s">
        <v>349</v>
      </c>
      <c r="G163" s="30" t="s">
        <v>350</v>
      </c>
      <c r="H163" s="30" t="s">
        <v>351</v>
      </c>
      <c r="I163" s="54" t="s">
        <v>352</v>
      </c>
      <c r="J163" s="33">
        <v>1</v>
      </c>
      <c r="K163" s="84">
        <v>43101</v>
      </c>
      <c r="L163" s="250">
        <v>43555</v>
      </c>
      <c r="M163" s="12">
        <f>52+13</f>
        <v>65</v>
      </c>
      <c r="N163" s="61">
        <v>0.8</v>
      </c>
      <c r="O163" s="103" t="s">
        <v>873</v>
      </c>
      <c r="P163" s="294" t="s">
        <v>978</v>
      </c>
    </row>
    <row r="164" spans="1:16" s="28" customFormat="1" ht="60" customHeight="1" x14ac:dyDescent="0.2">
      <c r="A164" s="1">
        <v>3</v>
      </c>
      <c r="B164" s="102" t="s">
        <v>190</v>
      </c>
      <c r="C164" s="11" t="s">
        <v>25</v>
      </c>
      <c r="D164" s="47">
        <v>11</v>
      </c>
      <c r="E164" s="17" t="s">
        <v>441</v>
      </c>
      <c r="F164" s="9" t="s">
        <v>353</v>
      </c>
      <c r="G164" s="30" t="s">
        <v>354</v>
      </c>
      <c r="H164" s="30" t="s">
        <v>355</v>
      </c>
      <c r="I164" s="54" t="s">
        <v>356</v>
      </c>
      <c r="J164" s="33">
        <v>1</v>
      </c>
      <c r="K164" s="53">
        <v>43100</v>
      </c>
      <c r="L164" s="53">
        <v>43131</v>
      </c>
      <c r="M164" s="33">
        <v>4</v>
      </c>
      <c r="N164" s="61">
        <v>1</v>
      </c>
      <c r="O164" s="3" t="s">
        <v>450</v>
      </c>
      <c r="P164" s="294" t="s">
        <v>978</v>
      </c>
    </row>
    <row r="165" spans="1:16" ht="99" customHeight="1" x14ac:dyDescent="0.2">
      <c r="A165" s="1">
        <v>3</v>
      </c>
      <c r="B165" s="102" t="s">
        <v>191</v>
      </c>
      <c r="C165" s="11" t="s">
        <v>25</v>
      </c>
      <c r="D165" s="47">
        <v>12</v>
      </c>
      <c r="E165" s="3" t="s">
        <v>442</v>
      </c>
      <c r="F165" s="3" t="s">
        <v>357</v>
      </c>
      <c r="G165" s="11" t="s">
        <v>342</v>
      </c>
      <c r="H165" s="11" t="s">
        <v>343</v>
      </c>
      <c r="I165" s="13" t="s">
        <v>344</v>
      </c>
      <c r="J165" s="12">
        <v>1</v>
      </c>
      <c r="K165" s="8">
        <v>43101</v>
      </c>
      <c r="L165" s="8">
        <v>43465</v>
      </c>
      <c r="M165" s="12">
        <v>52</v>
      </c>
      <c r="N165" s="133">
        <v>1</v>
      </c>
      <c r="O165" s="3" t="s">
        <v>802</v>
      </c>
      <c r="P165" s="294" t="s">
        <v>976</v>
      </c>
    </row>
    <row r="166" spans="1:16" ht="102.75" customHeight="1" x14ac:dyDescent="0.2">
      <c r="A166" s="1">
        <v>3</v>
      </c>
      <c r="B166" s="102" t="s">
        <v>192</v>
      </c>
      <c r="C166" s="11" t="s">
        <v>25</v>
      </c>
      <c r="D166" s="16">
        <v>12</v>
      </c>
      <c r="E166" s="3" t="s">
        <v>442</v>
      </c>
      <c r="F166" s="3" t="s">
        <v>357</v>
      </c>
      <c r="G166" s="35" t="s">
        <v>358</v>
      </c>
      <c r="H166" s="35" t="s">
        <v>359</v>
      </c>
      <c r="I166" s="13" t="s">
        <v>76</v>
      </c>
      <c r="J166" s="16">
        <v>1</v>
      </c>
      <c r="K166" s="8">
        <v>43101</v>
      </c>
      <c r="L166" s="8">
        <v>43465</v>
      </c>
      <c r="M166" s="12">
        <v>52</v>
      </c>
      <c r="N166" s="133">
        <v>1</v>
      </c>
      <c r="O166" s="3" t="s">
        <v>802</v>
      </c>
      <c r="P166" s="294" t="s">
        <v>976</v>
      </c>
    </row>
    <row r="167" spans="1:16" ht="97.5" customHeight="1" x14ac:dyDescent="0.2">
      <c r="A167" s="1">
        <v>3</v>
      </c>
      <c r="B167" s="102" t="s">
        <v>193</v>
      </c>
      <c r="C167" s="11" t="s">
        <v>25</v>
      </c>
      <c r="D167" s="48">
        <v>1</v>
      </c>
      <c r="E167" s="35" t="s">
        <v>527</v>
      </c>
      <c r="F167" s="35" t="s">
        <v>360</v>
      </c>
      <c r="G167" s="35" t="s">
        <v>342</v>
      </c>
      <c r="H167" s="124" t="s">
        <v>343</v>
      </c>
      <c r="I167" s="13" t="s">
        <v>344</v>
      </c>
      <c r="J167" s="16">
        <v>1</v>
      </c>
      <c r="K167" s="8">
        <v>43101</v>
      </c>
      <c r="L167" s="8">
        <v>43465</v>
      </c>
      <c r="M167" s="12">
        <v>52</v>
      </c>
      <c r="N167" s="251">
        <v>1</v>
      </c>
      <c r="O167" s="3" t="s">
        <v>802</v>
      </c>
      <c r="P167" s="294" t="s">
        <v>976</v>
      </c>
    </row>
    <row r="168" spans="1:16" ht="63.75" x14ac:dyDescent="0.2">
      <c r="A168" s="1">
        <v>3</v>
      </c>
      <c r="B168" s="102" t="s">
        <v>195</v>
      </c>
      <c r="C168" s="11" t="s">
        <v>25</v>
      </c>
      <c r="D168" s="66">
        <v>1</v>
      </c>
      <c r="E168" s="35" t="s">
        <v>527</v>
      </c>
      <c r="F168" s="35" t="s">
        <v>360</v>
      </c>
      <c r="G168" s="70" t="s">
        <v>361</v>
      </c>
      <c r="H168" s="76" t="s">
        <v>362</v>
      </c>
      <c r="I168" s="54" t="s">
        <v>363</v>
      </c>
      <c r="J168" s="80">
        <v>1</v>
      </c>
      <c r="K168" s="8">
        <v>43100</v>
      </c>
      <c r="L168" s="8">
        <v>43159</v>
      </c>
      <c r="M168" s="16">
        <v>8</v>
      </c>
      <c r="N168" s="61">
        <v>1</v>
      </c>
      <c r="O168" s="3" t="s">
        <v>453</v>
      </c>
      <c r="P168" s="294" t="s">
        <v>978</v>
      </c>
    </row>
    <row r="169" spans="1:16" ht="89.25" x14ac:dyDescent="0.2">
      <c r="A169" s="1">
        <v>3</v>
      </c>
      <c r="B169" s="102" t="s">
        <v>196</v>
      </c>
      <c r="C169" s="11" t="s">
        <v>25</v>
      </c>
      <c r="D169" s="48">
        <v>1</v>
      </c>
      <c r="E169" s="35" t="s">
        <v>527</v>
      </c>
      <c r="F169" s="35" t="s">
        <v>360</v>
      </c>
      <c r="G169" s="76" t="s">
        <v>239</v>
      </c>
      <c r="H169" s="76" t="s">
        <v>240</v>
      </c>
      <c r="I169" s="54" t="s">
        <v>76</v>
      </c>
      <c r="J169" s="80">
        <v>1</v>
      </c>
      <c r="K169" s="84">
        <v>43101</v>
      </c>
      <c r="L169" s="84">
        <v>43465</v>
      </c>
      <c r="M169" s="55">
        <v>52</v>
      </c>
      <c r="N169" s="252">
        <v>1</v>
      </c>
      <c r="O169" s="3" t="s">
        <v>802</v>
      </c>
      <c r="P169" s="294" t="s">
        <v>976</v>
      </c>
    </row>
    <row r="170" spans="1:16" ht="89.25" x14ac:dyDescent="0.2">
      <c r="A170" s="1">
        <v>3</v>
      </c>
      <c r="B170" s="102" t="s">
        <v>197</v>
      </c>
      <c r="C170" s="11" t="s">
        <v>25</v>
      </c>
      <c r="D170" s="64">
        <v>1</v>
      </c>
      <c r="E170" s="35" t="s">
        <v>527</v>
      </c>
      <c r="F170" s="35" t="s">
        <v>360</v>
      </c>
      <c r="G170" s="73" t="s">
        <v>241</v>
      </c>
      <c r="H170" s="73" t="s">
        <v>242</v>
      </c>
      <c r="I170" s="54" t="s">
        <v>243</v>
      </c>
      <c r="J170" s="54">
        <v>1</v>
      </c>
      <c r="K170" s="84">
        <v>43101</v>
      </c>
      <c r="L170" s="84">
        <v>43159</v>
      </c>
      <c r="M170" s="13">
        <v>8</v>
      </c>
      <c r="N170" s="61">
        <v>1</v>
      </c>
      <c r="O170" s="3" t="s">
        <v>447</v>
      </c>
      <c r="P170" s="294" t="s">
        <v>977</v>
      </c>
    </row>
    <row r="171" spans="1:16" ht="107.25" customHeight="1" x14ac:dyDescent="0.2">
      <c r="A171" s="1">
        <v>3</v>
      </c>
      <c r="B171" s="102" t="s">
        <v>200</v>
      </c>
      <c r="C171" s="11" t="s">
        <v>25</v>
      </c>
      <c r="D171" s="48">
        <v>1</v>
      </c>
      <c r="E171" s="35" t="s">
        <v>527</v>
      </c>
      <c r="F171" s="35" t="s">
        <v>360</v>
      </c>
      <c r="G171" s="72" t="s">
        <v>364</v>
      </c>
      <c r="H171" s="72" t="s">
        <v>365</v>
      </c>
      <c r="I171" s="54" t="s">
        <v>363</v>
      </c>
      <c r="J171" s="54">
        <v>1</v>
      </c>
      <c r="K171" s="53">
        <v>43100</v>
      </c>
      <c r="L171" s="53">
        <v>43159</v>
      </c>
      <c r="M171" s="16">
        <v>8</v>
      </c>
      <c r="N171" s="61">
        <v>1</v>
      </c>
      <c r="O171" s="3" t="s">
        <v>451</v>
      </c>
      <c r="P171" s="294" t="s">
        <v>978</v>
      </c>
    </row>
    <row r="172" spans="1:16" ht="72" customHeight="1" x14ac:dyDescent="0.2">
      <c r="A172" s="1">
        <v>3</v>
      </c>
      <c r="B172" s="102" t="s">
        <v>201</v>
      </c>
      <c r="C172" s="11" t="s">
        <v>25</v>
      </c>
      <c r="D172" s="66">
        <v>2</v>
      </c>
      <c r="E172" s="35" t="s">
        <v>528</v>
      </c>
      <c r="F172" s="35" t="s">
        <v>366</v>
      </c>
      <c r="G172" s="70" t="s">
        <v>367</v>
      </c>
      <c r="H172" s="70" t="s">
        <v>368</v>
      </c>
      <c r="I172" s="54" t="s">
        <v>363</v>
      </c>
      <c r="J172" s="80">
        <v>1</v>
      </c>
      <c r="K172" s="53">
        <v>43100</v>
      </c>
      <c r="L172" s="53">
        <v>43159</v>
      </c>
      <c r="M172" s="91">
        <v>8</v>
      </c>
      <c r="N172" s="61">
        <v>1</v>
      </c>
      <c r="O172" s="3" t="s">
        <v>452</v>
      </c>
      <c r="P172" s="294" t="s">
        <v>978</v>
      </c>
    </row>
    <row r="173" spans="1:16" ht="93.75" customHeight="1" x14ac:dyDescent="0.2">
      <c r="A173" s="1">
        <v>3</v>
      </c>
      <c r="B173" s="102" t="s">
        <v>535</v>
      </c>
      <c r="C173" s="11" t="s">
        <v>25</v>
      </c>
      <c r="D173" s="64">
        <v>3</v>
      </c>
      <c r="E173" s="11" t="s">
        <v>529</v>
      </c>
      <c r="F173" s="35" t="s">
        <v>369</v>
      </c>
      <c r="G173" s="70" t="s">
        <v>370</v>
      </c>
      <c r="H173" s="76" t="s">
        <v>371</v>
      </c>
      <c r="I173" s="54" t="s">
        <v>344</v>
      </c>
      <c r="J173" s="80">
        <v>1</v>
      </c>
      <c r="K173" s="53">
        <v>43101</v>
      </c>
      <c r="L173" s="250">
        <v>43555</v>
      </c>
      <c r="M173" s="16">
        <f>52+13</f>
        <v>65</v>
      </c>
      <c r="N173" s="61">
        <v>0.75</v>
      </c>
      <c r="O173" s="103" t="s">
        <v>825</v>
      </c>
      <c r="P173" s="294" t="s">
        <v>978</v>
      </c>
    </row>
    <row r="174" spans="1:16" s="28" customFormat="1" ht="89.25" x14ac:dyDescent="0.2">
      <c r="A174" s="1">
        <v>3</v>
      </c>
      <c r="B174" s="102" t="s">
        <v>536</v>
      </c>
      <c r="C174" s="11" t="s">
        <v>25</v>
      </c>
      <c r="D174" s="64">
        <v>3</v>
      </c>
      <c r="E174" s="11" t="s">
        <v>529</v>
      </c>
      <c r="F174" s="35" t="s">
        <v>369</v>
      </c>
      <c r="G174" s="70" t="s">
        <v>372</v>
      </c>
      <c r="H174" s="76" t="s">
        <v>373</v>
      </c>
      <c r="I174" s="54" t="s">
        <v>344</v>
      </c>
      <c r="J174" s="80">
        <v>1</v>
      </c>
      <c r="K174" s="53">
        <v>43101</v>
      </c>
      <c r="L174" s="250">
        <v>43555</v>
      </c>
      <c r="M174" s="16">
        <f>52+13</f>
        <v>65</v>
      </c>
      <c r="N174" s="61">
        <v>0.7</v>
      </c>
      <c r="O174" s="103" t="s">
        <v>825</v>
      </c>
      <c r="P174" s="294" t="s">
        <v>978</v>
      </c>
    </row>
    <row r="175" spans="1:16" ht="105" customHeight="1" x14ac:dyDescent="0.2">
      <c r="A175" s="1">
        <v>4</v>
      </c>
      <c r="B175" s="102" t="s">
        <v>537</v>
      </c>
      <c r="C175" s="11" t="s">
        <v>25</v>
      </c>
      <c r="D175" s="253">
        <v>1</v>
      </c>
      <c r="E175" s="3" t="s">
        <v>923</v>
      </c>
      <c r="F175" s="254" t="s">
        <v>600</v>
      </c>
      <c r="G175" s="30" t="s">
        <v>601</v>
      </c>
      <c r="H175" s="49" t="s">
        <v>874</v>
      </c>
      <c r="I175" s="34" t="s">
        <v>603</v>
      </c>
      <c r="J175" s="34">
        <v>1</v>
      </c>
      <c r="K175" s="255">
        <v>43313</v>
      </c>
      <c r="L175" s="255">
        <v>43524</v>
      </c>
      <c r="M175" s="157">
        <v>31</v>
      </c>
      <c r="N175" s="256">
        <v>0.7</v>
      </c>
      <c r="O175" s="103" t="s">
        <v>823</v>
      </c>
      <c r="P175" s="294" t="s">
        <v>969</v>
      </c>
    </row>
    <row r="176" spans="1:16" ht="118.5" customHeight="1" x14ac:dyDescent="0.2">
      <c r="A176" s="1">
        <v>4</v>
      </c>
      <c r="B176" s="102" t="s">
        <v>538</v>
      </c>
      <c r="C176" s="11" t="s">
        <v>25</v>
      </c>
      <c r="D176" s="257">
        <v>1</v>
      </c>
      <c r="E176" s="3" t="s">
        <v>924</v>
      </c>
      <c r="F176" s="3" t="s">
        <v>604</v>
      </c>
      <c r="G176" s="30" t="s">
        <v>459</v>
      </c>
      <c r="H176" s="30" t="s">
        <v>460</v>
      </c>
      <c r="I176" s="33" t="s">
        <v>461</v>
      </c>
      <c r="J176" s="258">
        <v>12</v>
      </c>
      <c r="K176" s="255">
        <v>43250</v>
      </c>
      <c r="L176" s="255">
        <v>43829</v>
      </c>
      <c r="M176" s="259">
        <v>82</v>
      </c>
      <c r="N176" s="256">
        <v>0.3</v>
      </c>
      <c r="O176" s="3" t="s">
        <v>879</v>
      </c>
      <c r="P176" s="294" t="s">
        <v>957</v>
      </c>
    </row>
    <row r="177" spans="1:17" s="28" customFormat="1" ht="76.5" x14ac:dyDescent="0.2">
      <c r="A177" s="1">
        <v>4</v>
      </c>
      <c r="B177" s="102" t="s">
        <v>539</v>
      </c>
      <c r="C177" s="11" t="s">
        <v>25</v>
      </c>
      <c r="D177" s="257">
        <v>1</v>
      </c>
      <c r="E177" s="3" t="s">
        <v>924</v>
      </c>
      <c r="F177" s="3" t="s">
        <v>604</v>
      </c>
      <c r="G177" s="30" t="s">
        <v>463</v>
      </c>
      <c r="H177" s="30" t="s">
        <v>464</v>
      </c>
      <c r="I177" s="33" t="s">
        <v>605</v>
      </c>
      <c r="J177" s="258">
        <v>12</v>
      </c>
      <c r="K177" s="255">
        <v>43327</v>
      </c>
      <c r="L177" s="255">
        <v>43692</v>
      </c>
      <c r="M177" s="259">
        <v>52</v>
      </c>
      <c r="N177" s="256">
        <v>0</v>
      </c>
      <c r="O177" s="3"/>
      <c r="P177" s="294" t="s">
        <v>958</v>
      </c>
    </row>
    <row r="178" spans="1:17" ht="90" customHeight="1" x14ac:dyDescent="0.2">
      <c r="A178" s="1">
        <v>4</v>
      </c>
      <c r="B178" s="102" t="s">
        <v>540</v>
      </c>
      <c r="C178" s="11" t="s">
        <v>25</v>
      </c>
      <c r="D178" s="253">
        <v>1</v>
      </c>
      <c r="E178" s="3" t="s">
        <v>924</v>
      </c>
      <c r="F178" s="3" t="s">
        <v>604</v>
      </c>
      <c r="G178" s="11" t="s">
        <v>606</v>
      </c>
      <c r="H178" s="11" t="s">
        <v>467</v>
      </c>
      <c r="I178" s="12" t="s">
        <v>468</v>
      </c>
      <c r="J178" s="5">
        <v>4</v>
      </c>
      <c r="K178" s="116">
        <v>43327</v>
      </c>
      <c r="L178" s="116">
        <v>43692</v>
      </c>
      <c r="M178" s="6">
        <v>52</v>
      </c>
      <c r="N178" s="159">
        <v>0</v>
      </c>
      <c r="O178" s="3"/>
      <c r="P178" s="294" t="s">
        <v>981</v>
      </c>
    </row>
    <row r="179" spans="1:17" ht="88.5" customHeight="1" x14ac:dyDescent="0.2">
      <c r="A179" s="1">
        <v>4</v>
      </c>
      <c r="B179" s="102" t="s">
        <v>541</v>
      </c>
      <c r="C179" s="11" t="s">
        <v>25</v>
      </c>
      <c r="D179" s="253">
        <v>1</v>
      </c>
      <c r="E179" s="3" t="s">
        <v>924</v>
      </c>
      <c r="F179" s="3" t="s">
        <v>604</v>
      </c>
      <c r="G179" s="30" t="s">
        <v>471</v>
      </c>
      <c r="H179" s="30" t="s">
        <v>469</v>
      </c>
      <c r="I179" s="33" t="s">
        <v>470</v>
      </c>
      <c r="J179" s="258">
        <v>5</v>
      </c>
      <c r="K179" s="255">
        <v>43344</v>
      </c>
      <c r="L179" s="255">
        <v>43830</v>
      </c>
      <c r="M179" s="6">
        <v>69</v>
      </c>
      <c r="N179" s="260">
        <v>0.5</v>
      </c>
      <c r="O179" s="137" t="s">
        <v>881</v>
      </c>
      <c r="P179" s="294" t="s">
        <v>958</v>
      </c>
    </row>
    <row r="180" spans="1:17" ht="90" customHeight="1" x14ac:dyDescent="0.2">
      <c r="A180" s="1">
        <v>4</v>
      </c>
      <c r="B180" s="102" t="s">
        <v>542</v>
      </c>
      <c r="C180" s="11" t="s">
        <v>25</v>
      </c>
      <c r="D180" s="253">
        <v>1</v>
      </c>
      <c r="E180" s="3" t="s">
        <v>924</v>
      </c>
      <c r="F180" s="3" t="s">
        <v>604</v>
      </c>
      <c r="G180" s="30" t="s">
        <v>607</v>
      </c>
      <c r="H180" s="30" t="s">
        <v>608</v>
      </c>
      <c r="I180" s="33" t="s">
        <v>485</v>
      </c>
      <c r="J180" s="258">
        <v>16</v>
      </c>
      <c r="K180" s="255">
        <v>43344</v>
      </c>
      <c r="L180" s="255">
        <v>43830</v>
      </c>
      <c r="M180" s="261">
        <v>69</v>
      </c>
      <c r="N180" s="260">
        <v>0</v>
      </c>
      <c r="O180" s="3"/>
      <c r="P180" s="294" t="s">
        <v>962</v>
      </c>
    </row>
    <row r="181" spans="1:17" ht="114.75" x14ac:dyDescent="0.2">
      <c r="A181" s="1">
        <v>4</v>
      </c>
      <c r="B181" s="102" t="s">
        <v>543</v>
      </c>
      <c r="C181" s="11" t="s">
        <v>25</v>
      </c>
      <c r="D181" s="31">
        <v>2</v>
      </c>
      <c r="E181" s="17" t="s">
        <v>925</v>
      </c>
      <c r="F181" s="3" t="s">
        <v>609</v>
      </c>
      <c r="G181" s="30" t="s">
        <v>459</v>
      </c>
      <c r="H181" s="30" t="s">
        <v>460</v>
      </c>
      <c r="I181" s="33" t="s">
        <v>461</v>
      </c>
      <c r="J181" s="258">
        <v>12</v>
      </c>
      <c r="K181" s="255">
        <v>43250</v>
      </c>
      <c r="L181" s="255">
        <v>43829</v>
      </c>
      <c r="M181" s="34">
        <v>82</v>
      </c>
      <c r="N181" s="260">
        <v>0.3</v>
      </c>
      <c r="O181" s="262" t="s">
        <v>879</v>
      </c>
      <c r="P181" s="294" t="s">
        <v>957</v>
      </c>
    </row>
    <row r="182" spans="1:17" ht="67.5" customHeight="1" x14ac:dyDescent="0.2">
      <c r="A182" s="1">
        <v>4</v>
      </c>
      <c r="B182" s="102" t="s">
        <v>544</v>
      </c>
      <c r="C182" s="11" t="s">
        <v>25</v>
      </c>
      <c r="D182" s="31">
        <v>2</v>
      </c>
      <c r="E182" s="17" t="s">
        <v>925</v>
      </c>
      <c r="F182" s="3" t="s">
        <v>609</v>
      </c>
      <c r="G182" s="30" t="s">
        <v>463</v>
      </c>
      <c r="H182" s="30" t="s">
        <v>464</v>
      </c>
      <c r="I182" s="33" t="s">
        <v>465</v>
      </c>
      <c r="J182" s="258">
        <v>12</v>
      </c>
      <c r="K182" s="255">
        <v>43327</v>
      </c>
      <c r="L182" s="255">
        <v>43692</v>
      </c>
      <c r="M182" s="6">
        <v>52</v>
      </c>
      <c r="N182" s="93">
        <v>0.5</v>
      </c>
      <c r="O182" s="164" t="s">
        <v>881</v>
      </c>
      <c r="P182" s="294" t="s">
        <v>958</v>
      </c>
    </row>
    <row r="183" spans="1:17" ht="63.75" x14ac:dyDescent="0.2">
      <c r="A183" s="1">
        <v>4</v>
      </c>
      <c r="B183" s="102" t="s">
        <v>545</v>
      </c>
      <c r="C183" s="11" t="s">
        <v>25</v>
      </c>
      <c r="D183" s="31">
        <v>2</v>
      </c>
      <c r="E183" s="17" t="s">
        <v>925</v>
      </c>
      <c r="F183" s="3" t="s">
        <v>609</v>
      </c>
      <c r="G183" s="30" t="s">
        <v>606</v>
      </c>
      <c r="H183" s="30" t="s">
        <v>467</v>
      </c>
      <c r="I183" s="33" t="s">
        <v>468</v>
      </c>
      <c r="J183" s="258">
        <v>4</v>
      </c>
      <c r="K183" s="255">
        <v>43327</v>
      </c>
      <c r="L183" s="255">
        <v>43692</v>
      </c>
      <c r="M183" s="6">
        <v>52</v>
      </c>
      <c r="N183" s="260">
        <v>0</v>
      </c>
      <c r="O183" s="3"/>
      <c r="P183" s="294" t="s">
        <v>981</v>
      </c>
    </row>
    <row r="184" spans="1:17" ht="89.25" x14ac:dyDescent="0.2">
      <c r="A184" s="1">
        <v>4</v>
      </c>
      <c r="B184" s="102" t="s">
        <v>546</v>
      </c>
      <c r="C184" s="11" t="s">
        <v>25</v>
      </c>
      <c r="D184" s="263">
        <v>2</v>
      </c>
      <c r="E184" s="17" t="s">
        <v>925</v>
      </c>
      <c r="F184" s="3" t="s">
        <v>609</v>
      </c>
      <c r="G184" s="30" t="s">
        <v>471</v>
      </c>
      <c r="H184" s="30" t="s">
        <v>469</v>
      </c>
      <c r="I184" s="33" t="s">
        <v>470</v>
      </c>
      <c r="J184" s="258">
        <v>5</v>
      </c>
      <c r="K184" s="255">
        <v>43344</v>
      </c>
      <c r="L184" s="255">
        <v>43830</v>
      </c>
      <c r="M184" s="264">
        <v>69</v>
      </c>
      <c r="N184" s="260">
        <v>0.5</v>
      </c>
      <c r="O184" s="164" t="s">
        <v>881</v>
      </c>
      <c r="P184" s="294" t="s">
        <v>957</v>
      </c>
    </row>
    <row r="185" spans="1:17" ht="111" customHeight="1" x14ac:dyDescent="0.2">
      <c r="A185" s="1">
        <v>4</v>
      </c>
      <c r="B185" s="102" t="s">
        <v>547</v>
      </c>
      <c r="C185" s="11" t="s">
        <v>25</v>
      </c>
      <c r="D185" s="102">
        <v>3</v>
      </c>
      <c r="E185" s="3" t="s">
        <v>926</v>
      </c>
      <c r="F185" s="11" t="s">
        <v>610</v>
      </c>
      <c r="G185" s="3" t="s">
        <v>611</v>
      </c>
      <c r="H185" s="135" t="s">
        <v>859</v>
      </c>
      <c r="I185" s="12" t="s">
        <v>612</v>
      </c>
      <c r="J185" s="6">
        <v>1</v>
      </c>
      <c r="K185" s="116">
        <v>43313</v>
      </c>
      <c r="L185" s="265">
        <v>43553</v>
      </c>
      <c r="M185" s="102">
        <v>35</v>
      </c>
      <c r="N185" s="159">
        <v>0.7</v>
      </c>
      <c r="O185" s="135" t="s">
        <v>901</v>
      </c>
      <c r="P185" s="294" t="s">
        <v>975</v>
      </c>
    </row>
    <row r="186" spans="1:17" ht="78.75" customHeight="1" x14ac:dyDescent="0.2">
      <c r="A186" s="1">
        <v>4</v>
      </c>
      <c r="B186" s="102" t="s">
        <v>548</v>
      </c>
      <c r="C186" s="11" t="s">
        <v>25</v>
      </c>
      <c r="D186" s="31">
        <v>3</v>
      </c>
      <c r="E186" s="3" t="s">
        <v>927</v>
      </c>
      <c r="F186" s="3" t="s">
        <v>613</v>
      </c>
      <c r="G186" s="11" t="s">
        <v>614</v>
      </c>
      <c r="H186" s="3" t="s">
        <v>615</v>
      </c>
      <c r="I186" s="12" t="s">
        <v>482</v>
      </c>
      <c r="J186" s="5">
        <v>2</v>
      </c>
      <c r="K186" s="116">
        <v>43313</v>
      </c>
      <c r="L186" s="116">
        <v>44042</v>
      </c>
      <c r="M186" s="102">
        <f>22+52+30</f>
        <v>104</v>
      </c>
      <c r="N186" s="159">
        <v>0</v>
      </c>
      <c r="O186" s="3"/>
      <c r="P186" s="294" t="s">
        <v>982</v>
      </c>
      <c r="Q186" s="38"/>
    </row>
    <row r="187" spans="1:17" ht="132" customHeight="1" x14ac:dyDescent="0.2">
      <c r="A187" s="1">
        <v>4</v>
      </c>
      <c r="B187" s="102" t="s">
        <v>549</v>
      </c>
      <c r="C187" s="11" t="s">
        <v>25</v>
      </c>
      <c r="D187" s="31">
        <v>3</v>
      </c>
      <c r="E187" s="3" t="s">
        <v>927</v>
      </c>
      <c r="F187" s="3" t="s">
        <v>613</v>
      </c>
      <c r="G187" s="11" t="s">
        <v>459</v>
      </c>
      <c r="H187" s="11" t="s">
        <v>460</v>
      </c>
      <c r="I187" s="12" t="s">
        <v>461</v>
      </c>
      <c r="J187" s="5">
        <v>12</v>
      </c>
      <c r="K187" s="116">
        <v>43250</v>
      </c>
      <c r="L187" s="116">
        <v>43829</v>
      </c>
      <c r="M187" s="102">
        <f>52+30</f>
        <v>82</v>
      </c>
      <c r="N187" s="159">
        <v>0</v>
      </c>
      <c r="O187" s="262"/>
      <c r="P187" s="294" t="s">
        <v>982</v>
      </c>
      <c r="Q187" s="38"/>
    </row>
    <row r="188" spans="1:17" ht="63.75" x14ac:dyDescent="0.2">
      <c r="A188" s="1">
        <v>4</v>
      </c>
      <c r="B188" s="102" t="s">
        <v>550</v>
      </c>
      <c r="C188" s="11" t="s">
        <v>25</v>
      </c>
      <c r="D188" s="261">
        <v>3</v>
      </c>
      <c r="E188" s="44" t="s">
        <v>927</v>
      </c>
      <c r="F188" s="44" t="s">
        <v>613</v>
      </c>
      <c r="G188" s="266" t="s">
        <v>463</v>
      </c>
      <c r="H188" s="266" t="s">
        <v>464</v>
      </c>
      <c r="I188" s="55" t="s">
        <v>465</v>
      </c>
      <c r="J188" s="267">
        <v>12</v>
      </c>
      <c r="K188" s="268">
        <v>43327</v>
      </c>
      <c r="L188" s="268">
        <v>43692</v>
      </c>
      <c r="M188" s="261">
        <v>52</v>
      </c>
      <c r="N188" s="269">
        <v>0</v>
      </c>
      <c r="O188" s="44"/>
      <c r="P188" s="294" t="s">
        <v>983</v>
      </c>
    </row>
    <row r="189" spans="1:17" ht="69.75" customHeight="1" x14ac:dyDescent="0.2">
      <c r="A189" s="1">
        <v>4</v>
      </c>
      <c r="B189" s="102" t="s">
        <v>551</v>
      </c>
      <c r="C189" s="11" t="s">
        <v>25</v>
      </c>
      <c r="D189" s="270">
        <v>3</v>
      </c>
      <c r="E189" s="3" t="s">
        <v>927</v>
      </c>
      <c r="F189" s="3" t="s">
        <v>613</v>
      </c>
      <c r="G189" s="11" t="s">
        <v>606</v>
      </c>
      <c r="H189" s="11" t="s">
        <v>467</v>
      </c>
      <c r="I189" s="12" t="s">
        <v>468</v>
      </c>
      <c r="J189" s="271">
        <v>4</v>
      </c>
      <c r="K189" s="272">
        <v>43327</v>
      </c>
      <c r="L189" s="272">
        <v>43692</v>
      </c>
      <c r="M189" s="261">
        <v>52</v>
      </c>
      <c r="N189" s="159">
        <v>0</v>
      </c>
      <c r="O189" s="32"/>
      <c r="P189" s="294" t="s">
        <v>984</v>
      </c>
    </row>
    <row r="190" spans="1:17" ht="95.25" customHeight="1" x14ac:dyDescent="0.2">
      <c r="A190" s="1">
        <v>4</v>
      </c>
      <c r="B190" s="102" t="s">
        <v>552</v>
      </c>
      <c r="C190" s="11" t="s">
        <v>25</v>
      </c>
      <c r="D190" s="171">
        <v>3</v>
      </c>
      <c r="E190" s="3" t="s">
        <v>927</v>
      </c>
      <c r="F190" s="3" t="s">
        <v>613</v>
      </c>
      <c r="G190" s="11" t="s">
        <v>471</v>
      </c>
      <c r="H190" s="11" t="s">
        <v>469</v>
      </c>
      <c r="I190" s="12" t="s">
        <v>470</v>
      </c>
      <c r="J190" s="5">
        <v>5</v>
      </c>
      <c r="K190" s="116">
        <v>43344</v>
      </c>
      <c r="L190" s="116">
        <v>43830</v>
      </c>
      <c r="M190" s="102">
        <f>52+17</f>
        <v>69</v>
      </c>
      <c r="N190" s="273">
        <v>0</v>
      </c>
      <c r="O190" s="32"/>
      <c r="P190" s="294" t="s">
        <v>985</v>
      </c>
    </row>
    <row r="191" spans="1:17" ht="96.75" customHeight="1" x14ac:dyDescent="0.2">
      <c r="A191" s="1">
        <v>4</v>
      </c>
      <c r="B191" s="102" t="s">
        <v>553</v>
      </c>
      <c r="C191" s="11" t="s">
        <v>25</v>
      </c>
      <c r="D191" s="31">
        <v>4</v>
      </c>
      <c r="E191" s="3" t="s">
        <v>616</v>
      </c>
      <c r="F191" s="11" t="s">
        <v>617</v>
      </c>
      <c r="G191" s="30" t="s">
        <v>618</v>
      </c>
      <c r="H191" s="176" t="s">
        <v>860</v>
      </c>
      <c r="I191" s="258" t="s">
        <v>619</v>
      </c>
      <c r="J191" s="274">
        <v>1</v>
      </c>
      <c r="K191" s="255">
        <v>43313</v>
      </c>
      <c r="L191" s="255">
        <v>43646</v>
      </c>
      <c r="M191" s="102">
        <f>22+26</f>
        <v>48</v>
      </c>
      <c r="N191" s="159">
        <v>0.66</v>
      </c>
      <c r="O191" s="135" t="s">
        <v>861</v>
      </c>
      <c r="P191" s="294" t="s">
        <v>975</v>
      </c>
    </row>
    <row r="192" spans="1:17" s="28" customFormat="1" ht="115.5" customHeight="1" x14ac:dyDescent="0.2">
      <c r="A192" s="1">
        <v>4</v>
      </c>
      <c r="B192" s="102" t="s">
        <v>554</v>
      </c>
      <c r="C192" s="11" t="s">
        <v>25</v>
      </c>
      <c r="D192" s="31">
        <v>4</v>
      </c>
      <c r="E192" s="3" t="s">
        <v>928</v>
      </c>
      <c r="F192" s="3" t="s">
        <v>620</v>
      </c>
      <c r="G192" s="30" t="s">
        <v>621</v>
      </c>
      <c r="H192" s="30" t="s">
        <v>622</v>
      </c>
      <c r="I192" s="258" t="s">
        <v>623</v>
      </c>
      <c r="J192" s="258">
        <v>1</v>
      </c>
      <c r="K192" s="255">
        <v>43313</v>
      </c>
      <c r="L192" s="255">
        <v>43465</v>
      </c>
      <c r="M192" s="261">
        <v>22</v>
      </c>
      <c r="N192" s="109">
        <v>1</v>
      </c>
      <c r="O192" s="3" t="s">
        <v>862</v>
      </c>
      <c r="P192" s="294" t="s">
        <v>975</v>
      </c>
    </row>
    <row r="193" spans="1:16" s="28" customFormat="1" ht="89.25" x14ac:dyDescent="0.2">
      <c r="A193" s="1">
        <v>4</v>
      </c>
      <c r="B193" s="102" t="s">
        <v>555</v>
      </c>
      <c r="C193" s="11" t="s">
        <v>25</v>
      </c>
      <c r="D193" s="31">
        <v>4</v>
      </c>
      <c r="E193" s="3" t="s">
        <v>928</v>
      </c>
      <c r="F193" s="3" t="s">
        <v>620</v>
      </c>
      <c r="G193" s="30" t="s">
        <v>624</v>
      </c>
      <c r="H193" s="30" t="s">
        <v>467</v>
      </c>
      <c r="I193" s="33" t="s">
        <v>625</v>
      </c>
      <c r="J193" s="258">
        <v>1</v>
      </c>
      <c r="K193" s="255">
        <v>43313</v>
      </c>
      <c r="L193" s="255">
        <v>43465</v>
      </c>
      <c r="M193" s="102">
        <v>22</v>
      </c>
      <c r="N193" s="109">
        <v>1</v>
      </c>
      <c r="O193" s="3" t="s">
        <v>863</v>
      </c>
      <c r="P193" s="294" t="s">
        <v>984</v>
      </c>
    </row>
    <row r="194" spans="1:16" s="28" customFormat="1" ht="89.25" x14ac:dyDescent="0.2">
      <c r="A194" s="1">
        <v>4</v>
      </c>
      <c r="B194" s="102" t="s">
        <v>556</v>
      </c>
      <c r="C194" s="11" t="s">
        <v>25</v>
      </c>
      <c r="D194" s="31">
        <v>4</v>
      </c>
      <c r="E194" s="3" t="s">
        <v>928</v>
      </c>
      <c r="F194" s="3" t="s">
        <v>620</v>
      </c>
      <c r="G194" s="30" t="s">
        <v>626</v>
      </c>
      <c r="H194" s="30" t="s">
        <v>627</v>
      </c>
      <c r="I194" s="33" t="s">
        <v>482</v>
      </c>
      <c r="J194" s="258">
        <v>2</v>
      </c>
      <c r="K194" s="255">
        <v>43250</v>
      </c>
      <c r="L194" s="255">
        <v>43676</v>
      </c>
      <c r="M194" s="167">
        <f>52+8</f>
        <v>60</v>
      </c>
      <c r="N194" s="159">
        <v>0</v>
      </c>
      <c r="O194" s="3"/>
      <c r="P194" s="294" t="s">
        <v>982</v>
      </c>
    </row>
    <row r="195" spans="1:16" ht="109.5" customHeight="1" x14ac:dyDescent="0.2">
      <c r="A195" s="1">
        <v>4</v>
      </c>
      <c r="B195" s="102" t="s">
        <v>557</v>
      </c>
      <c r="C195" s="11" t="s">
        <v>25</v>
      </c>
      <c r="D195" s="31">
        <v>5</v>
      </c>
      <c r="E195" s="11" t="s">
        <v>929</v>
      </c>
      <c r="F195" s="11" t="s">
        <v>628</v>
      </c>
      <c r="G195" s="30" t="s">
        <v>629</v>
      </c>
      <c r="H195" s="30" t="s">
        <v>630</v>
      </c>
      <c r="I195" s="33" t="s">
        <v>631</v>
      </c>
      <c r="J195" s="34">
        <v>1</v>
      </c>
      <c r="K195" s="116">
        <v>43313</v>
      </c>
      <c r="L195" s="116">
        <v>43343</v>
      </c>
      <c r="M195" s="102">
        <v>5</v>
      </c>
      <c r="N195" s="109">
        <v>1</v>
      </c>
      <c r="O195" s="3" t="s">
        <v>803</v>
      </c>
      <c r="P195" s="294" t="s">
        <v>969</v>
      </c>
    </row>
    <row r="196" spans="1:16" ht="126" customHeight="1" x14ac:dyDescent="0.2">
      <c r="A196" s="1">
        <v>4</v>
      </c>
      <c r="B196" s="102" t="s">
        <v>558</v>
      </c>
      <c r="C196" s="11" t="s">
        <v>25</v>
      </c>
      <c r="D196" s="102">
        <v>5</v>
      </c>
      <c r="E196" s="11" t="s">
        <v>929</v>
      </c>
      <c r="F196" s="11" t="s">
        <v>628</v>
      </c>
      <c r="G196" s="11" t="s">
        <v>632</v>
      </c>
      <c r="H196" s="3" t="s">
        <v>602</v>
      </c>
      <c r="I196" s="12" t="s">
        <v>612</v>
      </c>
      <c r="J196" s="12">
        <v>1</v>
      </c>
      <c r="K196" s="116">
        <v>43313</v>
      </c>
      <c r="L196" s="116">
        <v>43524</v>
      </c>
      <c r="M196" s="102">
        <v>31</v>
      </c>
      <c r="N196" s="159">
        <v>0.7</v>
      </c>
      <c r="O196" s="103" t="s">
        <v>837</v>
      </c>
      <c r="P196" s="294" t="s">
        <v>969</v>
      </c>
    </row>
    <row r="197" spans="1:16" ht="119.25" customHeight="1" x14ac:dyDescent="0.2">
      <c r="A197" s="1">
        <v>4</v>
      </c>
      <c r="B197" s="102" t="s">
        <v>559</v>
      </c>
      <c r="C197" s="11" t="s">
        <v>25</v>
      </c>
      <c r="D197" s="171">
        <v>5</v>
      </c>
      <c r="E197" s="3" t="s">
        <v>930</v>
      </c>
      <c r="F197" s="3" t="s">
        <v>633</v>
      </c>
      <c r="G197" s="11" t="s">
        <v>634</v>
      </c>
      <c r="H197" s="11" t="s">
        <v>635</v>
      </c>
      <c r="I197" s="12" t="s">
        <v>636</v>
      </c>
      <c r="J197" s="275">
        <v>16</v>
      </c>
      <c r="K197" s="276">
        <v>43344</v>
      </c>
      <c r="L197" s="276">
        <v>43830</v>
      </c>
      <c r="M197" s="277">
        <f>52+17+52</f>
        <v>121</v>
      </c>
      <c r="N197" s="159">
        <v>0.25</v>
      </c>
      <c r="O197" s="3" t="s">
        <v>890</v>
      </c>
      <c r="P197" s="294" t="s">
        <v>962</v>
      </c>
    </row>
    <row r="198" spans="1:16" ht="119.25" customHeight="1" x14ac:dyDescent="0.2">
      <c r="A198" s="1">
        <v>4</v>
      </c>
      <c r="B198" s="102" t="s">
        <v>560</v>
      </c>
      <c r="C198" s="11" t="s">
        <v>25</v>
      </c>
      <c r="D198" s="31">
        <v>5</v>
      </c>
      <c r="E198" s="3" t="s">
        <v>930</v>
      </c>
      <c r="F198" s="3" t="s">
        <v>633</v>
      </c>
      <c r="G198" s="11" t="s">
        <v>637</v>
      </c>
      <c r="H198" s="11" t="s">
        <v>638</v>
      </c>
      <c r="I198" s="12" t="s">
        <v>639</v>
      </c>
      <c r="J198" s="5">
        <v>4</v>
      </c>
      <c r="K198" s="116">
        <v>43344</v>
      </c>
      <c r="L198" s="116">
        <v>43555</v>
      </c>
      <c r="M198" s="102">
        <v>30</v>
      </c>
      <c r="N198" s="159">
        <v>0</v>
      </c>
      <c r="O198" s="3" t="s">
        <v>891</v>
      </c>
      <c r="P198" s="294" t="s">
        <v>962</v>
      </c>
    </row>
    <row r="199" spans="1:16" ht="119.25" customHeight="1" x14ac:dyDescent="0.2">
      <c r="A199" s="1">
        <v>4</v>
      </c>
      <c r="B199" s="102" t="s">
        <v>561</v>
      </c>
      <c r="C199" s="11" t="s">
        <v>25</v>
      </c>
      <c r="D199" s="102">
        <v>5</v>
      </c>
      <c r="E199" s="3" t="s">
        <v>930</v>
      </c>
      <c r="F199" s="3" t="s">
        <v>633</v>
      </c>
      <c r="G199" s="11" t="s">
        <v>640</v>
      </c>
      <c r="H199" s="11" t="s">
        <v>641</v>
      </c>
      <c r="I199" s="12" t="s">
        <v>642</v>
      </c>
      <c r="J199" s="5">
        <v>2</v>
      </c>
      <c r="K199" s="116">
        <v>43344</v>
      </c>
      <c r="L199" s="116">
        <v>43555</v>
      </c>
      <c r="M199" s="102">
        <v>30</v>
      </c>
      <c r="N199" s="273">
        <v>0</v>
      </c>
      <c r="O199" s="3" t="s">
        <v>892</v>
      </c>
      <c r="P199" s="294" t="s">
        <v>962</v>
      </c>
    </row>
    <row r="200" spans="1:16" ht="119.25" customHeight="1" x14ac:dyDescent="0.2">
      <c r="A200" s="1">
        <v>4</v>
      </c>
      <c r="B200" s="102" t="s">
        <v>562</v>
      </c>
      <c r="C200" s="11" t="s">
        <v>25</v>
      </c>
      <c r="D200" s="102">
        <v>6</v>
      </c>
      <c r="E200" s="11" t="s">
        <v>931</v>
      </c>
      <c r="F200" s="11" t="s">
        <v>643</v>
      </c>
      <c r="G200" s="11" t="s">
        <v>644</v>
      </c>
      <c r="H200" s="11" t="s">
        <v>645</v>
      </c>
      <c r="I200" s="12" t="s">
        <v>646</v>
      </c>
      <c r="J200" s="5">
        <v>1</v>
      </c>
      <c r="K200" s="116">
        <v>43313</v>
      </c>
      <c r="L200" s="116">
        <v>44104</v>
      </c>
      <c r="M200" s="102">
        <f>52+52+9</f>
        <v>113</v>
      </c>
      <c r="N200" s="273">
        <v>0</v>
      </c>
      <c r="O200" s="32"/>
      <c r="P200" s="294" t="s">
        <v>986</v>
      </c>
    </row>
    <row r="201" spans="1:16" ht="63.75" customHeight="1" x14ac:dyDescent="0.2">
      <c r="A201" s="1">
        <v>4</v>
      </c>
      <c r="B201" s="102" t="s">
        <v>563</v>
      </c>
      <c r="C201" s="11" t="s">
        <v>25</v>
      </c>
      <c r="D201" s="102">
        <v>6</v>
      </c>
      <c r="E201" s="3" t="s">
        <v>932</v>
      </c>
      <c r="F201" s="3" t="s">
        <v>647</v>
      </c>
      <c r="G201" s="123" t="s">
        <v>648</v>
      </c>
      <c r="H201" s="11" t="s">
        <v>649</v>
      </c>
      <c r="I201" s="12" t="s">
        <v>482</v>
      </c>
      <c r="J201" s="5">
        <v>2</v>
      </c>
      <c r="K201" s="116">
        <v>43250</v>
      </c>
      <c r="L201" s="116">
        <v>43676</v>
      </c>
      <c r="M201" s="102">
        <f>52+8</f>
        <v>60</v>
      </c>
      <c r="N201" s="159">
        <v>0.3</v>
      </c>
      <c r="O201" s="3" t="s">
        <v>893</v>
      </c>
      <c r="P201" s="294" t="s">
        <v>962</v>
      </c>
    </row>
    <row r="202" spans="1:16" ht="92.25" customHeight="1" x14ac:dyDescent="0.2">
      <c r="A202" s="1">
        <v>4</v>
      </c>
      <c r="B202" s="102" t="s">
        <v>564</v>
      </c>
      <c r="C202" s="11" t="s">
        <v>25</v>
      </c>
      <c r="D202" s="102">
        <v>6</v>
      </c>
      <c r="E202" s="3" t="s">
        <v>932</v>
      </c>
      <c r="F202" s="3" t="s">
        <v>647</v>
      </c>
      <c r="G202" s="123" t="s">
        <v>650</v>
      </c>
      <c r="H202" s="11" t="s">
        <v>651</v>
      </c>
      <c r="I202" s="12" t="s">
        <v>652</v>
      </c>
      <c r="J202" s="5">
        <v>5</v>
      </c>
      <c r="K202" s="116">
        <v>43344</v>
      </c>
      <c r="L202" s="116">
        <v>43830</v>
      </c>
      <c r="M202" s="102">
        <f>52+17</f>
        <v>69</v>
      </c>
      <c r="N202" s="159">
        <v>0</v>
      </c>
      <c r="O202" s="3"/>
      <c r="P202" s="294" t="s">
        <v>962</v>
      </c>
    </row>
    <row r="203" spans="1:16" ht="85.5" customHeight="1" x14ac:dyDescent="0.2">
      <c r="A203" s="1">
        <v>4</v>
      </c>
      <c r="B203" s="102" t="s">
        <v>565</v>
      </c>
      <c r="C203" s="11" t="s">
        <v>25</v>
      </c>
      <c r="D203" s="102">
        <v>6</v>
      </c>
      <c r="E203" s="3" t="s">
        <v>932</v>
      </c>
      <c r="F203" s="3" t="s">
        <v>647</v>
      </c>
      <c r="G203" s="123" t="s">
        <v>653</v>
      </c>
      <c r="H203" s="11" t="s">
        <v>654</v>
      </c>
      <c r="I203" s="12" t="s">
        <v>652</v>
      </c>
      <c r="J203" s="5">
        <v>5</v>
      </c>
      <c r="K203" s="116">
        <v>43344</v>
      </c>
      <c r="L203" s="116">
        <v>43830</v>
      </c>
      <c r="M203" s="102">
        <f>52+17</f>
        <v>69</v>
      </c>
      <c r="N203" s="159">
        <v>0</v>
      </c>
      <c r="O203" s="3"/>
      <c r="P203" s="294" t="s">
        <v>962</v>
      </c>
    </row>
    <row r="204" spans="1:16" ht="108.75" customHeight="1" x14ac:dyDescent="0.2">
      <c r="A204" s="1">
        <v>4</v>
      </c>
      <c r="B204" s="102" t="s">
        <v>566</v>
      </c>
      <c r="C204" s="11" t="s">
        <v>25</v>
      </c>
      <c r="D204" s="102">
        <v>6</v>
      </c>
      <c r="E204" s="3" t="s">
        <v>932</v>
      </c>
      <c r="F204" s="3" t="s">
        <v>647</v>
      </c>
      <c r="G204" s="123" t="s">
        <v>655</v>
      </c>
      <c r="H204" s="11" t="s">
        <v>656</v>
      </c>
      <c r="I204" s="12" t="s">
        <v>657</v>
      </c>
      <c r="J204" s="5">
        <v>2000</v>
      </c>
      <c r="K204" s="116">
        <v>43344</v>
      </c>
      <c r="L204" s="116">
        <v>43830</v>
      </c>
      <c r="M204" s="102">
        <f>52+17</f>
        <v>69</v>
      </c>
      <c r="N204" s="109">
        <v>1</v>
      </c>
      <c r="O204" s="3" t="s">
        <v>894</v>
      </c>
      <c r="P204" s="294" t="s">
        <v>962</v>
      </c>
    </row>
    <row r="205" spans="1:16" ht="63.75" customHeight="1" x14ac:dyDescent="0.2">
      <c r="A205" s="1">
        <v>4</v>
      </c>
      <c r="B205" s="102" t="s">
        <v>567</v>
      </c>
      <c r="C205" s="11" t="s">
        <v>25</v>
      </c>
      <c r="D205" s="102">
        <v>6</v>
      </c>
      <c r="E205" s="3" t="s">
        <v>932</v>
      </c>
      <c r="F205" s="3" t="s">
        <v>647</v>
      </c>
      <c r="G205" s="123" t="s">
        <v>658</v>
      </c>
      <c r="H205" s="11" t="s">
        <v>659</v>
      </c>
      <c r="I205" s="12" t="s">
        <v>660</v>
      </c>
      <c r="J205" s="5">
        <v>500</v>
      </c>
      <c r="K205" s="116">
        <v>43344</v>
      </c>
      <c r="L205" s="116">
        <v>43830</v>
      </c>
      <c r="M205" s="102">
        <f>52+17</f>
        <v>69</v>
      </c>
      <c r="N205" s="159">
        <v>0.65</v>
      </c>
      <c r="O205" s="103" t="s">
        <v>895</v>
      </c>
      <c r="P205" s="294" t="s">
        <v>962</v>
      </c>
    </row>
    <row r="206" spans="1:16" ht="63.75" customHeight="1" x14ac:dyDescent="0.2">
      <c r="A206" s="1">
        <v>4</v>
      </c>
      <c r="B206" s="102" t="s">
        <v>568</v>
      </c>
      <c r="C206" s="11" t="s">
        <v>25</v>
      </c>
      <c r="D206" s="102">
        <v>7</v>
      </c>
      <c r="E206" s="3" t="s">
        <v>933</v>
      </c>
      <c r="F206" s="11" t="s">
        <v>661</v>
      </c>
      <c r="G206" s="123" t="s">
        <v>662</v>
      </c>
      <c r="H206" s="11" t="s">
        <v>663</v>
      </c>
      <c r="I206" s="12" t="s">
        <v>664</v>
      </c>
      <c r="J206" s="5">
        <v>1</v>
      </c>
      <c r="K206" s="116">
        <v>43313</v>
      </c>
      <c r="L206" s="116">
        <v>43738</v>
      </c>
      <c r="M206" s="102">
        <f>52+9</f>
        <v>61</v>
      </c>
      <c r="N206" s="159">
        <v>0</v>
      </c>
      <c r="O206" s="3"/>
      <c r="P206" s="294" t="s">
        <v>986</v>
      </c>
    </row>
    <row r="207" spans="1:16" ht="102.75" customHeight="1" x14ac:dyDescent="0.2">
      <c r="A207" s="1">
        <v>4</v>
      </c>
      <c r="B207" s="102" t="s">
        <v>569</v>
      </c>
      <c r="C207" s="11" t="s">
        <v>25</v>
      </c>
      <c r="D207" s="102">
        <v>7</v>
      </c>
      <c r="E207" s="3" t="s">
        <v>934</v>
      </c>
      <c r="F207" s="11" t="s">
        <v>665</v>
      </c>
      <c r="G207" s="11" t="s">
        <v>666</v>
      </c>
      <c r="H207" s="11" t="s">
        <v>667</v>
      </c>
      <c r="I207" s="12" t="s">
        <v>265</v>
      </c>
      <c r="J207" s="12">
        <v>1</v>
      </c>
      <c r="K207" s="116">
        <v>43313</v>
      </c>
      <c r="L207" s="278">
        <v>43555</v>
      </c>
      <c r="M207" s="102">
        <v>35</v>
      </c>
      <c r="N207" s="279">
        <v>0.5</v>
      </c>
      <c r="O207" s="103" t="s">
        <v>875</v>
      </c>
      <c r="P207" s="294" t="s">
        <v>987</v>
      </c>
    </row>
    <row r="208" spans="1:16" ht="89.25" x14ac:dyDescent="0.2">
      <c r="A208" s="1">
        <v>4</v>
      </c>
      <c r="B208" s="102" t="s">
        <v>570</v>
      </c>
      <c r="C208" s="11" t="s">
        <v>25</v>
      </c>
      <c r="D208" s="102">
        <v>7</v>
      </c>
      <c r="E208" s="3" t="s">
        <v>934</v>
      </c>
      <c r="F208" s="3" t="s">
        <v>668</v>
      </c>
      <c r="G208" s="11" t="s">
        <v>669</v>
      </c>
      <c r="H208" s="11" t="s">
        <v>670</v>
      </c>
      <c r="I208" s="12" t="s">
        <v>482</v>
      </c>
      <c r="J208" s="5">
        <v>2</v>
      </c>
      <c r="K208" s="116">
        <v>43250</v>
      </c>
      <c r="L208" s="116">
        <v>43676</v>
      </c>
      <c r="M208" s="102">
        <f>52+8</f>
        <v>60</v>
      </c>
      <c r="N208" s="159">
        <v>0.9</v>
      </c>
      <c r="O208" s="103" t="s">
        <v>877</v>
      </c>
      <c r="P208" s="294" t="s">
        <v>957</v>
      </c>
    </row>
    <row r="209" spans="1:16" ht="106.5" customHeight="1" x14ac:dyDescent="0.2">
      <c r="A209" s="1">
        <v>4</v>
      </c>
      <c r="B209" s="102" t="s">
        <v>571</v>
      </c>
      <c r="C209" s="11" t="s">
        <v>25</v>
      </c>
      <c r="D209" s="102">
        <v>7</v>
      </c>
      <c r="E209" s="3" t="s">
        <v>934</v>
      </c>
      <c r="F209" s="3" t="s">
        <v>668</v>
      </c>
      <c r="G209" s="11" t="s">
        <v>671</v>
      </c>
      <c r="H209" s="11" t="s">
        <v>672</v>
      </c>
      <c r="I209" s="12" t="s">
        <v>485</v>
      </c>
      <c r="J209" s="5">
        <v>16</v>
      </c>
      <c r="K209" s="116">
        <v>43344</v>
      </c>
      <c r="L209" s="116">
        <v>43830</v>
      </c>
      <c r="M209" s="102">
        <f>52+17</f>
        <v>69</v>
      </c>
      <c r="N209" s="159">
        <v>0</v>
      </c>
      <c r="O209" s="3"/>
      <c r="P209" s="294" t="s">
        <v>962</v>
      </c>
    </row>
    <row r="210" spans="1:16" ht="63.75" customHeight="1" x14ac:dyDescent="0.2">
      <c r="A210" s="1">
        <v>4</v>
      </c>
      <c r="B210" s="102" t="s">
        <v>572</v>
      </c>
      <c r="C210" s="11" t="s">
        <v>25</v>
      </c>
      <c r="D210" s="102">
        <v>7</v>
      </c>
      <c r="E210" s="3" t="s">
        <v>934</v>
      </c>
      <c r="F210" s="3" t="s">
        <v>668</v>
      </c>
      <c r="G210" s="11" t="s">
        <v>673</v>
      </c>
      <c r="H210" s="11" t="s">
        <v>674</v>
      </c>
      <c r="I210" s="12" t="s">
        <v>675</v>
      </c>
      <c r="J210" s="5">
        <v>3</v>
      </c>
      <c r="K210" s="116">
        <v>43466</v>
      </c>
      <c r="L210" s="116">
        <v>43830</v>
      </c>
      <c r="M210" s="102">
        <v>52</v>
      </c>
      <c r="N210" s="159">
        <v>0</v>
      </c>
      <c r="O210" s="3"/>
      <c r="P210" s="294" t="s">
        <v>988</v>
      </c>
    </row>
    <row r="211" spans="1:16" ht="63.75" customHeight="1" x14ac:dyDescent="0.2">
      <c r="A211" s="1">
        <v>4</v>
      </c>
      <c r="B211" s="102" t="s">
        <v>573</v>
      </c>
      <c r="C211" s="11" t="s">
        <v>25</v>
      </c>
      <c r="D211" s="102">
        <v>7</v>
      </c>
      <c r="E211" s="3" t="s">
        <v>934</v>
      </c>
      <c r="F211" s="3" t="s">
        <v>668</v>
      </c>
      <c r="G211" s="11" t="s">
        <v>676</v>
      </c>
      <c r="H211" s="11" t="s">
        <v>677</v>
      </c>
      <c r="I211" s="12" t="s">
        <v>678</v>
      </c>
      <c r="J211" s="5">
        <v>4</v>
      </c>
      <c r="K211" s="116">
        <v>43466</v>
      </c>
      <c r="L211" s="116">
        <v>43830</v>
      </c>
      <c r="M211" s="102">
        <v>52</v>
      </c>
      <c r="N211" s="159">
        <v>0</v>
      </c>
      <c r="O211" s="3"/>
      <c r="P211" s="294" t="s">
        <v>962</v>
      </c>
    </row>
    <row r="212" spans="1:16" ht="63.75" customHeight="1" x14ac:dyDescent="0.2">
      <c r="A212" s="1">
        <v>4</v>
      </c>
      <c r="B212" s="102" t="s">
        <v>574</v>
      </c>
      <c r="C212" s="11" t="s">
        <v>25</v>
      </c>
      <c r="D212" s="102">
        <v>8</v>
      </c>
      <c r="E212" s="3" t="s">
        <v>935</v>
      </c>
      <c r="F212" s="3" t="s">
        <v>679</v>
      </c>
      <c r="G212" s="123" t="s">
        <v>648</v>
      </c>
      <c r="H212" s="11" t="s">
        <v>680</v>
      </c>
      <c r="I212" s="12" t="s">
        <v>482</v>
      </c>
      <c r="J212" s="5">
        <v>2</v>
      </c>
      <c r="K212" s="116">
        <v>43250</v>
      </c>
      <c r="L212" s="116">
        <v>43676</v>
      </c>
      <c r="M212" s="102">
        <f>52+8</f>
        <v>60</v>
      </c>
      <c r="N212" s="159">
        <v>0.3</v>
      </c>
      <c r="O212" s="280" t="s">
        <v>893</v>
      </c>
      <c r="P212" s="294" t="s">
        <v>962</v>
      </c>
    </row>
    <row r="213" spans="1:16" ht="92.25" customHeight="1" x14ac:dyDescent="0.2">
      <c r="A213" s="1">
        <v>4</v>
      </c>
      <c r="B213" s="102" t="s">
        <v>575</v>
      </c>
      <c r="C213" s="11" t="s">
        <v>25</v>
      </c>
      <c r="D213" s="102">
        <v>8</v>
      </c>
      <c r="E213" s="3" t="s">
        <v>935</v>
      </c>
      <c r="F213" s="3" t="s">
        <v>679</v>
      </c>
      <c r="G213" s="123" t="s">
        <v>681</v>
      </c>
      <c r="H213" s="11" t="s">
        <v>682</v>
      </c>
      <c r="I213" s="12" t="s">
        <v>683</v>
      </c>
      <c r="J213" s="5">
        <v>12</v>
      </c>
      <c r="K213" s="116">
        <v>43466</v>
      </c>
      <c r="L213" s="116">
        <v>43830</v>
      </c>
      <c r="M213" s="102">
        <v>52</v>
      </c>
      <c r="N213" s="159">
        <v>0</v>
      </c>
      <c r="O213" s="3"/>
      <c r="P213" s="294" t="s">
        <v>962</v>
      </c>
    </row>
    <row r="214" spans="1:16" ht="63.75" customHeight="1" x14ac:dyDescent="0.2">
      <c r="A214" s="1">
        <v>4</v>
      </c>
      <c r="B214" s="102" t="s">
        <v>576</v>
      </c>
      <c r="C214" s="11" t="s">
        <v>25</v>
      </c>
      <c r="D214" s="102">
        <v>8</v>
      </c>
      <c r="E214" s="3" t="s">
        <v>935</v>
      </c>
      <c r="F214" s="3" t="s">
        <v>679</v>
      </c>
      <c r="G214" s="123" t="s">
        <v>684</v>
      </c>
      <c r="H214" s="11" t="s">
        <v>685</v>
      </c>
      <c r="I214" s="12" t="s">
        <v>485</v>
      </c>
      <c r="J214" s="5">
        <v>16</v>
      </c>
      <c r="K214" s="116">
        <v>43344</v>
      </c>
      <c r="L214" s="116">
        <v>43830</v>
      </c>
      <c r="M214" s="102">
        <f>52+17</f>
        <v>69</v>
      </c>
      <c r="N214" s="159">
        <v>0.01</v>
      </c>
      <c r="O214" s="156" t="s">
        <v>896</v>
      </c>
      <c r="P214" s="294" t="s">
        <v>962</v>
      </c>
    </row>
    <row r="215" spans="1:16" ht="63.75" customHeight="1" x14ac:dyDescent="0.2">
      <c r="A215" s="1">
        <v>4</v>
      </c>
      <c r="B215" s="102" t="s">
        <v>577</v>
      </c>
      <c r="C215" s="11" t="s">
        <v>25</v>
      </c>
      <c r="D215" s="102">
        <v>8</v>
      </c>
      <c r="E215" s="3" t="s">
        <v>935</v>
      </c>
      <c r="F215" s="3" t="s">
        <v>679</v>
      </c>
      <c r="G215" s="123" t="s">
        <v>669</v>
      </c>
      <c r="H215" s="11" t="s">
        <v>686</v>
      </c>
      <c r="I215" s="12" t="s">
        <v>482</v>
      </c>
      <c r="J215" s="5">
        <v>2</v>
      </c>
      <c r="K215" s="116">
        <v>43250</v>
      </c>
      <c r="L215" s="116">
        <v>43676</v>
      </c>
      <c r="M215" s="102">
        <f>52+8</f>
        <v>60</v>
      </c>
      <c r="N215" s="159">
        <v>0.9</v>
      </c>
      <c r="O215" s="156" t="s">
        <v>877</v>
      </c>
      <c r="P215" s="294" t="s">
        <v>957</v>
      </c>
    </row>
    <row r="216" spans="1:16" ht="63.75" customHeight="1" x14ac:dyDescent="0.2">
      <c r="A216" s="1">
        <v>4</v>
      </c>
      <c r="B216" s="102" t="s">
        <v>578</v>
      </c>
      <c r="C216" s="11" t="s">
        <v>25</v>
      </c>
      <c r="D216" s="102">
        <v>8</v>
      </c>
      <c r="E216" s="3" t="s">
        <v>935</v>
      </c>
      <c r="F216" s="3" t="s">
        <v>679</v>
      </c>
      <c r="G216" s="123" t="s">
        <v>687</v>
      </c>
      <c r="H216" s="11" t="s">
        <v>688</v>
      </c>
      <c r="I216" s="12" t="s">
        <v>485</v>
      </c>
      <c r="J216" s="5">
        <v>16</v>
      </c>
      <c r="K216" s="116">
        <v>43344</v>
      </c>
      <c r="L216" s="116">
        <v>43830</v>
      </c>
      <c r="M216" s="102">
        <f>52+17</f>
        <v>69</v>
      </c>
      <c r="N216" s="159">
        <v>0.65</v>
      </c>
      <c r="O216" s="32"/>
      <c r="P216" s="294" t="s">
        <v>962</v>
      </c>
    </row>
    <row r="217" spans="1:16" ht="75.75" customHeight="1" x14ac:dyDescent="0.2">
      <c r="A217" s="1">
        <v>4</v>
      </c>
      <c r="B217" s="102" t="s">
        <v>579</v>
      </c>
      <c r="C217" s="11" t="s">
        <v>25</v>
      </c>
      <c r="D217" s="102">
        <v>8</v>
      </c>
      <c r="E217" s="3" t="s">
        <v>935</v>
      </c>
      <c r="F217" s="3" t="s">
        <v>679</v>
      </c>
      <c r="G217" s="11" t="s">
        <v>689</v>
      </c>
      <c r="H217" s="11" t="s">
        <v>690</v>
      </c>
      <c r="I217" s="12" t="s">
        <v>488</v>
      </c>
      <c r="J217" s="5">
        <v>3</v>
      </c>
      <c r="K217" s="116">
        <v>43344</v>
      </c>
      <c r="L217" s="116">
        <v>43830</v>
      </c>
      <c r="M217" s="102">
        <f>52+17</f>
        <v>69</v>
      </c>
      <c r="N217" s="159">
        <v>0</v>
      </c>
      <c r="O217" s="32"/>
      <c r="P217" s="294" t="s">
        <v>962</v>
      </c>
    </row>
    <row r="218" spans="1:16" ht="63.75" customHeight="1" x14ac:dyDescent="0.2">
      <c r="A218" s="1">
        <v>4</v>
      </c>
      <c r="B218" s="102" t="s">
        <v>580</v>
      </c>
      <c r="C218" s="11" t="s">
        <v>25</v>
      </c>
      <c r="D218" s="102">
        <v>8</v>
      </c>
      <c r="E218" s="3" t="s">
        <v>935</v>
      </c>
      <c r="F218" s="3" t="s">
        <v>679</v>
      </c>
      <c r="G218" s="11" t="s">
        <v>691</v>
      </c>
      <c r="H218" s="11" t="s">
        <v>692</v>
      </c>
      <c r="I218" s="12" t="s">
        <v>678</v>
      </c>
      <c r="J218" s="5">
        <v>4</v>
      </c>
      <c r="K218" s="116">
        <v>43466</v>
      </c>
      <c r="L218" s="116">
        <v>43830</v>
      </c>
      <c r="M218" s="102">
        <v>52</v>
      </c>
      <c r="N218" s="279">
        <v>0</v>
      </c>
      <c r="O218" s="63"/>
      <c r="P218" s="294" t="s">
        <v>962</v>
      </c>
    </row>
    <row r="219" spans="1:16" ht="78" customHeight="1" x14ac:dyDescent="0.2">
      <c r="A219" s="1">
        <v>4</v>
      </c>
      <c r="B219" s="102" t="s">
        <v>581</v>
      </c>
      <c r="C219" s="11" t="s">
        <v>25</v>
      </c>
      <c r="D219" s="102">
        <v>9</v>
      </c>
      <c r="E219" s="3" t="s">
        <v>936</v>
      </c>
      <c r="F219" s="11" t="s">
        <v>693</v>
      </c>
      <c r="G219" s="11" t="s">
        <v>694</v>
      </c>
      <c r="H219" s="11" t="s">
        <v>489</v>
      </c>
      <c r="I219" s="12" t="s">
        <v>490</v>
      </c>
      <c r="J219" s="12">
        <v>2</v>
      </c>
      <c r="K219" s="116">
        <v>43296</v>
      </c>
      <c r="L219" s="116">
        <v>43554</v>
      </c>
      <c r="M219" s="5">
        <v>37</v>
      </c>
      <c r="N219" s="159">
        <v>0</v>
      </c>
      <c r="O219" s="32"/>
      <c r="P219" s="294" t="s">
        <v>975</v>
      </c>
    </row>
    <row r="220" spans="1:16" ht="63.75" customHeight="1" x14ac:dyDescent="0.2">
      <c r="A220" s="1">
        <v>4</v>
      </c>
      <c r="B220" s="102" t="s">
        <v>582</v>
      </c>
      <c r="C220" s="11" t="s">
        <v>25</v>
      </c>
      <c r="D220" s="102">
        <v>10</v>
      </c>
      <c r="E220" s="3" t="s">
        <v>937</v>
      </c>
      <c r="F220" s="3" t="s">
        <v>695</v>
      </c>
      <c r="G220" s="11" t="s">
        <v>696</v>
      </c>
      <c r="H220" s="11" t="s">
        <v>697</v>
      </c>
      <c r="I220" s="5" t="s">
        <v>698</v>
      </c>
      <c r="J220" s="5">
        <v>6</v>
      </c>
      <c r="K220" s="116">
        <v>43313</v>
      </c>
      <c r="L220" s="116">
        <v>43646</v>
      </c>
      <c r="M220" s="102">
        <v>44</v>
      </c>
      <c r="N220" s="109">
        <v>0.1</v>
      </c>
      <c r="O220" s="103" t="s">
        <v>821</v>
      </c>
      <c r="P220" s="294" t="s">
        <v>961</v>
      </c>
    </row>
    <row r="221" spans="1:16" ht="63.75" customHeight="1" x14ac:dyDescent="0.2">
      <c r="A221" s="1">
        <v>4</v>
      </c>
      <c r="B221" s="102" t="s">
        <v>583</v>
      </c>
      <c r="C221" s="11" t="s">
        <v>25</v>
      </c>
      <c r="D221" s="102">
        <v>10</v>
      </c>
      <c r="E221" s="3" t="s">
        <v>937</v>
      </c>
      <c r="F221" s="3" t="s">
        <v>695</v>
      </c>
      <c r="G221" s="11" t="s">
        <v>626</v>
      </c>
      <c r="H221" s="11" t="s">
        <v>699</v>
      </c>
      <c r="I221" s="12" t="s">
        <v>461</v>
      </c>
      <c r="J221" s="5">
        <v>12</v>
      </c>
      <c r="K221" s="116">
        <v>43250</v>
      </c>
      <c r="L221" s="116">
        <v>43829</v>
      </c>
      <c r="M221" s="102">
        <f>52+30</f>
        <v>82</v>
      </c>
      <c r="N221" s="159">
        <v>0</v>
      </c>
      <c r="O221" s="3"/>
      <c r="P221" s="294" t="s">
        <v>989</v>
      </c>
    </row>
    <row r="222" spans="1:16" ht="115.5" customHeight="1" x14ac:dyDescent="0.2">
      <c r="A222" s="1">
        <v>4</v>
      </c>
      <c r="B222" s="102" t="s">
        <v>584</v>
      </c>
      <c r="C222" s="11" t="s">
        <v>25</v>
      </c>
      <c r="D222" s="102">
        <v>10</v>
      </c>
      <c r="E222" s="3" t="s">
        <v>937</v>
      </c>
      <c r="F222" s="3" t="s">
        <v>695</v>
      </c>
      <c r="G222" s="11" t="s">
        <v>700</v>
      </c>
      <c r="H222" s="11" t="s">
        <v>701</v>
      </c>
      <c r="I222" s="5" t="s">
        <v>702</v>
      </c>
      <c r="J222" s="5">
        <v>12</v>
      </c>
      <c r="K222" s="116">
        <v>43250</v>
      </c>
      <c r="L222" s="116">
        <v>43646</v>
      </c>
      <c r="M222" s="158">
        <f>52+4</f>
        <v>56</v>
      </c>
      <c r="N222" s="159">
        <v>0.1</v>
      </c>
      <c r="O222" s="3" t="s">
        <v>822</v>
      </c>
      <c r="P222" s="294" t="s">
        <v>961</v>
      </c>
    </row>
    <row r="223" spans="1:16" ht="76.5" x14ac:dyDescent="0.2">
      <c r="A223" s="1">
        <v>4</v>
      </c>
      <c r="B223" s="102" t="s">
        <v>585</v>
      </c>
      <c r="C223" s="11" t="s">
        <v>25</v>
      </c>
      <c r="D223" s="102">
        <v>11</v>
      </c>
      <c r="E223" s="3" t="s">
        <v>938</v>
      </c>
      <c r="F223" s="11" t="s">
        <v>703</v>
      </c>
      <c r="G223" s="11" t="s">
        <v>704</v>
      </c>
      <c r="H223" s="11" t="s">
        <v>705</v>
      </c>
      <c r="I223" s="5" t="s">
        <v>698</v>
      </c>
      <c r="J223" s="5">
        <v>6</v>
      </c>
      <c r="K223" s="116">
        <v>43313</v>
      </c>
      <c r="L223" s="116">
        <v>43646</v>
      </c>
      <c r="M223" s="158">
        <v>68</v>
      </c>
      <c r="N223" s="159">
        <v>0.1</v>
      </c>
      <c r="O223" s="103" t="s">
        <v>872</v>
      </c>
      <c r="P223" s="294" t="s">
        <v>961</v>
      </c>
    </row>
    <row r="224" spans="1:16" ht="89.25" x14ac:dyDescent="0.2">
      <c r="A224" s="1">
        <v>4</v>
      </c>
      <c r="B224" s="102" t="s">
        <v>586</v>
      </c>
      <c r="C224" s="11" t="s">
        <v>25</v>
      </c>
      <c r="D224" s="102">
        <v>11</v>
      </c>
      <c r="E224" s="17" t="s">
        <v>939</v>
      </c>
      <c r="F224" s="3" t="s">
        <v>706</v>
      </c>
      <c r="G224" s="11" t="s">
        <v>707</v>
      </c>
      <c r="H224" s="11" t="s">
        <v>708</v>
      </c>
      <c r="I224" s="5" t="s">
        <v>698</v>
      </c>
      <c r="J224" s="157">
        <v>6</v>
      </c>
      <c r="K224" s="116">
        <v>43313</v>
      </c>
      <c r="L224" s="116">
        <v>43495</v>
      </c>
      <c r="M224" s="102">
        <v>27</v>
      </c>
      <c r="N224" s="159">
        <v>0</v>
      </c>
      <c r="O224" s="3"/>
      <c r="P224" s="294" t="s">
        <v>975</v>
      </c>
    </row>
    <row r="225" spans="1:16" ht="89.25" x14ac:dyDescent="0.2">
      <c r="A225" s="1">
        <v>4</v>
      </c>
      <c r="B225" s="102" t="s">
        <v>587</v>
      </c>
      <c r="C225" s="11" t="s">
        <v>25</v>
      </c>
      <c r="D225" s="102">
        <v>11</v>
      </c>
      <c r="E225" s="17" t="s">
        <v>939</v>
      </c>
      <c r="F225" s="3" t="s">
        <v>706</v>
      </c>
      <c r="G225" s="123" t="s">
        <v>626</v>
      </c>
      <c r="H225" s="11" t="s">
        <v>699</v>
      </c>
      <c r="I225" s="12" t="s">
        <v>461</v>
      </c>
      <c r="J225" s="5">
        <v>12</v>
      </c>
      <c r="K225" s="116">
        <v>43250</v>
      </c>
      <c r="L225" s="116">
        <v>43829</v>
      </c>
      <c r="M225" s="102">
        <f>52+30</f>
        <v>82</v>
      </c>
      <c r="N225" s="159">
        <v>0</v>
      </c>
      <c r="O225" s="3"/>
      <c r="P225" s="294" t="s">
        <v>982</v>
      </c>
    </row>
    <row r="226" spans="1:16" ht="89.25" x14ac:dyDescent="0.2">
      <c r="A226" s="1">
        <v>4</v>
      </c>
      <c r="B226" s="102" t="s">
        <v>588</v>
      </c>
      <c r="C226" s="11" t="s">
        <v>25</v>
      </c>
      <c r="D226" s="102">
        <v>11</v>
      </c>
      <c r="E226" s="17" t="s">
        <v>939</v>
      </c>
      <c r="F226" s="3" t="s">
        <v>706</v>
      </c>
      <c r="G226" s="123" t="s">
        <v>700</v>
      </c>
      <c r="H226" s="11" t="s">
        <v>709</v>
      </c>
      <c r="I226" s="5" t="s">
        <v>710</v>
      </c>
      <c r="J226" s="5">
        <v>12</v>
      </c>
      <c r="K226" s="116">
        <v>43250</v>
      </c>
      <c r="L226" s="116">
        <v>43829</v>
      </c>
      <c r="M226" s="102">
        <f>52+30</f>
        <v>82</v>
      </c>
      <c r="N226" s="159">
        <v>0</v>
      </c>
      <c r="O226" s="101"/>
      <c r="P226" s="294" t="s">
        <v>975</v>
      </c>
    </row>
    <row r="227" spans="1:16" ht="89.25" x14ac:dyDescent="0.2">
      <c r="A227" s="1">
        <v>4</v>
      </c>
      <c r="B227" s="102" t="s">
        <v>589</v>
      </c>
      <c r="C227" s="11" t="s">
        <v>25</v>
      </c>
      <c r="D227" s="102">
        <v>11</v>
      </c>
      <c r="E227" s="17" t="s">
        <v>939</v>
      </c>
      <c r="F227" s="3" t="s">
        <v>706</v>
      </c>
      <c r="G227" s="123" t="s">
        <v>711</v>
      </c>
      <c r="H227" s="11" t="s">
        <v>686</v>
      </c>
      <c r="I227" s="12" t="s">
        <v>482</v>
      </c>
      <c r="J227" s="157">
        <v>2</v>
      </c>
      <c r="K227" s="116">
        <v>43313</v>
      </c>
      <c r="L227" s="116">
        <v>44042</v>
      </c>
      <c r="M227" s="102">
        <f>52+52</f>
        <v>104</v>
      </c>
      <c r="N227" s="159">
        <v>0</v>
      </c>
      <c r="O227" s="3"/>
      <c r="P227" s="294" t="s">
        <v>990</v>
      </c>
    </row>
    <row r="228" spans="1:16" ht="76.5" x14ac:dyDescent="0.2">
      <c r="A228" s="1">
        <v>4</v>
      </c>
      <c r="B228" s="102" t="s">
        <v>590</v>
      </c>
      <c r="C228" s="11" t="s">
        <v>25</v>
      </c>
      <c r="D228" s="102">
        <v>12</v>
      </c>
      <c r="E228" s="3" t="s">
        <v>940</v>
      </c>
      <c r="F228" s="3" t="s">
        <v>712</v>
      </c>
      <c r="G228" s="11" t="s">
        <v>713</v>
      </c>
      <c r="H228" s="281" t="s">
        <v>714</v>
      </c>
      <c r="I228" s="12" t="s">
        <v>623</v>
      </c>
      <c r="J228" s="157">
        <v>1</v>
      </c>
      <c r="K228" s="116">
        <v>43313</v>
      </c>
      <c r="L228" s="265">
        <v>43644</v>
      </c>
      <c r="M228" s="102">
        <v>48</v>
      </c>
      <c r="N228" s="159">
        <v>0</v>
      </c>
      <c r="O228" s="156" t="s">
        <v>864</v>
      </c>
      <c r="P228" s="294" t="s">
        <v>975</v>
      </c>
    </row>
    <row r="229" spans="1:16" ht="76.5" x14ac:dyDescent="0.2">
      <c r="A229" s="1">
        <v>4</v>
      </c>
      <c r="B229" s="102" t="s">
        <v>591</v>
      </c>
      <c r="C229" s="11" t="s">
        <v>25</v>
      </c>
      <c r="D229" s="160">
        <v>12</v>
      </c>
      <c r="E229" s="32" t="s">
        <v>940</v>
      </c>
      <c r="F229" s="32" t="s">
        <v>712</v>
      </c>
      <c r="G229" s="140" t="s">
        <v>715</v>
      </c>
      <c r="H229" s="140" t="s">
        <v>716</v>
      </c>
      <c r="I229" s="181" t="s">
        <v>623</v>
      </c>
      <c r="J229" s="139">
        <v>1</v>
      </c>
      <c r="K229" s="282">
        <v>43313</v>
      </c>
      <c r="L229" s="265">
        <v>43830</v>
      </c>
      <c r="M229" s="160">
        <f>52+23</f>
        <v>75</v>
      </c>
      <c r="N229" s="161">
        <v>0</v>
      </c>
      <c r="O229" s="135" t="s">
        <v>865</v>
      </c>
      <c r="P229" s="294" t="s">
        <v>975</v>
      </c>
    </row>
    <row r="230" spans="1:16" ht="76.5" x14ac:dyDescent="0.2">
      <c r="A230" s="1">
        <v>4</v>
      </c>
      <c r="B230" s="102" t="s">
        <v>592</v>
      </c>
      <c r="C230" s="11" t="s">
        <v>25</v>
      </c>
      <c r="D230" s="102">
        <v>13</v>
      </c>
      <c r="E230" s="3" t="s">
        <v>941</v>
      </c>
      <c r="F230" s="11" t="s">
        <v>717</v>
      </c>
      <c r="G230" s="11" t="s">
        <v>681</v>
      </c>
      <c r="H230" s="11" t="s">
        <v>718</v>
      </c>
      <c r="I230" s="12" t="s">
        <v>683</v>
      </c>
      <c r="J230" s="5">
        <v>12</v>
      </c>
      <c r="K230" s="116">
        <v>43466</v>
      </c>
      <c r="L230" s="116">
        <v>43830</v>
      </c>
      <c r="M230" s="102">
        <v>52</v>
      </c>
      <c r="N230" s="159">
        <v>0</v>
      </c>
      <c r="O230" s="3"/>
      <c r="P230" s="294" t="s">
        <v>962</v>
      </c>
    </row>
    <row r="231" spans="1:16" ht="76.5" x14ac:dyDescent="0.2">
      <c r="A231" s="1">
        <v>4</v>
      </c>
      <c r="B231" s="102" t="s">
        <v>593</v>
      </c>
      <c r="C231" s="11" t="s">
        <v>25</v>
      </c>
      <c r="D231" s="102">
        <v>13</v>
      </c>
      <c r="E231" s="3" t="s">
        <v>941</v>
      </c>
      <c r="F231" s="11" t="s">
        <v>717</v>
      </c>
      <c r="G231" s="11" t="s">
        <v>684</v>
      </c>
      <c r="H231" s="281" t="s">
        <v>719</v>
      </c>
      <c r="I231" s="12" t="s">
        <v>485</v>
      </c>
      <c r="J231" s="5">
        <v>16</v>
      </c>
      <c r="K231" s="116">
        <v>43344</v>
      </c>
      <c r="L231" s="116">
        <v>43830</v>
      </c>
      <c r="M231" s="102">
        <f>52+17</f>
        <v>69</v>
      </c>
      <c r="N231" s="159">
        <v>0.01</v>
      </c>
      <c r="O231" s="3"/>
      <c r="P231" s="294" t="s">
        <v>962</v>
      </c>
    </row>
    <row r="232" spans="1:16" ht="96" customHeight="1" x14ac:dyDescent="0.2">
      <c r="A232" s="1">
        <v>4</v>
      </c>
      <c r="B232" s="102" t="s">
        <v>594</v>
      </c>
      <c r="C232" s="11" t="s">
        <v>25</v>
      </c>
      <c r="D232" s="102">
        <v>13</v>
      </c>
      <c r="E232" s="3" t="s">
        <v>941</v>
      </c>
      <c r="F232" s="11" t="s">
        <v>717</v>
      </c>
      <c r="G232" s="11" t="s">
        <v>669</v>
      </c>
      <c r="H232" s="11" t="s">
        <v>670</v>
      </c>
      <c r="I232" s="12" t="s">
        <v>482</v>
      </c>
      <c r="J232" s="5">
        <v>2</v>
      </c>
      <c r="K232" s="116">
        <v>43250</v>
      </c>
      <c r="L232" s="116">
        <v>43676</v>
      </c>
      <c r="M232" s="102">
        <f>52+8</f>
        <v>60</v>
      </c>
      <c r="N232" s="159">
        <v>0.9</v>
      </c>
      <c r="O232" s="135" t="s">
        <v>877</v>
      </c>
      <c r="P232" s="294" t="s">
        <v>957</v>
      </c>
    </row>
    <row r="233" spans="1:16" ht="80.25" customHeight="1" x14ac:dyDescent="0.2">
      <c r="A233" s="1">
        <v>4</v>
      </c>
      <c r="B233" s="102" t="s">
        <v>595</v>
      </c>
      <c r="C233" s="11" t="s">
        <v>25</v>
      </c>
      <c r="D233" s="102">
        <v>13</v>
      </c>
      <c r="E233" s="3" t="s">
        <v>941</v>
      </c>
      <c r="F233" s="11" t="s">
        <v>717</v>
      </c>
      <c r="G233" s="11" t="s">
        <v>687</v>
      </c>
      <c r="H233" s="11" t="s">
        <v>719</v>
      </c>
      <c r="I233" s="12" t="s">
        <v>485</v>
      </c>
      <c r="J233" s="5">
        <v>16</v>
      </c>
      <c r="K233" s="116">
        <v>43344</v>
      </c>
      <c r="L233" s="116">
        <v>43830</v>
      </c>
      <c r="M233" s="102">
        <f>52+17</f>
        <v>69</v>
      </c>
      <c r="N233" s="159">
        <v>0.65</v>
      </c>
      <c r="O233" s="3"/>
      <c r="P233" s="294" t="s">
        <v>962</v>
      </c>
    </row>
    <row r="234" spans="1:16" ht="76.5" x14ac:dyDescent="0.2">
      <c r="A234" s="1">
        <v>4</v>
      </c>
      <c r="B234" s="102" t="s">
        <v>596</v>
      </c>
      <c r="C234" s="11" t="s">
        <v>25</v>
      </c>
      <c r="D234" s="102">
        <v>13</v>
      </c>
      <c r="E234" s="3" t="s">
        <v>941</v>
      </c>
      <c r="F234" s="11" t="s">
        <v>717</v>
      </c>
      <c r="G234" s="11" t="s">
        <v>673</v>
      </c>
      <c r="H234" s="11" t="s">
        <v>674</v>
      </c>
      <c r="I234" s="12" t="s">
        <v>488</v>
      </c>
      <c r="J234" s="5">
        <v>3</v>
      </c>
      <c r="K234" s="116">
        <v>43344</v>
      </c>
      <c r="L234" s="116">
        <v>43830</v>
      </c>
      <c r="M234" s="102">
        <f>52+17</f>
        <v>69</v>
      </c>
      <c r="N234" s="159">
        <v>0</v>
      </c>
      <c r="O234" s="3"/>
      <c r="P234" s="294" t="s">
        <v>988</v>
      </c>
    </row>
    <row r="235" spans="1:16" ht="76.5" x14ac:dyDescent="0.2">
      <c r="A235" s="1">
        <v>4</v>
      </c>
      <c r="B235" s="102" t="s">
        <v>597</v>
      </c>
      <c r="C235" s="11" t="s">
        <v>25</v>
      </c>
      <c r="D235" s="102">
        <v>13</v>
      </c>
      <c r="E235" s="3" t="s">
        <v>941</v>
      </c>
      <c r="F235" s="11" t="s">
        <v>717</v>
      </c>
      <c r="G235" s="11" t="s">
        <v>691</v>
      </c>
      <c r="H235" s="11" t="s">
        <v>692</v>
      </c>
      <c r="I235" s="12" t="s">
        <v>678</v>
      </c>
      <c r="J235" s="5">
        <v>4</v>
      </c>
      <c r="K235" s="116">
        <v>43466</v>
      </c>
      <c r="L235" s="116">
        <v>43830</v>
      </c>
      <c r="M235" s="102">
        <v>52</v>
      </c>
      <c r="N235" s="159">
        <v>0</v>
      </c>
      <c r="O235" s="32"/>
      <c r="P235" s="294" t="s">
        <v>962</v>
      </c>
    </row>
    <row r="236" spans="1:16" ht="89.25" x14ac:dyDescent="0.2">
      <c r="A236" s="1">
        <v>4</v>
      </c>
      <c r="B236" s="102" t="s">
        <v>598</v>
      </c>
      <c r="C236" s="11" t="s">
        <v>25</v>
      </c>
      <c r="D236" s="102">
        <v>14</v>
      </c>
      <c r="E236" s="11" t="s">
        <v>942</v>
      </c>
      <c r="F236" s="11" t="s">
        <v>720</v>
      </c>
      <c r="G236" s="11" t="s">
        <v>721</v>
      </c>
      <c r="H236" s="11" t="s">
        <v>722</v>
      </c>
      <c r="I236" s="12" t="s">
        <v>723</v>
      </c>
      <c r="J236" s="5">
        <v>9</v>
      </c>
      <c r="K236" s="116">
        <v>43313</v>
      </c>
      <c r="L236" s="116">
        <v>43646</v>
      </c>
      <c r="M236" s="158">
        <v>68</v>
      </c>
      <c r="N236" s="159">
        <v>0.1</v>
      </c>
      <c r="O236" s="32" t="s">
        <v>872</v>
      </c>
      <c r="P236" s="294" t="s">
        <v>961</v>
      </c>
    </row>
    <row r="237" spans="1:16" ht="136.5" customHeight="1" x14ac:dyDescent="0.2">
      <c r="A237" s="1">
        <v>4</v>
      </c>
      <c r="B237" s="102" t="s">
        <v>599</v>
      </c>
      <c r="C237" s="11" t="s">
        <v>25</v>
      </c>
      <c r="D237" s="102">
        <v>14</v>
      </c>
      <c r="E237" s="283" t="s">
        <v>943</v>
      </c>
      <c r="F237" s="11" t="s">
        <v>724</v>
      </c>
      <c r="G237" s="11" t="s">
        <v>725</v>
      </c>
      <c r="H237" s="232" t="s">
        <v>726</v>
      </c>
      <c r="I237" s="12" t="s">
        <v>482</v>
      </c>
      <c r="J237" s="157">
        <v>2</v>
      </c>
      <c r="K237" s="116">
        <v>43313</v>
      </c>
      <c r="L237" s="116">
        <v>44043</v>
      </c>
      <c r="M237" s="102">
        <f>52+52</f>
        <v>104</v>
      </c>
      <c r="N237" s="256">
        <v>0</v>
      </c>
      <c r="O237" s="32"/>
      <c r="P237" s="294" t="s">
        <v>991</v>
      </c>
    </row>
    <row r="238" spans="1:16" ht="89.25" x14ac:dyDescent="0.2">
      <c r="A238" s="1">
        <v>4</v>
      </c>
      <c r="B238" s="102" t="s">
        <v>773</v>
      </c>
      <c r="C238" s="11" t="s">
        <v>25</v>
      </c>
      <c r="D238" s="102">
        <v>14</v>
      </c>
      <c r="E238" s="283" t="s">
        <v>943</v>
      </c>
      <c r="F238" s="11" t="s">
        <v>724</v>
      </c>
      <c r="G238" s="3" t="s">
        <v>727</v>
      </c>
      <c r="H238" s="135" t="s">
        <v>866</v>
      </c>
      <c r="I238" s="6" t="s">
        <v>728</v>
      </c>
      <c r="J238" s="5">
        <v>12</v>
      </c>
      <c r="K238" s="116">
        <v>43313</v>
      </c>
      <c r="L238" s="265">
        <v>43830</v>
      </c>
      <c r="M238" s="102">
        <f>52+21</f>
        <v>73</v>
      </c>
      <c r="N238" s="284">
        <v>0</v>
      </c>
      <c r="O238" s="156" t="s">
        <v>867</v>
      </c>
      <c r="P238" s="294" t="s">
        <v>975</v>
      </c>
    </row>
    <row r="239" spans="1:16" ht="120" customHeight="1" x14ac:dyDescent="0.2">
      <c r="A239" s="1">
        <v>4</v>
      </c>
      <c r="B239" s="102" t="s">
        <v>774</v>
      </c>
      <c r="C239" s="11" t="s">
        <v>25</v>
      </c>
      <c r="D239" s="102">
        <v>14</v>
      </c>
      <c r="E239" s="283" t="s">
        <v>943</v>
      </c>
      <c r="F239" s="11" t="s">
        <v>724</v>
      </c>
      <c r="G239" s="3" t="s">
        <v>729</v>
      </c>
      <c r="H239" s="3" t="s">
        <v>730</v>
      </c>
      <c r="I239" s="12" t="s">
        <v>731</v>
      </c>
      <c r="J239" s="5">
        <v>1</v>
      </c>
      <c r="K239" s="116">
        <v>43313</v>
      </c>
      <c r="L239" s="265">
        <v>43553</v>
      </c>
      <c r="M239" s="102">
        <v>35</v>
      </c>
      <c r="N239" s="159">
        <v>0.8</v>
      </c>
      <c r="O239" s="135" t="s">
        <v>868</v>
      </c>
      <c r="P239" s="294" t="s">
        <v>975</v>
      </c>
    </row>
    <row r="240" spans="1:16" ht="111" customHeight="1" x14ac:dyDescent="0.2">
      <c r="A240" s="1">
        <v>4</v>
      </c>
      <c r="B240" s="102" t="s">
        <v>775</v>
      </c>
      <c r="C240" s="11" t="s">
        <v>25</v>
      </c>
      <c r="D240" s="102">
        <v>15</v>
      </c>
      <c r="E240" s="11" t="s">
        <v>732</v>
      </c>
      <c r="F240" s="11" t="s">
        <v>733</v>
      </c>
      <c r="G240" s="3" t="s">
        <v>734</v>
      </c>
      <c r="H240" s="3" t="s">
        <v>735</v>
      </c>
      <c r="I240" s="12" t="s">
        <v>736</v>
      </c>
      <c r="J240" s="5">
        <v>1</v>
      </c>
      <c r="K240" s="116">
        <v>43374</v>
      </c>
      <c r="L240" s="116">
        <v>43555</v>
      </c>
      <c r="M240" s="102">
        <v>26</v>
      </c>
      <c r="N240" s="159">
        <v>0</v>
      </c>
      <c r="O240" s="32"/>
      <c r="P240" s="294" t="s">
        <v>992</v>
      </c>
    </row>
    <row r="241" spans="1:16" ht="83.25" customHeight="1" x14ac:dyDescent="0.2">
      <c r="A241" s="1">
        <v>4</v>
      </c>
      <c r="B241" s="102" t="s">
        <v>776</v>
      </c>
      <c r="C241" s="11" t="s">
        <v>25</v>
      </c>
      <c r="D241" s="102">
        <v>16</v>
      </c>
      <c r="E241" s="11" t="s">
        <v>737</v>
      </c>
      <c r="F241" s="11" t="s">
        <v>738</v>
      </c>
      <c r="G241" s="3" t="s">
        <v>739</v>
      </c>
      <c r="H241" s="3" t="s">
        <v>740</v>
      </c>
      <c r="I241" s="12" t="s">
        <v>741</v>
      </c>
      <c r="J241" s="5">
        <v>2</v>
      </c>
      <c r="K241" s="116">
        <v>43374</v>
      </c>
      <c r="L241" s="116">
        <v>43555</v>
      </c>
      <c r="M241" s="102">
        <v>26</v>
      </c>
      <c r="N241" s="159">
        <v>0</v>
      </c>
      <c r="O241" s="32"/>
      <c r="P241" s="294" t="s">
        <v>992</v>
      </c>
    </row>
    <row r="242" spans="1:16" ht="89.25" x14ac:dyDescent="0.2">
      <c r="A242" s="1">
        <v>4</v>
      </c>
      <c r="B242" s="102" t="s">
        <v>777</v>
      </c>
      <c r="C242" s="11" t="s">
        <v>25</v>
      </c>
      <c r="D242" s="102">
        <v>16</v>
      </c>
      <c r="E242" s="11" t="s">
        <v>737</v>
      </c>
      <c r="F242" s="11" t="s">
        <v>738</v>
      </c>
      <c r="G242" s="3" t="s">
        <v>742</v>
      </c>
      <c r="H242" s="3" t="s">
        <v>743</v>
      </c>
      <c r="I242" s="12" t="s">
        <v>265</v>
      </c>
      <c r="J242" s="5">
        <v>1</v>
      </c>
      <c r="K242" s="116">
        <v>43374</v>
      </c>
      <c r="L242" s="116">
        <v>43646</v>
      </c>
      <c r="M242" s="160">
        <v>26</v>
      </c>
      <c r="N242" s="161">
        <v>0</v>
      </c>
      <c r="O242" s="32"/>
      <c r="P242" s="294" t="s">
        <v>992</v>
      </c>
    </row>
    <row r="243" spans="1:16" ht="100.5" customHeight="1" x14ac:dyDescent="0.2">
      <c r="A243" s="1">
        <v>4</v>
      </c>
      <c r="B243" s="102" t="s">
        <v>778</v>
      </c>
      <c r="C243" s="11" t="s">
        <v>25</v>
      </c>
      <c r="D243" s="102">
        <v>16</v>
      </c>
      <c r="E243" s="11" t="s">
        <v>737</v>
      </c>
      <c r="F243" s="11" t="s">
        <v>738</v>
      </c>
      <c r="G243" s="3" t="s">
        <v>744</v>
      </c>
      <c r="H243" s="3" t="s">
        <v>745</v>
      </c>
      <c r="I243" s="12" t="s">
        <v>746</v>
      </c>
      <c r="J243" s="5">
        <v>4</v>
      </c>
      <c r="K243" s="116">
        <v>43101</v>
      </c>
      <c r="L243" s="116">
        <v>43830</v>
      </c>
      <c r="M243" s="160">
        <f>52+52</f>
        <v>104</v>
      </c>
      <c r="N243" s="161">
        <v>0</v>
      </c>
      <c r="O243" s="32"/>
      <c r="P243" s="294" t="s">
        <v>992</v>
      </c>
    </row>
    <row r="244" spans="1:16" ht="90.75" customHeight="1" x14ac:dyDescent="0.2">
      <c r="A244" s="1">
        <v>4</v>
      </c>
      <c r="B244" s="102" t="s">
        <v>779</v>
      </c>
      <c r="C244" s="11" t="s">
        <v>25</v>
      </c>
      <c r="D244" s="102">
        <v>17</v>
      </c>
      <c r="E244" s="3" t="s">
        <v>944</v>
      </c>
      <c r="F244" s="11" t="s">
        <v>747</v>
      </c>
      <c r="G244" s="11" t="s">
        <v>748</v>
      </c>
      <c r="H244" s="3" t="s">
        <v>749</v>
      </c>
      <c r="I244" s="12" t="s">
        <v>612</v>
      </c>
      <c r="J244" s="6">
        <v>1</v>
      </c>
      <c r="K244" s="116">
        <v>43313</v>
      </c>
      <c r="L244" s="116">
        <v>43344</v>
      </c>
      <c r="M244" s="160">
        <v>5</v>
      </c>
      <c r="N244" s="285">
        <v>1</v>
      </c>
      <c r="O244" s="32" t="s">
        <v>804</v>
      </c>
      <c r="P244" s="294" t="s">
        <v>969</v>
      </c>
    </row>
    <row r="245" spans="1:16" ht="84.75" customHeight="1" x14ac:dyDescent="0.2">
      <c r="A245" s="1">
        <v>4</v>
      </c>
      <c r="B245" s="102" t="s">
        <v>780</v>
      </c>
      <c r="C245" s="11" t="s">
        <v>25</v>
      </c>
      <c r="D245" s="102">
        <v>17</v>
      </c>
      <c r="E245" s="3" t="s">
        <v>945</v>
      </c>
      <c r="F245" s="11" t="s">
        <v>750</v>
      </c>
      <c r="G245" s="11" t="s">
        <v>480</v>
      </c>
      <c r="H245" s="11" t="s">
        <v>751</v>
      </c>
      <c r="I245" s="12" t="s">
        <v>482</v>
      </c>
      <c r="J245" s="5">
        <v>2</v>
      </c>
      <c r="K245" s="116">
        <v>43250</v>
      </c>
      <c r="L245" s="116">
        <v>43676</v>
      </c>
      <c r="M245" s="160">
        <f>52+8</f>
        <v>60</v>
      </c>
      <c r="N245" s="161">
        <v>0.8</v>
      </c>
      <c r="O245" s="216" t="s">
        <v>885</v>
      </c>
      <c r="P245" s="294" t="s">
        <v>957</v>
      </c>
    </row>
    <row r="246" spans="1:16" ht="117.75" customHeight="1" x14ac:dyDescent="0.2">
      <c r="A246" s="1">
        <v>4</v>
      </c>
      <c r="B246" s="102" t="s">
        <v>781</v>
      </c>
      <c r="C246" s="11" t="s">
        <v>25</v>
      </c>
      <c r="D246" s="102">
        <v>17</v>
      </c>
      <c r="E246" s="3" t="s">
        <v>945</v>
      </c>
      <c r="F246" s="11" t="s">
        <v>750</v>
      </c>
      <c r="G246" s="11" t="s">
        <v>483</v>
      </c>
      <c r="H246" s="11" t="s">
        <v>752</v>
      </c>
      <c r="I246" s="12" t="s">
        <v>485</v>
      </c>
      <c r="J246" s="5">
        <v>3</v>
      </c>
      <c r="K246" s="116">
        <v>43344</v>
      </c>
      <c r="L246" s="116">
        <v>43555</v>
      </c>
      <c r="M246" s="160">
        <v>30</v>
      </c>
      <c r="N246" s="161">
        <v>0.8</v>
      </c>
      <c r="O246" s="162" t="s">
        <v>899</v>
      </c>
      <c r="P246" s="295" t="s">
        <v>962</v>
      </c>
    </row>
    <row r="247" spans="1:16" ht="86.25" customHeight="1" x14ac:dyDescent="0.2">
      <c r="A247" s="1">
        <v>4</v>
      </c>
      <c r="B247" s="102" t="s">
        <v>782</v>
      </c>
      <c r="C247" s="11" t="s">
        <v>25</v>
      </c>
      <c r="D247" s="102">
        <v>17</v>
      </c>
      <c r="E247" s="3" t="s">
        <v>945</v>
      </c>
      <c r="F247" s="11" t="s">
        <v>750</v>
      </c>
      <c r="G247" s="11" t="s">
        <v>753</v>
      </c>
      <c r="H247" s="11" t="s">
        <v>674</v>
      </c>
      <c r="I247" s="12" t="s">
        <v>488</v>
      </c>
      <c r="J247" s="5">
        <v>3</v>
      </c>
      <c r="K247" s="116">
        <v>43344</v>
      </c>
      <c r="L247" s="116">
        <v>43830</v>
      </c>
      <c r="M247" s="160">
        <f>52+17</f>
        <v>69</v>
      </c>
      <c r="N247" s="273">
        <v>0.6</v>
      </c>
      <c r="O247" s="156" t="s">
        <v>886</v>
      </c>
      <c r="P247" s="294" t="s">
        <v>962</v>
      </c>
    </row>
    <row r="248" spans="1:16" ht="102.75" customHeight="1" x14ac:dyDescent="0.2">
      <c r="A248" s="1">
        <v>4</v>
      </c>
      <c r="B248" s="102" t="s">
        <v>783</v>
      </c>
      <c r="C248" s="11" t="s">
        <v>25</v>
      </c>
      <c r="D248" s="102">
        <v>18</v>
      </c>
      <c r="E248" s="11" t="s">
        <v>946</v>
      </c>
      <c r="F248" s="11" t="s">
        <v>754</v>
      </c>
      <c r="G248" s="3" t="s">
        <v>755</v>
      </c>
      <c r="H248" s="11" t="s">
        <v>805</v>
      </c>
      <c r="I248" s="12" t="s">
        <v>756</v>
      </c>
      <c r="J248" s="6">
        <v>619</v>
      </c>
      <c r="K248" s="116">
        <v>43313</v>
      </c>
      <c r="L248" s="116">
        <v>43465</v>
      </c>
      <c r="M248" s="183">
        <v>22</v>
      </c>
      <c r="N248" s="273">
        <v>1</v>
      </c>
      <c r="O248" s="32" t="s">
        <v>806</v>
      </c>
      <c r="P248" s="294" t="s">
        <v>969</v>
      </c>
    </row>
    <row r="249" spans="1:16" ht="102.75" customHeight="1" x14ac:dyDescent="0.2">
      <c r="A249" s="1">
        <v>4</v>
      </c>
      <c r="B249" s="102" t="s">
        <v>784</v>
      </c>
      <c r="C249" s="11" t="s">
        <v>25</v>
      </c>
      <c r="D249" s="102">
        <v>18</v>
      </c>
      <c r="E249" s="11" t="s">
        <v>946</v>
      </c>
      <c r="F249" s="11" t="s">
        <v>757</v>
      </c>
      <c r="G249" s="3" t="s">
        <v>758</v>
      </c>
      <c r="H249" s="11" t="s">
        <v>759</v>
      </c>
      <c r="I249" s="12" t="s">
        <v>760</v>
      </c>
      <c r="J249" s="6">
        <v>2</v>
      </c>
      <c r="K249" s="116">
        <v>43313</v>
      </c>
      <c r="L249" s="116">
        <v>43465</v>
      </c>
      <c r="M249" s="160">
        <v>22</v>
      </c>
      <c r="N249" s="286">
        <v>1</v>
      </c>
      <c r="O249" s="32" t="s">
        <v>829</v>
      </c>
      <c r="P249" s="294" t="s">
        <v>980</v>
      </c>
    </row>
    <row r="250" spans="1:16" ht="106.5" customHeight="1" x14ac:dyDescent="0.2">
      <c r="A250" s="1">
        <v>4</v>
      </c>
      <c r="B250" s="102" t="s">
        <v>785</v>
      </c>
      <c r="C250" s="11" t="s">
        <v>25</v>
      </c>
      <c r="D250" s="102">
        <v>19</v>
      </c>
      <c r="E250" s="3" t="s">
        <v>947</v>
      </c>
      <c r="F250" s="11" t="s">
        <v>761</v>
      </c>
      <c r="G250" s="11" t="s">
        <v>459</v>
      </c>
      <c r="H250" s="11" t="s">
        <v>460</v>
      </c>
      <c r="I250" s="12" t="s">
        <v>461</v>
      </c>
      <c r="J250" s="5">
        <v>12</v>
      </c>
      <c r="K250" s="116">
        <v>43250</v>
      </c>
      <c r="L250" s="116">
        <v>43829</v>
      </c>
      <c r="M250" s="160">
        <f>52+30</f>
        <v>82</v>
      </c>
      <c r="N250" s="273">
        <v>0</v>
      </c>
      <c r="O250" s="140"/>
      <c r="P250" s="294" t="s">
        <v>957</v>
      </c>
    </row>
    <row r="251" spans="1:16" ht="93.75" customHeight="1" x14ac:dyDescent="0.2">
      <c r="A251" s="1">
        <v>4</v>
      </c>
      <c r="B251" s="102" t="s">
        <v>786</v>
      </c>
      <c r="C251" s="11" t="s">
        <v>25</v>
      </c>
      <c r="D251" s="102">
        <v>19</v>
      </c>
      <c r="E251" s="3" t="s">
        <v>947</v>
      </c>
      <c r="F251" s="11" t="s">
        <v>761</v>
      </c>
      <c r="G251" s="11" t="s">
        <v>463</v>
      </c>
      <c r="H251" s="11" t="s">
        <v>464</v>
      </c>
      <c r="I251" s="12" t="s">
        <v>465</v>
      </c>
      <c r="J251" s="5">
        <v>12</v>
      </c>
      <c r="K251" s="116">
        <v>43327</v>
      </c>
      <c r="L251" s="116">
        <v>43692</v>
      </c>
      <c r="M251" s="160">
        <v>52</v>
      </c>
      <c r="N251" s="161">
        <v>0</v>
      </c>
      <c r="O251" s="140"/>
      <c r="P251" s="294" t="s">
        <v>957</v>
      </c>
    </row>
    <row r="252" spans="1:16" ht="90" customHeight="1" x14ac:dyDescent="0.2">
      <c r="A252" s="1">
        <v>4</v>
      </c>
      <c r="B252" s="102" t="s">
        <v>787</v>
      </c>
      <c r="C252" s="11" t="s">
        <v>25</v>
      </c>
      <c r="D252" s="102">
        <v>19</v>
      </c>
      <c r="E252" s="3" t="s">
        <v>947</v>
      </c>
      <c r="F252" s="11" t="s">
        <v>761</v>
      </c>
      <c r="G252" s="11" t="s">
        <v>606</v>
      </c>
      <c r="H252" s="11" t="s">
        <v>467</v>
      </c>
      <c r="I252" s="12" t="s">
        <v>468</v>
      </c>
      <c r="J252" s="5">
        <v>4</v>
      </c>
      <c r="K252" s="116">
        <v>43327</v>
      </c>
      <c r="L252" s="116">
        <v>43692</v>
      </c>
      <c r="M252" s="160">
        <v>52</v>
      </c>
      <c r="N252" s="161">
        <v>0</v>
      </c>
      <c r="O252" s="140"/>
      <c r="P252" s="294" t="s">
        <v>957</v>
      </c>
    </row>
    <row r="253" spans="1:16" ht="117" customHeight="1" x14ac:dyDescent="0.2">
      <c r="A253" s="1">
        <v>4</v>
      </c>
      <c r="B253" s="102" t="s">
        <v>788</v>
      </c>
      <c r="C253" s="11" t="s">
        <v>25</v>
      </c>
      <c r="D253" s="102">
        <v>19</v>
      </c>
      <c r="E253" s="3" t="s">
        <v>947</v>
      </c>
      <c r="F253" s="11" t="s">
        <v>761</v>
      </c>
      <c r="G253" s="11" t="s">
        <v>471</v>
      </c>
      <c r="H253" s="11" t="s">
        <v>469</v>
      </c>
      <c r="I253" s="12" t="s">
        <v>470</v>
      </c>
      <c r="J253" s="5">
        <v>5</v>
      </c>
      <c r="K253" s="116">
        <v>43344</v>
      </c>
      <c r="L253" s="116">
        <v>43830</v>
      </c>
      <c r="M253" s="160">
        <v>17</v>
      </c>
      <c r="N253" s="161">
        <v>0</v>
      </c>
      <c r="O253" s="32"/>
      <c r="P253" s="294" t="s">
        <v>957</v>
      </c>
    </row>
    <row r="254" spans="1:16" ht="105" customHeight="1" x14ac:dyDescent="0.2">
      <c r="A254" s="1">
        <v>4</v>
      </c>
      <c r="B254" s="102" t="s">
        <v>789</v>
      </c>
      <c r="C254" s="11" t="s">
        <v>25</v>
      </c>
      <c r="D254" s="102">
        <v>19</v>
      </c>
      <c r="E254" s="3" t="s">
        <v>947</v>
      </c>
      <c r="F254" s="11" t="s">
        <v>762</v>
      </c>
      <c r="G254" s="11" t="s">
        <v>763</v>
      </c>
      <c r="H254" s="11" t="s">
        <v>799</v>
      </c>
      <c r="I254" s="12" t="s">
        <v>265</v>
      </c>
      <c r="J254" s="12">
        <v>1</v>
      </c>
      <c r="K254" s="116">
        <v>43344</v>
      </c>
      <c r="L254" s="116">
        <v>43555</v>
      </c>
      <c r="M254" s="160">
        <v>35</v>
      </c>
      <c r="N254" s="161">
        <v>0.5</v>
      </c>
      <c r="O254" s="103" t="s">
        <v>875</v>
      </c>
      <c r="P254" s="294" t="s">
        <v>993</v>
      </c>
    </row>
    <row r="255" spans="1:16" ht="120.75" customHeight="1" x14ac:dyDescent="0.2">
      <c r="A255" s="1">
        <v>4</v>
      </c>
      <c r="B255" s="102" t="s">
        <v>790</v>
      </c>
      <c r="C255" s="11" t="s">
        <v>25</v>
      </c>
      <c r="D255" s="102">
        <v>20</v>
      </c>
      <c r="E255" s="3" t="s">
        <v>948</v>
      </c>
      <c r="F255" s="11" t="s">
        <v>764</v>
      </c>
      <c r="G255" s="11" t="s">
        <v>669</v>
      </c>
      <c r="H255" s="11" t="s">
        <v>686</v>
      </c>
      <c r="I255" s="12" t="s">
        <v>482</v>
      </c>
      <c r="J255" s="5">
        <v>2</v>
      </c>
      <c r="K255" s="116">
        <v>43250</v>
      </c>
      <c r="L255" s="116">
        <v>43676</v>
      </c>
      <c r="M255" s="102">
        <f>52+8</f>
        <v>60</v>
      </c>
      <c r="N255" s="159">
        <v>0.9</v>
      </c>
      <c r="O255" s="103" t="s">
        <v>877</v>
      </c>
      <c r="P255" s="294" t="s">
        <v>957</v>
      </c>
    </row>
    <row r="256" spans="1:16" ht="108.75" customHeight="1" x14ac:dyDescent="0.2">
      <c r="A256" s="1">
        <v>4</v>
      </c>
      <c r="B256" s="102" t="s">
        <v>791</v>
      </c>
      <c r="C256" s="11" t="s">
        <v>25</v>
      </c>
      <c r="D256" s="119">
        <v>20</v>
      </c>
      <c r="E256" s="67" t="s">
        <v>948</v>
      </c>
      <c r="F256" s="36" t="s">
        <v>764</v>
      </c>
      <c r="G256" s="36" t="s">
        <v>687</v>
      </c>
      <c r="H256" s="36" t="s">
        <v>688</v>
      </c>
      <c r="I256" s="78" t="s">
        <v>485</v>
      </c>
      <c r="J256" s="65">
        <v>16</v>
      </c>
      <c r="K256" s="127">
        <v>43344</v>
      </c>
      <c r="L256" s="127">
        <v>43830</v>
      </c>
      <c r="M256" s="130">
        <f>52+17</f>
        <v>69</v>
      </c>
      <c r="N256" s="287">
        <v>0.65</v>
      </c>
      <c r="O256" s="32"/>
      <c r="P256" s="294" t="s">
        <v>962</v>
      </c>
    </row>
    <row r="257" spans="1:16" ht="76.5" x14ac:dyDescent="0.2">
      <c r="A257" s="1">
        <v>4</v>
      </c>
      <c r="B257" s="102" t="s">
        <v>792</v>
      </c>
      <c r="C257" s="11" t="s">
        <v>25</v>
      </c>
      <c r="D257" s="119">
        <v>20</v>
      </c>
      <c r="E257" s="67" t="s">
        <v>948</v>
      </c>
      <c r="F257" s="36" t="s">
        <v>764</v>
      </c>
      <c r="G257" s="36" t="s">
        <v>753</v>
      </c>
      <c r="H257" s="36" t="s">
        <v>674</v>
      </c>
      <c r="I257" s="78" t="s">
        <v>488</v>
      </c>
      <c r="J257" s="65">
        <v>3</v>
      </c>
      <c r="K257" s="127">
        <v>43344</v>
      </c>
      <c r="L257" s="127">
        <v>43830</v>
      </c>
      <c r="M257" s="130">
        <f>52+17</f>
        <v>69</v>
      </c>
      <c r="N257" s="287">
        <v>0.6</v>
      </c>
      <c r="O257" s="103" t="s">
        <v>886</v>
      </c>
      <c r="P257" s="294" t="s">
        <v>962</v>
      </c>
    </row>
    <row r="258" spans="1:16" ht="76.5" x14ac:dyDescent="0.2">
      <c r="A258" s="1">
        <v>4</v>
      </c>
      <c r="B258" s="102" t="s">
        <v>793</v>
      </c>
      <c r="C258" s="11" t="s">
        <v>25</v>
      </c>
      <c r="D258" s="119">
        <v>20</v>
      </c>
      <c r="E258" s="67" t="s">
        <v>948</v>
      </c>
      <c r="F258" s="36" t="s">
        <v>764</v>
      </c>
      <c r="G258" s="36" t="s">
        <v>691</v>
      </c>
      <c r="H258" s="36" t="s">
        <v>765</v>
      </c>
      <c r="I258" s="78" t="s">
        <v>678</v>
      </c>
      <c r="J258" s="65">
        <v>4</v>
      </c>
      <c r="K258" s="127">
        <v>43466</v>
      </c>
      <c r="L258" s="127">
        <v>43830</v>
      </c>
      <c r="M258" s="130">
        <v>52</v>
      </c>
      <c r="N258" s="287">
        <v>0</v>
      </c>
      <c r="O258" s="32"/>
      <c r="P258" s="294" t="s">
        <v>962</v>
      </c>
    </row>
    <row r="259" spans="1:16" ht="93.75" customHeight="1" x14ac:dyDescent="0.2">
      <c r="A259" s="1">
        <v>4</v>
      </c>
      <c r="B259" s="102" t="s">
        <v>794</v>
      </c>
      <c r="C259" s="11" t="s">
        <v>25</v>
      </c>
      <c r="D259" s="119">
        <v>20</v>
      </c>
      <c r="E259" s="67" t="s">
        <v>949</v>
      </c>
      <c r="F259" s="67" t="s">
        <v>766</v>
      </c>
      <c r="G259" s="67" t="s">
        <v>463</v>
      </c>
      <c r="H259" s="36" t="s">
        <v>767</v>
      </c>
      <c r="I259" s="65" t="s">
        <v>768</v>
      </c>
      <c r="J259" s="65">
        <v>2</v>
      </c>
      <c r="K259" s="127">
        <v>43313</v>
      </c>
      <c r="L259" s="127">
        <v>43465</v>
      </c>
      <c r="M259" s="130">
        <v>22</v>
      </c>
      <c r="N259" s="82">
        <v>1</v>
      </c>
      <c r="O259" s="32" t="s">
        <v>869</v>
      </c>
      <c r="P259" s="294" t="s">
        <v>975</v>
      </c>
    </row>
    <row r="260" spans="1:16" ht="76.5" x14ac:dyDescent="0.2">
      <c r="A260" s="1">
        <v>4</v>
      </c>
      <c r="B260" s="102" t="s">
        <v>795</v>
      </c>
      <c r="C260" s="11" t="s">
        <v>25</v>
      </c>
      <c r="D260" s="119">
        <v>20</v>
      </c>
      <c r="E260" s="67" t="s">
        <v>949</v>
      </c>
      <c r="F260" s="67" t="s">
        <v>766</v>
      </c>
      <c r="G260" s="36" t="s">
        <v>669</v>
      </c>
      <c r="H260" s="36" t="s">
        <v>769</v>
      </c>
      <c r="I260" s="78" t="s">
        <v>482</v>
      </c>
      <c r="J260" s="189">
        <v>2</v>
      </c>
      <c r="K260" s="127">
        <v>43313</v>
      </c>
      <c r="L260" s="127">
        <v>44042</v>
      </c>
      <c r="M260" s="130">
        <f>52+52</f>
        <v>104</v>
      </c>
      <c r="N260" s="287">
        <v>0</v>
      </c>
      <c r="O260" s="32"/>
      <c r="P260" s="294" t="s">
        <v>982</v>
      </c>
    </row>
    <row r="261" spans="1:16" ht="81" customHeight="1" x14ac:dyDescent="0.2">
      <c r="A261" s="1">
        <v>4</v>
      </c>
      <c r="B261" s="102" t="s">
        <v>796</v>
      </c>
      <c r="C261" s="11" t="s">
        <v>25</v>
      </c>
      <c r="D261" s="119">
        <v>21</v>
      </c>
      <c r="E261" s="67" t="s">
        <v>950</v>
      </c>
      <c r="F261" s="36" t="s">
        <v>770</v>
      </c>
      <c r="G261" s="36" t="s">
        <v>669</v>
      </c>
      <c r="H261" s="36" t="s">
        <v>771</v>
      </c>
      <c r="I261" s="78" t="s">
        <v>482</v>
      </c>
      <c r="J261" s="65">
        <v>2</v>
      </c>
      <c r="K261" s="127">
        <v>43250</v>
      </c>
      <c r="L261" s="127">
        <v>43676</v>
      </c>
      <c r="M261" s="130">
        <f>52+8</f>
        <v>60</v>
      </c>
      <c r="N261" s="287">
        <v>0.9</v>
      </c>
      <c r="O261" s="216" t="s">
        <v>877</v>
      </c>
      <c r="P261" s="294" t="s">
        <v>974</v>
      </c>
    </row>
    <row r="262" spans="1:16" ht="63.75" x14ac:dyDescent="0.2">
      <c r="A262" s="1">
        <v>4</v>
      </c>
      <c r="B262" s="102" t="s">
        <v>797</v>
      </c>
      <c r="C262" s="11" t="s">
        <v>25</v>
      </c>
      <c r="D262" s="119">
        <v>21</v>
      </c>
      <c r="E262" s="67" t="s">
        <v>950</v>
      </c>
      <c r="F262" s="36" t="s">
        <v>770</v>
      </c>
      <c r="G262" s="36" t="s">
        <v>687</v>
      </c>
      <c r="H262" s="36" t="s">
        <v>719</v>
      </c>
      <c r="I262" s="78" t="s">
        <v>485</v>
      </c>
      <c r="J262" s="65">
        <v>16</v>
      </c>
      <c r="K262" s="127">
        <v>43344</v>
      </c>
      <c r="L262" s="127">
        <v>43830</v>
      </c>
      <c r="M262" s="130">
        <f>52+17</f>
        <v>69</v>
      </c>
      <c r="N262" s="287">
        <v>0</v>
      </c>
      <c r="O262" s="32"/>
      <c r="P262" s="294" t="s">
        <v>962</v>
      </c>
    </row>
    <row r="263" spans="1:16" ht="63.75" x14ac:dyDescent="0.2">
      <c r="A263" s="1">
        <v>4</v>
      </c>
      <c r="B263" s="102" t="s">
        <v>798</v>
      </c>
      <c r="C263" s="11" t="s">
        <v>25</v>
      </c>
      <c r="D263" s="119">
        <v>21</v>
      </c>
      <c r="E263" s="67" t="s">
        <v>950</v>
      </c>
      <c r="F263" s="36" t="s">
        <v>770</v>
      </c>
      <c r="G263" s="36" t="s">
        <v>673</v>
      </c>
      <c r="H263" s="36" t="s">
        <v>674</v>
      </c>
      <c r="I263" s="78" t="s">
        <v>488</v>
      </c>
      <c r="J263" s="65">
        <v>3</v>
      </c>
      <c r="K263" s="127">
        <v>43344</v>
      </c>
      <c r="L263" s="127">
        <v>43830</v>
      </c>
      <c r="M263" s="130">
        <f>52+17</f>
        <v>69</v>
      </c>
      <c r="N263" s="287">
        <v>0</v>
      </c>
      <c r="O263" s="32"/>
      <c r="P263" s="294" t="s">
        <v>988</v>
      </c>
    </row>
    <row r="264" spans="1:16" ht="63.75" x14ac:dyDescent="0.2">
      <c r="A264" s="1">
        <v>4</v>
      </c>
      <c r="B264" s="102" t="s">
        <v>824</v>
      </c>
      <c r="C264" s="11" t="s">
        <v>25</v>
      </c>
      <c r="D264" s="119">
        <v>21</v>
      </c>
      <c r="E264" s="67" t="s">
        <v>950</v>
      </c>
      <c r="F264" s="288" t="s">
        <v>770</v>
      </c>
      <c r="G264" s="289" t="s">
        <v>691</v>
      </c>
      <c r="H264" s="36" t="s">
        <v>772</v>
      </c>
      <c r="I264" s="78" t="s">
        <v>678</v>
      </c>
      <c r="J264" s="65">
        <v>4</v>
      </c>
      <c r="K264" s="127">
        <v>43466</v>
      </c>
      <c r="L264" s="127">
        <v>43830</v>
      </c>
      <c r="M264" s="130">
        <v>52</v>
      </c>
      <c r="N264" s="287">
        <v>0</v>
      </c>
      <c r="O264" s="32"/>
      <c r="P264" s="294" t="s">
        <v>962</v>
      </c>
    </row>
  </sheetData>
  <autoFilter ref="A10:P264" xr:uid="{DEA43FA3-05D0-44E0-80BD-B725FD54F50D}"/>
  <mergeCells count="1">
    <mergeCell ref="B8:O8"/>
  </mergeCells>
  <dataValidations xWindow="791" yWindow="770" count="21">
    <dataValidation type="textLength" allowBlank="1" showInputMessage="1" showErrorMessage="1" errorTitle="Entrada no válida" error="Escriba un texto  Maximo 9 Caracteres" promptTitle="Cualquier contenido Maximo 9 Caracteres" prompt=" Registre EL CÓDIGO contenido en Inf de Auditoría(Suscripción), ó que se encuentra en Plan ya suscrito(Avance o Seguimiento) Insterte tantas filas como ACTIVIDADES sean. Ej.: 11 01 001 (Con espacios)" sqref="D256:D260 D29 D199:D200 D35:D36 D249:D252" xr:uid="{00000000-0002-0000-0000-000000000000}">
      <formula1>0</formula1>
      <formula2>9</formula2>
    </dataValidation>
    <dataValidation type="textLength" allowBlank="1" showInputMessage="1" showErrorMessage="1" errorTitle="Entrada no válida" error="Escriba un texto  Maximo 390 Caracteres" promptTitle="Cualquier contenido Maximo 390 Caracteres" prompt=" Registre HALLAZGO contenido en Inf de Auditoría(Suscripción), ó q se encuentra en Plan ya suscrito(Avance o Seguim) SI SUPERA 390 CARACTERES, RESÚMALO. Insterte tantas filas como ACTIVIDADES sean." sqref="E46:E47 E14:E19 E95:E96 E84:E87 E29 E199:E200 E35 E249:E252" xr:uid="{00000000-0002-0000-0000-000001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acción (correctiva y/o preventiva) q adopta la Entidad p/ subsanar o corregir causa que genera hallazgo. (MÁX. 390 CARACTERES) Inserte tantas filas como ACTIVIDADES tenga." sqref="G243 G249:G251 G113:G116 G122:G125 G191:G195 G158:G164 G168:G177 G150:G152 G179:G184 G36:G110 G199:G200 G13:G19 G257:G264 G24:G31" xr:uid="{00000000-0002-0000-0000-000002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las actividades a desarrollar para el cumplimiento de la Acción  de mejoramiento.  Insterte UNA FILA  por ACTIVIDAD. (MÁX. 390 CARACTERES)" sqref="G226:G228 H212:H219 H250:H251 H113:H116 H122:H130 H24:H31 H39:H46 H158:H164 H168:H177 H150:H152 H36 H179:H184 H48:H110 H199:H208 H33 H229 H13:H19 H257:H264 H191:H195" xr:uid="{00000000-0002-0000-0000-000003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la Unidad de Medida de la actividad. (Ej.: Informes, jornadas de capacitación, etc.) (MÁX. 390 CARACTERES)" sqref="H226:H228 I248 I212:I219 I250:I251 I113:I116 I122:I130 I191:I195 J47:J50 I158:I164 I168:I177 I150:I152 I179:I184 I36:I110 I199:I208 I33 I229 I142 I257:I264 I24:I31 I118 I13:I19" xr:uid="{00000000-0002-0000-0000-000004000000}">
      <formula1>0</formula1>
      <formula2>390</formula2>
    </dataValidation>
    <dataValidation type="decimal" allowBlank="1" showInputMessage="1" showErrorMessage="1" errorTitle="Entrada no válida" error="Por favor escriba un número" promptTitle="Escriba un número en esta casilla" prompt=" Registre EN NÚMERO la cantidad, volumen o tamaño de la actividad (en unidades o porcentajes).  Ej.: Si en col. 28 registró INFORMES y son 5 informes, aquí se registra el número 5." sqref="J250:J251 J248 J149 J38:J45 J36 J48:J110 J153:J200 J13:J19 J257:J264 J25:J30" xr:uid="{00000000-0002-0000-0000-000005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la FECHA PROGRAMADA para el inicio de la actividad. (FORMATO AAAA/MM/DD)" sqref="L178 K27:K30 K188:L189 L197:L199 K243:K251 L246 K149 L18 K165:L167 K254:K255 K153:K157 L154:L157 K36:K45 K48:K110 K190:K200 K11:K19 K257:K264 K171:K187" xr:uid="{00000000-0002-0000-0000-000006000000}">
      <formula1>1900/1/1</formula1>
      <formula2>3000/1/1</formula2>
    </dataValidation>
    <dataValidation type="date" allowBlank="1" showInputMessage="1" errorTitle="Entrada no válida" error="Por favor escriba una fecha válida (AAAA/MM/DD)" promptTitle="Ingrese una fecha (AAAA/MM/DD)" prompt=" Registre la FECHA PROGRAMADA para la terminación de la actividad. (FORMATO AAAA/MM/DD)" sqref="L163 L243 L247:L251 L245 L149 L153 L254:L255 L190:L196 L179:L187 L27:L28 L207 L11:L19 L257:L264 L36:L110 L228:L229 L238:L239 L161 L171:L177 L200" xr:uid="{00000000-0002-0000-0000-000007000000}">
      <formula1>1900/1/1</formula1>
      <formula2>3000/1/1</formula2>
    </dataValidation>
    <dataValidation type="decimal" allowBlank="1" showInputMessage="1" showErrorMessage="1" errorTitle="Entrada no válida" error="Por favor escriba un número" promptTitle="Escriba un número en esta casilla" prompt=" Registre el numero de semanas que existen entre las fecha de inicio y la fecha final de la actividad." sqref="M11:M19 M251 M149 M175:M178 M165:M167 M95 M256 M69 M153:M157 M182:M190 M28:M30 M195:M200" xr:uid="{00000000-0002-0000-0000-000008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avance fisico a la fecha de corte del informe, respecto a las cantidades de las unidades de medida. (Únicamente para AVANCE ó SEGUIMIENTO del Plan de Mejoramiento)" sqref="N149 N157 N230:N237 N165:N167 N153 N247:N250 N220:N228 N209:N216 N32:N110 N12:N19 N256:N264 N26:N30 N178:N206" xr:uid="{00000000-0002-0000-0000-000009000000}">
      <formula1>-9223372036854770000</formula1>
      <formula2>9223372036854770000</formula2>
    </dataValidation>
    <dataValidation type="textLength" allowBlank="1" showInputMessage="1" error="Escriba un texto  Maximo 9 Caracteres" promptTitle="Cualquier contenido Maximo 9 Caracteres" prompt=" Registre EL CÓDIGO contenido en Inf de Auditoría(Suscripción), ó que se encuentra en Plan ya suscrito(Avance o Seguimiento) Insterte tantas filas como ACTIVIDADES sean. Ej.: 11 01 001 (Con espacios)" sqref="D146:D147 D126:D140 D119:D121 D149:D198 D11:D112" xr:uid="{00000000-0002-0000-0000-00000B000000}">
      <formula1>0</formula1>
      <formula2>9</formula2>
    </dataValidation>
    <dataValidation type="textLength" allowBlank="1" showInputMessage="1" error="Escriba un texto  Maximo 390 Caracteres" promptTitle="Cualquier contenido Maximo 390 Caracteres" prompt=" Registre HALLAZGO contenido en Inf de Auditoría(Suscripción), ó q se encuentra en Plan ya suscrito(Avance o Seguim) SI SUPERA 390 CARACTERES, RESÚMALO. Insterte tantas filas como ACTIVIDADES sean." sqref="E11:E19 F187:F189 E149:E198 E24:E31" xr:uid="{00000000-0002-0000-0000-00000C000000}">
      <formula1>0</formula1>
      <formula2>390</formula2>
    </dataValidation>
    <dataValidation type="textLength" allowBlank="1" showInputMessage="1" error="Escriba un texto  Maximo 390 Caracteres" promptTitle="Cualquier contenido Maximo 390 Caracteres" prompt=" Registre CAUSA contenida en Inf de Auditoría(Suscripción), ó q se encuentra en Plan ya suscrito(Avance o Seguimiento) SI SUPERA 390 CARACTERES, RESÚMALA. Insterte tantas filas como ACTIVIDADES sean." sqref="F11:F19 F190:F198 F149:F185 F24:F31" xr:uid="{00000000-0002-0000-0000-00000D000000}">
      <formula1>0</formula1>
      <formula2>390</formula2>
    </dataValidation>
    <dataValidation type="textLength" allowBlank="1" showInputMessage="1" error="Escriba un texto  Maximo 390 Caracteres" promptTitle="Cualquier contenido Maximo 390 Caracteres" prompt=" Registre DE MANERA BREVE acción (correctiva y/o preventiva) q adopta la Entidad p/ subsanar o corregir causa que genera hallazgo. (MÁX. 390 CARACTERES) Inserte tantas filas como ACTIVIDADES tenga." sqref="G165:G166 F186 G178 G196:G198 G186:G189 G153:G157" xr:uid="{00000000-0002-0000-0000-00000E000000}">
      <formula1>0</formula1>
      <formula2>390</formula2>
    </dataValidation>
    <dataValidation type="textLength" allowBlank="1" showInputMessage="1" error="Escriba un texto  Maximo 390 Caracteres" promptTitle="Cualquier contenido Maximo 390 Caracteres" prompt=" Registre DE MANERA BREVE las actividades a desarrollar para el cumplimiento de la Acción  de mejoramiento.  Insterte UNA FILA  por ACTIVIDAD. (MÁX. 390 CARACTERES)" sqref="G149 G185 H178 G28:G31 O167 H196:H198 G11:H19 G167 H165:H167 H153:H157 G190 H186:H189" xr:uid="{00000000-0002-0000-0000-00000F000000}">
      <formula1>0</formula1>
      <formula2>390</formula2>
    </dataValidation>
    <dataValidation type="textLength" allowBlank="1" showInputMessage="1" error="Escriba un texto  Maximo 390 Caracteres" promptTitle="Cualquier contenido Maximo 390 Caracteres" prompt=" Registre DE MANERA BREVE la Unidad de Medida de la actividad. (Ej.: Informes, jornadas de capacitación, etc.) (MÁX. 390 CARACTERES)" sqref="I28:I29 I149 I178 I196:I198 I165:I167 I153:I157 I185:I190 I11:I19" xr:uid="{00000000-0002-0000-0000-000010000000}">
      <formula1>0</formula1>
      <formula2>390</formula2>
    </dataValidation>
    <dataValidation type="decimal" allowBlank="1" showInputMessage="1" showErrorMessage="1" errorTitle="Entrada no válida" error="Por favor escriba un número" promptTitle="Escriba un número en esta casilla" prompt=" Registre EN NÚMERO la cantidad, Volumen o tamaño de la actividad (en unidades o porcentajes).  Ej.: Si en col. 28 registró INFORMES y son 5 informes, aquí se registra el número 5." sqref="J11:J19" xr:uid="{00000000-0002-0000-0000-000011000000}">
      <formula1>-9223372036854770000</formula1>
      <formula2>9223372036854770000</formula2>
    </dataValidation>
    <dataValidation type="textLength" allowBlank="1" showInputMessage="1" error="Escriba un texto  Maximo 390 Caracteres" promptTitle="Cualquier contenido Maximo 390 Caracteres" prompt=" Registre aspectos importantes a considerar. (MÁX. 390 CARACTERES)" sqref="O196 O188 O165:O166 O178 O17 O11 O19 O155:O157 O13:O14" xr:uid="{00000000-0002-0000-0000-000012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aspectos importantes a considerar. (MÁX. 390 CARACTERES)" sqref="O256 O97:O99" xr:uid="{9DDB5FF6-888E-45C2-AB69-58E01A3E6BD6}">
      <formula1>0</formula1>
      <formula2>390</formula2>
    </dataValidation>
    <dataValidation type="textLength" allowBlank="1" showInputMessage="1" showErrorMessage="1" errorTitle="Entrada no válida" error="Escriba un texto  Maximo 390 Caracteres" promptTitle="Cualquier contenido Maximo 390 Caracteres" prompt=" Registre CAUSA contenida en Inf de Auditoría(Suscripción), ó q se encuentra en Plan ya suscrito(Avance o Seguimiento) SI SUPERA 390 CARACTERES, RESÚMALA. Insterte tantas filas como ACTIVIDADES sean." sqref="F37 F46:F47 F56:F57 F69 F72 F14:F19 F91 F95:F96 F84:F87" xr:uid="{5B9EC9D7-C914-4987-968B-BF4AA7144B7E}">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si registra la SUSCRIPCIÓN, ó el AVANCE (SEGUIMIENTO) del Plan de Mejoramiento." sqref="C11:C264" xr:uid="{00000000-0002-0000-0000-00000A000000}">
      <formula1>#REF!</formula1>
    </dataValidation>
  </dataValidations>
  <printOptions horizontalCentered="1" gridLines="1"/>
  <pageMargins left="0.15748031496062992" right="0.15748031496062992" top="0.15748031496062992" bottom="0.15748031496062992" header="0.15748031496062992" footer="0.31496062992125984"/>
  <pageSetup scale="29" orientation="landscape" r:id="rId1"/>
  <rowBreaks count="3" manualBreakCount="3">
    <brk id="64" max="15" man="1"/>
    <brk id="84" max="15" man="1"/>
    <brk id="242" max="15" man="1"/>
  </rowBreaks>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F14.1  PLANES DE MEJORAMIENT...</vt:lpstr>
      <vt:lpstr>'F14.1  PLANES DE MEJORAMIENT...'!Área_de_impresión</vt:lpstr>
      <vt:lpstr>'F14.1  PLANES DE MEJORAMIENT...'!Títulos_a_imprimir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Paola Andrea Blandon Salazar</cp:lastModifiedBy>
  <cp:lastPrinted>2019-01-30T14:55:00Z</cp:lastPrinted>
  <dcterms:created xsi:type="dcterms:W3CDTF">2018-07-13T15:06:31Z</dcterms:created>
  <dcterms:modified xsi:type="dcterms:W3CDTF">2019-01-30T14:55:23Z</dcterms:modified>
</cp:coreProperties>
</file>