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172.30.80.190\Publica\8 - Oficina de Control Interno\2020\Cumplimiento Regulatorio\Seguimiento Plan de Mejoramiento CGR\I semestre-2020\"/>
    </mc:Choice>
  </mc:AlternateContent>
  <xr:revisionPtr revIDLastSave="0" documentId="13_ncr:1_{56417416-BE2F-439C-95AF-957D368BEB48}" xr6:coauthVersionLast="45" xr6:coauthVersionMax="45" xr10:uidLastSave="{00000000-0000-0000-0000-000000000000}"/>
  <bookViews>
    <workbookView xWindow="-120" yWindow="-120" windowWidth="20730" windowHeight="11160" xr2:uid="{00000000-000D-0000-FFFF-FFFF00000000}"/>
  </bookViews>
  <sheets>
    <sheet name="F14.1  PLANES DE MEJORAMIENT..." sheetId="1" r:id="rId1"/>
    <sheet name="Cumplimiento Final PM" sheetId="2" r:id="rId2"/>
  </sheets>
  <definedNames>
    <definedName name="_xlnm._FilterDatabase" localSheetId="0" hidden="1">'F14.1  PLANES DE MEJORAMIENT...'!$B$1:$D$6</definedName>
    <definedName name="_xlnm.Print_Area" localSheetId="0">'F14.1  PLANES DE MEJORAMIENT...'!$A$1:$P$439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54" i="1" l="1"/>
  <c r="Q394" i="1" l="1"/>
  <c r="Q12" i="1" l="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223" i="1"/>
  <c r="Q224" i="1"/>
  <c r="Q225" i="1"/>
  <c r="Q226" i="1"/>
  <c r="Q227" i="1"/>
  <c r="Q228" i="1"/>
  <c r="Q229" i="1"/>
  <c r="Q230" i="1"/>
  <c r="Q231" i="1"/>
  <c r="Q232" i="1"/>
  <c r="Q233" i="1"/>
  <c r="Q234" i="1"/>
  <c r="Q235" i="1"/>
  <c r="Q236" i="1"/>
  <c r="Q237" i="1"/>
  <c r="Q238" i="1"/>
  <c r="Q239" i="1"/>
  <c r="Q240" i="1"/>
  <c r="Q241" i="1"/>
  <c r="Q242" i="1"/>
  <c r="Q243" i="1"/>
  <c r="Q244" i="1"/>
  <c r="Q245" i="1"/>
  <c r="Q246" i="1"/>
  <c r="Q247" i="1"/>
  <c r="Q248" i="1"/>
  <c r="Q249" i="1"/>
  <c r="Q250" i="1"/>
  <c r="Q251" i="1"/>
  <c r="Q252" i="1"/>
  <c r="Q253" i="1"/>
  <c r="Q255" i="1"/>
  <c r="Q256" i="1"/>
  <c r="Q257" i="1"/>
  <c r="Q258" i="1"/>
  <c r="Q259" i="1"/>
  <c r="Q260" i="1"/>
  <c r="Q261" i="1"/>
  <c r="Q262" i="1"/>
  <c r="Q263" i="1"/>
  <c r="Q264" i="1"/>
  <c r="Q265" i="1"/>
  <c r="Q266" i="1"/>
  <c r="Q267" i="1"/>
  <c r="Q268" i="1"/>
  <c r="Q269" i="1"/>
  <c r="Q270" i="1"/>
  <c r="Q271" i="1"/>
  <c r="Q272" i="1"/>
  <c r="Q273" i="1"/>
  <c r="Q274" i="1"/>
  <c r="Q275" i="1"/>
  <c r="Q276" i="1"/>
  <c r="Q277" i="1"/>
  <c r="Q278" i="1"/>
  <c r="Q279" i="1"/>
  <c r="Q280" i="1"/>
  <c r="Q281" i="1"/>
  <c r="Q282" i="1"/>
  <c r="Q283" i="1"/>
  <c r="Q284" i="1"/>
  <c r="Q285" i="1"/>
  <c r="Q286" i="1"/>
  <c r="Q287" i="1"/>
  <c r="Q288" i="1"/>
  <c r="Q289" i="1"/>
  <c r="Q290" i="1"/>
  <c r="Q291" i="1"/>
  <c r="Q292" i="1"/>
  <c r="Q293" i="1"/>
  <c r="Q294" i="1"/>
  <c r="Q295" i="1"/>
  <c r="Q296" i="1"/>
  <c r="Q297" i="1"/>
  <c r="Q298" i="1"/>
  <c r="Q299" i="1"/>
  <c r="Q300" i="1"/>
  <c r="Q301" i="1"/>
  <c r="Q302" i="1"/>
  <c r="Q303" i="1"/>
  <c r="Q304" i="1"/>
  <c r="Q305" i="1"/>
  <c r="Q306" i="1"/>
  <c r="Q307" i="1"/>
  <c r="Q308" i="1"/>
  <c r="Q309" i="1"/>
  <c r="Q310" i="1"/>
  <c r="Q311" i="1"/>
  <c r="Q312" i="1"/>
  <c r="Q313" i="1"/>
  <c r="Q314" i="1"/>
  <c r="Q315" i="1"/>
  <c r="Q316" i="1"/>
  <c r="Q317" i="1"/>
  <c r="Q318" i="1"/>
  <c r="Q319" i="1"/>
  <c r="Q320" i="1"/>
  <c r="Q321" i="1"/>
  <c r="Q322" i="1"/>
  <c r="Q323" i="1"/>
  <c r="Q324" i="1"/>
  <c r="Q325" i="1"/>
  <c r="Q326" i="1"/>
  <c r="Q327" i="1"/>
  <c r="Q328" i="1"/>
  <c r="Q329" i="1"/>
  <c r="Q330" i="1"/>
  <c r="Q331" i="1"/>
  <c r="Q332" i="1"/>
  <c r="Q333" i="1"/>
  <c r="Q334" i="1"/>
  <c r="Q335" i="1"/>
  <c r="Q336" i="1"/>
  <c r="Q337" i="1"/>
  <c r="Q338" i="1"/>
  <c r="Q339" i="1"/>
  <c r="Q340" i="1"/>
  <c r="Q341" i="1"/>
  <c r="Q342" i="1"/>
  <c r="Q343" i="1"/>
  <c r="Q344" i="1"/>
  <c r="Q345" i="1"/>
  <c r="Q346" i="1"/>
  <c r="Q347" i="1"/>
  <c r="Q348" i="1"/>
  <c r="Q349" i="1"/>
  <c r="Q350" i="1"/>
  <c r="Q351" i="1"/>
  <c r="Q352" i="1"/>
  <c r="Q353" i="1"/>
  <c r="Q354" i="1"/>
  <c r="Q355" i="1"/>
  <c r="Q356" i="1"/>
  <c r="Q357" i="1"/>
  <c r="Q358" i="1"/>
  <c r="Q359" i="1"/>
  <c r="Q360" i="1"/>
  <c r="Q361" i="1"/>
  <c r="Q362" i="1"/>
  <c r="Q363" i="1"/>
  <c r="Q364" i="1"/>
  <c r="Q365" i="1"/>
  <c r="Q366" i="1"/>
  <c r="Q367" i="1"/>
  <c r="Q368" i="1"/>
  <c r="Q369" i="1"/>
  <c r="Q370" i="1"/>
  <c r="Q371" i="1"/>
  <c r="Q372" i="1"/>
  <c r="Q373" i="1"/>
  <c r="Q374" i="1"/>
  <c r="Q375" i="1"/>
  <c r="Q376" i="1"/>
  <c r="Q377" i="1"/>
  <c r="Q378" i="1"/>
  <c r="Q379" i="1"/>
  <c r="Q380" i="1"/>
  <c r="Q381" i="1"/>
  <c r="Q382" i="1"/>
  <c r="Q383" i="1"/>
  <c r="Q384" i="1"/>
  <c r="Q385" i="1"/>
  <c r="Q386" i="1"/>
  <c r="Q387" i="1"/>
  <c r="Q388" i="1"/>
  <c r="Q389" i="1"/>
  <c r="Q390" i="1"/>
  <c r="Q391" i="1"/>
  <c r="Q392" i="1"/>
  <c r="Q393" i="1"/>
  <c r="Q395" i="1"/>
  <c r="Q396" i="1"/>
  <c r="Q397" i="1"/>
  <c r="Q398" i="1"/>
  <c r="Q399" i="1"/>
  <c r="Q400" i="1"/>
  <c r="Q401" i="1"/>
  <c r="Q402" i="1"/>
  <c r="Q403" i="1"/>
  <c r="Q404" i="1"/>
  <c r="Q405" i="1"/>
  <c r="Q406" i="1"/>
  <c r="Q407" i="1"/>
  <c r="Q408" i="1"/>
  <c r="Q409" i="1"/>
  <c r="Q410" i="1"/>
  <c r="Q411" i="1"/>
  <c r="Q412" i="1"/>
  <c r="Q413" i="1"/>
  <c r="Q11" i="1"/>
  <c r="D9" i="2" l="1"/>
  <c r="E11" i="2" s="1"/>
  <c r="C9" i="2"/>
  <c r="M412" i="1" l="1"/>
  <c r="M263" i="1" l="1"/>
  <c r="M262" i="1"/>
  <c r="M261" i="1"/>
  <c r="M260" i="1"/>
  <c r="M257" i="1"/>
  <c r="M256" i="1"/>
  <c r="M255" i="1"/>
  <c r="M254" i="1"/>
  <c r="M252" i="1"/>
  <c r="M251" i="1"/>
  <c r="M248" i="1"/>
  <c r="M246" i="1"/>
  <c r="M244" i="1"/>
  <c r="M239" i="1"/>
  <c r="M238" i="1"/>
  <c r="M237" i="1"/>
  <c r="M235" i="1"/>
  <c r="M234" i="1"/>
  <c r="M233" i="1"/>
  <c r="M232" i="1"/>
  <c r="M231" i="1"/>
  <c r="M230" i="1"/>
  <c r="M229" i="1"/>
  <c r="M228" i="1"/>
  <c r="M227" i="1"/>
  <c r="M226" i="1"/>
  <c r="M223" i="1"/>
  <c r="M222" i="1"/>
  <c r="M220" i="1"/>
  <c r="M218" i="1"/>
  <c r="M217" i="1"/>
  <c r="M216" i="1"/>
  <c r="M215" i="1"/>
  <c r="M213" i="1"/>
  <c r="M210" i="1"/>
  <c r="M209" i="1"/>
  <c r="M208" i="1"/>
  <c r="M207" i="1"/>
  <c r="M250" i="1"/>
  <c r="M205" i="1"/>
  <c r="M204" i="1"/>
  <c r="M203" i="1"/>
  <c r="M202" i="1"/>
  <c r="M201" i="1"/>
  <c r="M198" i="1"/>
  <c r="M195" i="1"/>
  <c r="M192" i="1"/>
  <c r="M191" i="1"/>
  <c r="M190" i="1"/>
  <c r="M188" i="1"/>
  <c r="M187" i="1"/>
  <c r="M184" i="1"/>
  <c r="M182" i="1"/>
  <c r="M181" i="1"/>
  <c r="M179" i="1"/>
  <c r="M177" i="1"/>
  <c r="M175" i="1"/>
  <c r="M174" i="1"/>
  <c r="M164" i="1"/>
  <c r="M162" i="1"/>
  <c r="M160" i="1"/>
  <c r="M153" i="1"/>
  <c r="M152" i="1"/>
  <c r="M151" i="1"/>
  <c r="M149" i="1"/>
  <c r="M148" i="1"/>
  <c r="M143" i="1"/>
  <c r="M142" i="1"/>
  <c r="M141" i="1"/>
  <c r="M139" i="1"/>
  <c r="M138" i="1"/>
  <c r="M137" i="1"/>
  <c r="M136" i="1"/>
  <c r="M127" i="1"/>
  <c r="M126" i="1"/>
  <c r="M125" i="1"/>
  <c r="M124" i="1"/>
  <c r="M120" i="1"/>
  <c r="M119" i="1"/>
  <c r="M116" i="1"/>
  <c r="M108" i="1"/>
  <c r="M107" i="1"/>
  <c r="M106" i="1"/>
  <c r="M105" i="1"/>
  <c r="M103" i="1"/>
  <c r="M100" i="1"/>
  <c r="M99" i="1"/>
  <c r="M98" i="1"/>
  <c r="M97" i="1"/>
  <c r="M96" i="1"/>
  <c r="M95" i="1"/>
  <c r="M93" i="1"/>
  <c r="M92" i="1"/>
  <c r="M91" i="1"/>
  <c r="M89" i="1"/>
  <c r="M88" i="1"/>
  <c r="M87" i="1"/>
  <c r="M85" i="1"/>
  <c r="M84" i="1"/>
  <c r="M83" i="1"/>
  <c r="M81" i="1"/>
  <c r="M80" i="1"/>
  <c r="M79" i="1"/>
  <c r="M78" i="1"/>
  <c r="M77" i="1"/>
  <c r="M76" i="1"/>
  <c r="M75" i="1"/>
  <c r="M74" i="1"/>
  <c r="M73" i="1"/>
  <c r="M72" i="1"/>
  <c r="M70" i="1"/>
  <c r="M69" i="1"/>
  <c r="M68" i="1"/>
  <c r="M66" i="1"/>
  <c r="M65" i="1"/>
  <c r="M64" i="1"/>
  <c r="M63" i="1"/>
  <c r="M61" i="1"/>
  <c r="M60" i="1"/>
  <c r="M59" i="1"/>
  <c r="M58" i="1"/>
  <c r="M56" i="1"/>
  <c r="M55" i="1"/>
  <c r="M53" i="1"/>
  <c r="M51" i="1"/>
  <c r="M48" i="1"/>
  <c r="M47" i="1"/>
  <c r="M46" i="1"/>
  <c r="M45" i="1"/>
  <c r="M42" i="1"/>
  <c r="M41" i="1"/>
  <c r="M40" i="1"/>
  <c r="M39" i="1"/>
  <c r="M38" i="1"/>
  <c r="M36" i="1"/>
  <c r="M34" i="1"/>
  <c r="M33" i="1"/>
  <c r="M32" i="1"/>
  <c r="M31" i="1"/>
  <c r="M30" i="1"/>
  <c r="M29" i="1"/>
  <c r="M28" i="1"/>
  <c r="M27" i="1"/>
  <c r="M25" i="1"/>
  <c r="M23" i="1"/>
  <c r="M20" i="1"/>
  <c r="M18" i="1"/>
  <c r="M17" i="1"/>
  <c r="M15" i="1"/>
</calcChain>
</file>

<file path=xl/sharedStrings.xml><?xml version="1.0" encoding="utf-8"?>
<sst xmlns="http://schemas.openxmlformats.org/spreadsheetml/2006/main" count="3758" uniqueCount="1481">
  <si>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</si>
  <si>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</si>
  <si>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</si>
  <si>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</si>
  <si>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</si>
  <si>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</si>
  <si>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</si>
  <si>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</si>
  <si>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</si>
  <si>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</si>
  <si>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</si>
  <si>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</si>
  <si>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</si>
  <si>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</si>
  <si>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</si>
  <si>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</si>
  <si>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</si>
  <si>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</si>
  <si>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</si>
  <si>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</si>
  <si>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</si>
  <si>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</si>
  <si>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</si>
  <si>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</si>
  <si>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</si>
  <si>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2 AVANCE ó SEGUIMIENTO DEL PLAN DE MEJORAMIENTO</t>
  </si>
  <si>
    <t xml:space="preserve">El esquema implementado presenta algunas vulnerabilidades derivadas de la segregación de funciones dentro de la Oficina de Gestión de la Información. </t>
  </si>
  <si>
    <t>Meses</t>
  </si>
  <si>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</si>
  <si>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Desarrollar las interfases contables</t>
  </si>
  <si>
    <t>Adquisicion sistema ERP</t>
  </si>
  <si>
    <t>FILA_85</t>
  </si>
  <si>
    <t xml:space="preserve">Se observa que no hay participación de personal técnico en informática que detecte situaciones acordes a su experticia y formule correcciones sobre la calidad de los datos contenidos en el sistema de información “Matrix”. </t>
  </si>
  <si>
    <t>Aplicar procesos de mejora de la información desde el punto de vista de base de datos, vinculando al personal del área de Gestión de la Información en la verificación de la información.</t>
  </si>
  <si>
    <t>Analizar la información contenida en Matrix desde base de datos y su consistencia con las diferentes tablas que la conforman.</t>
  </si>
  <si>
    <t>FILA_86</t>
  </si>
  <si>
    <t>Los archivos generados por el sistema de información “Matrix” son sujetos de intervención manual y modificación antes de ser cargados al sistema contable, y arrojan el resultado mencionado a pesar de efectuarse revisiones previas de calidad de la información.</t>
  </si>
  <si>
    <t>FILA_87</t>
  </si>
  <si>
    <t>FILA_88</t>
  </si>
  <si>
    <t>En la entrega realizada por la DNE EL, la información se transfirió de esta manera y porque aun cuando se cuenta con datos que reposan en expedientes físicos, no todas estas carpetas han producido actualizaciones a la base de datos…</t>
  </si>
  <si>
    <t>FILA_89</t>
  </si>
  <si>
    <t>FILA_90</t>
  </si>
  <si>
    <t>FILA_91</t>
  </si>
  <si>
    <t>FILA_92</t>
  </si>
  <si>
    <t>FILA_93</t>
  </si>
  <si>
    <t>FILA_94</t>
  </si>
  <si>
    <t xml:space="preserve">SAE no dispone de los recursos para hacer productivos las sociedades en liquidación, solo las puede administrar y asumir los gastos de administración que esta labor implica. </t>
  </si>
  <si>
    <t>Seguimiento y Monitoreo del cargue de información histórica y contable de las Sociedades - para actualizar la información contable de las sociedades en la contabilidad del FRISCO</t>
  </si>
  <si>
    <t>Determinar la información contable y financiera de las Sociedades en liquidación con activos y de papel 100% FRISCO Y Los establecimientos de comercio de papel</t>
  </si>
  <si>
    <t>Número de sociedades con cargue realizado/ Número de sociedades en liquidación con activos y sin activos</t>
  </si>
  <si>
    <t>FILA_95</t>
  </si>
  <si>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</si>
  <si>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</si>
  <si>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</si>
  <si>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Activos revisados</t>
  </si>
  <si>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</si>
  <si>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</si>
  <si>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</si>
  <si>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</si>
  <si>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</si>
  <si>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FILA_97</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</si>
  <si>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</si>
  <si>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</si>
  <si>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</si>
  <si>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FILA_98</t>
  </si>
  <si>
    <t>Verificar que los 62 bienes esten inmersos en un proceso de Extincion de Dominio
Requerir a la Fiscalia General de la Nacion  el tipo de proceso al que se encuentra asociado los 62 bienes</t>
  </si>
  <si>
    <t>Ingresos al sistema</t>
  </si>
  <si>
    <t>FILA_99</t>
  </si>
  <si>
    <t xml:space="preserve">1. Levantar el procedimiento la identificación, validación y depuración los medios de transporte sin ubicar. Registrar en el sistema de información  la base de datos o en el sistema vigente un valor para los bienes materialmente ubicados y existentes, siguiendo el procedimiento.        
</t>
  </si>
  <si>
    <t>Actualización del procedimiento de avalúo demuebles//Identificar los 7.587 bienes muebles incautados sin valorar// Procedimiento para "identificar, validar y depurar los medios de transporte sin ubicar"//Diferenciar los muebles existentes de los que no//Comunciar al area financiera//Inactivar los bienesy valorarlos segun corresponda</t>
  </si>
  <si>
    <t xml:space="preserve">* # Bienes muebles medios de transporte valorados / # bienes muebles medios de transporte activos.          
* # de bienes descargados/ # de bienes no materializados.     </t>
  </si>
  <si>
    <t>FILA_100</t>
  </si>
  <si>
    <t>SAE se encuentra en proceso de verificación de la información de cada bien y en la entrega de la Liquidadora del DNE de los bienes del FRISCO a SAE, no se realizó.</t>
  </si>
  <si>
    <t>FILA_101</t>
  </si>
  <si>
    <t>Culminar la depuracion del inventario, entregado por la Extinta DNE</t>
  </si>
  <si>
    <t>Procedimiento documentado</t>
  </si>
  <si>
    <t>FILA_102</t>
  </si>
  <si>
    <t>Descarga de bienes por no poseer informacion basica en el sistema que permita su administracion</t>
  </si>
  <si>
    <t>FILA_103</t>
  </si>
  <si>
    <t>FILA_104</t>
  </si>
  <si>
    <t>Debilidades de Control Interno Contable referente a la información reportada por la Sociedad de Activos Especiales - SAE S.A.S del Balance FRISCO con corte a 31 de diciembre de 2014</t>
  </si>
  <si>
    <t>FILA_105</t>
  </si>
  <si>
    <t>FILA_106</t>
  </si>
  <si>
    <t>Solicitud de estructuracion de un plataforma que permita ingresar los bienes Dinero Arte y Otros.</t>
  </si>
  <si>
    <t>Solicitud  de estructuración de plataforma.//Acompañamiento a la estructuracion de la plataforma</t>
  </si>
  <si>
    <t>Memorandos</t>
  </si>
  <si>
    <t xml:space="preserve">Identificar los  bienes registrado en el sistema MATRIX  y recibidos por la Extinta DNE, que no posean informacion basica( matricula, # motor, # de serie, modelo) descargarlos del sistema </t>
  </si>
  <si>
    <t xml:space="preserve">Realizar el procedimiento de descarga de bienes por no poseer informacion basica en el sistema que permita su administracion para incluirla en la arquitectura empresarial </t>
  </si>
  <si>
    <t>FILA_111</t>
  </si>
  <si>
    <t>Según el procedimiento gestionar la descarga de los bienes no materializados</t>
  </si>
  <si>
    <t>FILA_112</t>
  </si>
  <si>
    <t>Estructurar un Proceso de selección para designar un operador logístico integral que preste el servicio inherente al sistema de almacenamiento de bienes a precio de mercado</t>
  </si>
  <si>
    <t>Gestionar la modalidad pertinente para la administración de los bienes muebles (enajenación temprana, chatarrización, destinación provisional o arrendamiento)</t>
  </si>
  <si>
    <t>Porcentaje de bienes administrados por modalidad (Ley 1708/2014)</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</si>
  <si>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</si>
  <si>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FILA_113</t>
  </si>
  <si>
    <t xml:space="preserve">Identificar la existencia de los bienes que registran en el sistema en deposito  y destinacion </t>
  </si>
  <si>
    <t>Oficiar a quienes fungen en el sistema como destinatario y/o depositario solicitando estado del bien  y cumplimiento de obligaciones</t>
  </si>
  <si>
    <t>FILA_114</t>
  </si>
  <si>
    <t>Porcentaje de bienes revisados que figuran en deposito provisional  Enitdades Públicas</t>
  </si>
  <si>
    <t>FILA_115</t>
  </si>
  <si>
    <t xml:space="preserve">Las condiciones contractuales fueron las suscritas en su oportunidad por la DNE con el proveedor. </t>
  </si>
  <si>
    <t>FILA_116</t>
  </si>
  <si>
    <t>Suscribir convenio con entes judiciales para determinar costo beneficio de los bienes materializados</t>
  </si>
  <si>
    <t>Convenio</t>
  </si>
  <si>
    <t>FILA_117</t>
  </si>
  <si>
    <t>Entrega documental por parte de la DNE de los bienes del FRISCO basándose en la información contenida en la base de datos del Sistema de información “MATRIX”.</t>
  </si>
  <si>
    <t>FILA_118</t>
  </si>
  <si>
    <t>FILA_119</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</si>
  <si>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</si>
  <si>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</si>
  <si>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</si>
  <si>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</si>
  <si>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t>FILA_120</t>
  </si>
  <si>
    <t>FILA_121</t>
  </si>
  <si>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</si>
  <si>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</si>
  <si>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</si>
  <si>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</si>
  <si>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</si>
  <si>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FILA_122</t>
  </si>
  <si>
    <t>FILA_123</t>
  </si>
  <si>
    <t>FILA_124</t>
  </si>
  <si>
    <t xml:space="preserve">La información entregada por la hoy liquidada DNE no contiene la información actualizada del estado administrativo de los activos. </t>
  </si>
  <si>
    <t>Implementación del Sistema de Control de la Gestión de Depositarios- Portal de Depositarios</t>
  </si>
  <si>
    <t>FILA_125</t>
  </si>
  <si>
    <t xml:space="preserve">Determinar el estado legal de los activos del inventario de FRISCO. </t>
  </si>
  <si>
    <t>FILA_126</t>
  </si>
  <si>
    <t>Gestionar el saneamiento de Información de Estado Legal de los Muebles del inventario FRISCO</t>
  </si>
  <si>
    <t>Porcentaje de avance en cuanto al saneamiento de Muebles en su componente legal</t>
  </si>
  <si>
    <t>FILA_127</t>
  </si>
  <si>
    <t>FILA_128</t>
  </si>
  <si>
    <t>FILA_129</t>
  </si>
  <si>
    <t>FILA_130</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</si>
  <si>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</si>
  <si>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inforamción de depositarios y sus controles</t>
  </si>
  <si>
    <t>FILA_131</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</si>
  <si>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</si>
  <si>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</si>
  <si>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</si>
  <si>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FILA_132</t>
  </si>
  <si>
    <t xml:space="preserve">Los expedientes están incompletos, presentan fallas en la foliación, no contienen todas y cada una de las actuaciones de cada una de las dependencias, lo que indica que los expedientes están en el mismo estado que fueron recibidos de la DNE... </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</si>
  <si>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</si>
  <si>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</si>
  <si>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</si>
  <si>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</si>
  <si>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FILA_133</t>
  </si>
  <si>
    <t xml:space="preserve">Capacitar a los funcionarios en la aplicación de las Tablas de Retención. </t>
  </si>
  <si>
    <t>Realizar talleres archivísticos que aseguren la aplicación de los procedimientos de organización de expedientes.</t>
  </si>
  <si>
    <t>FILA_134</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</si>
  <si>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</si>
  <si>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FILA_135</t>
  </si>
  <si>
    <t>No se cuenta con la documentación de las funcionalidades y reglas de negocio definidas en el sistema de información</t>
  </si>
  <si>
    <t>FILA_136</t>
  </si>
  <si>
    <t>FILA_137</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</si>
  <si>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</si>
  <si>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FILA_138</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</si>
  <si>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</si>
  <si>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t>Seguimiento y Monitoreo de la Puesta en Marcha del proceso  y sistema de información- Portal de Depositarios en la gestión de activos ocupados ilegalmente</t>
  </si>
  <si>
    <t>FILA_139</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</si>
  <si>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</si>
  <si>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</si>
  <si>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FILA_140</t>
  </si>
  <si>
    <t>FILA_141</t>
  </si>
  <si>
    <t>FILA_142</t>
  </si>
  <si>
    <t>La liquidada DNE entrego un sistema de información denominado Matrix con funcionalidades e información diferente a la que contenia OLYMPUS, sistemas de información de SAE como depositario.</t>
  </si>
  <si>
    <t>FILA_143</t>
  </si>
  <si>
    <t>FILA_144</t>
  </si>
  <si>
    <t>FILA_145</t>
  </si>
  <si>
    <t>La liquidada DNE entrego el inventario sin realizar una validación del contenido de documental y del sistema de información.</t>
  </si>
  <si>
    <t>Activo Saneado</t>
  </si>
  <si>
    <t>FILA_146</t>
  </si>
  <si>
    <t>FILA_147</t>
  </si>
  <si>
    <t>FILA_148</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</si>
  <si>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</si>
  <si>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FILA_149</t>
  </si>
  <si>
    <t>Demoras en la gestión de la devolución.</t>
  </si>
  <si>
    <t>FILA_150</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</si>
  <si>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</si>
  <si>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</si>
  <si>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t>FILA_151</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</si>
  <si>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</si>
  <si>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Los controles definidos por la liquidada DNE no eran suficientes para contar con la información de los activos productivos del FRISCO.</t>
  </si>
  <si>
    <t>FILA_152</t>
  </si>
  <si>
    <t>FILA_153</t>
  </si>
  <si>
    <t>FILA_154</t>
  </si>
  <si>
    <t>FILA_155</t>
  </si>
  <si>
    <t>FILA_156</t>
  </si>
  <si>
    <t>FILA_157</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</si>
  <si>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</si>
  <si>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FILA_158</t>
  </si>
  <si>
    <t>FILA_159</t>
  </si>
  <si>
    <t>FILA_160</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</si>
  <si>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</si>
  <si>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</si>
  <si>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FILA_161</t>
  </si>
  <si>
    <t>FILA_162</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</si>
  <si>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</si>
  <si>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</si>
  <si>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 xml:space="preserve">Realizar saneamiento administrativo consistente en la obtención de avalúo, cuyo resultado determina el mecanismo de administración aplicable para el bien y una vez definido ejecutar el mecanismo de administración definido.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</si>
  <si>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</si>
  <si>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</si>
  <si>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</si>
  <si>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</si>
  <si>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Alistamiento para venta: 1. solicitar actualización del avalúo ante la Gerencia Técnica. 2. Aplicar mecanismo de disposición final, según concepto del avaluador.</t>
  </si>
  <si>
    <t>Activo con disposición final</t>
  </si>
  <si>
    <t>Realizar seguimiento de la oportunidad en el proceso de venta de Bienes Muebles</t>
  </si>
  <si>
    <t>Monitorear el cumplimiento de la ejecución y los tiempos de cada una de las etapas del procedimiento de venta de los bienes muebles.</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</si>
  <si>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</si>
  <si>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</si>
  <si>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</si>
  <si>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</si>
  <si>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</si>
  <si>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</si>
  <si>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</si>
  <si>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</si>
  <si>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</si>
  <si>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</si>
  <si>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 xml:space="preserve">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
</t>
  </si>
  <si>
    <t xml:space="preserve">Distorción y suministro incompleto de la información por parte del depositario a la Entidad. Incumplimiento por parte del depopsitario de sus obligaciones y de los procedimientos implementados por la Entidad.  </t>
  </si>
  <si>
    <t>Seguimiento y Monitoreo de la Puesta en Marcha del proceso  y sistema de información - Portal de Depositarios en la administración de los activos y control de los depositarios provisionales. Sociedades activas.</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</si>
  <si>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</si>
  <si>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Se observa a folio 111 que la Fiscalía 24 Especializada, radicado 11.514, el 07 de diciembre de 2012 procede a dar inicio a la acción de extinción del derecho de dominio, resolviendo adelantar las medidas cautelares de embargo y secuestro y consecuentemente suspender el poder dispositivo del Establecimiento de Comercio ZOMAN, dejándole el establecimiento a disposición de la DNE...</t>
  </si>
  <si>
    <t xml:space="preserve">Falta de impulso ante la Fiscalia para la inscripción de medidas cautelares  </t>
  </si>
  <si>
    <t xml:space="preserve">Solicitar y verificar registro de la medidad cautelar en ZOMAM S.A.S  </t>
  </si>
  <si>
    <t xml:space="preserve">Solicitar a la Fiscalia de conocimiento el registro de la medida cautelar en la sociedad Zona Franca Especial Cementera del Magdalena Medio S.A.S. y su Establecimiento de Comercio. </t>
  </si>
  <si>
    <t xml:space="preserve">Meses </t>
  </si>
  <si>
    <t>Se solicitó mediante oficio radicado CS2016-023429 a la Fiscalía 24 Especializada de la UNEDCLA (...) materializar la medida cautelar decretada sobre la Sociedad ZONA FRANCA ESPECIAL CEMENTERA DEL MAGDALENA MEDIO S.A.S. -ZOMAM-(...) y, (...) realizar la inscripción de la medida cautelar decretada (...).   
(...)"</t>
  </si>
  <si>
    <t>Solicitar a la Fiscalia de conocimiento el registro de la medida cautelar en la sociedad Zona Franca Especial Cementera del Magdalena Medio S.A.S. y su Establecimiento de Comercio. Solicitar a la Cámara de Comercio el registro de la medida cautelar en la sociedad Zona Franca Especial Cementera del Magdalena Medio S.A.S. y su Establecimiento de Comercio.</t>
  </si>
  <si>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</si>
  <si>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 xml:space="preserve">Realizar conciliación entre el área jurídica y el área financiera sobre los procesos jurídicos en contra vigentes.
</t>
  </si>
  <si>
    <t>Conciliación de reporte contingente judicial a 31 de diciembre de 2017</t>
  </si>
  <si>
    <t>Formato Conciliación</t>
  </si>
  <si>
    <t>Plan de Mejoramiento para FRISCO</t>
  </si>
  <si>
    <t>Elaborar el procedimiento de valoración y registro contable de contingente judicial</t>
  </si>
  <si>
    <t>Desarrollo del procedimiento de valoración y registro contable de contingente judicial</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</si>
  <si>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</si>
  <si>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Generación de solicitud formal a la ANDJE respecto a determinar los parámetros para la inclusión o no de los trámites que no tienen carácter de judiciales al contingente y solicitud de mejora del aplicativo EKOGUI</t>
  </si>
  <si>
    <t>Comunicación formal</t>
  </si>
  <si>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</si>
  <si>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 xml:space="preserve">Reconstrucción y depuración de la información contable y financiera de las Sociedades y establecimientos de comercio Activos que se encuentren extintos, a través de los depositarios designados. </t>
  </si>
  <si>
    <t>• Rueda de trabajo para el seguimiento y capacitación en el cargue del portal de Depositarios</t>
  </si>
  <si>
    <t>Rueda de Trabajo</t>
  </si>
  <si>
    <t>• Seguimiento y control por medio de la circularización a los Depositarios reiterándoles sus obligaciones en cuanto a la presentación de informes, estados financieros incluido el detalle de inventarios, fechas de presentación.</t>
  </si>
  <si>
    <t>Circularización</t>
  </si>
  <si>
    <t>• Se realizarán asambleas o Juntas de Socios según el caso, para dar aprobación a los informes de gestión y estados financieros de las sociedades.</t>
  </si>
  <si>
    <t>Asambleas o Juntas de Socios</t>
  </si>
  <si>
    <t>• Mesas de trabajo con los depositarios para socializar las inquietudes presentadas durante la gestión y brindar el apoyo necesario por parte de la Gerencia.</t>
  </si>
  <si>
    <t>Mesas de Trabajo</t>
  </si>
  <si>
    <t>• Se realizarán auditorías a las sociedades que lo requieran.</t>
  </si>
  <si>
    <t>Auditoría</t>
  </si>
  <si>
    <t>Seguimiento y Monitoreo del cargue de información histórica y contable de las Sociedades en el aplicativo Portal de Depositarios- se realiza contingencia para actualizar la información contable de las sociedades en la contabilidad del FRISCO</t>
  </si>
  <si>
    <t>No. de sociedades con activos y de papel y establecimientos de comercio con  100% extintos con participación en el FRISCO con información contable vigencia 2016 - 2017</t>
  </si>
  <si>
    <t xml:space="preserve">Determinar la información contable y financiera de las Sociedades de papel menores al 100% de participación en el FRICO </t>
  </si>
  <si>
    <t xml:space="preserve">No. de sociedades  de papel extintas menores con participación inferior en el FRISCO y con información contable vigencia 2017. </t>
  </si>
  <si>
    <t>Adelantar las actividades tendientes a la consecución de la información financiera y contable de las sociedad con activos menores al 100% de participación en el FRISCO</t>
  </si>
  <si>
    <t xml:space="preserve">Envío de solicitudes de información contable y financiera a los administradores y socios de las sociedades con activos menores al 100% en el FRISCO. Iniciar acciones legales respecto de los administradores que no entreguen información. </t>
  </si>
  <si>
    <t>No. de sociedades con activos extintas con participación menor al 100% en el FRISCO a quienes se les envía la solicitud</t>
  </si>
  <si>
    <t xml:space="preserve">Levantar el procedimiento de avalúos de bienes muebles.
</t>
  </si>
  <si>
    <t xml:space="preserve">Actualización e inclusión en la arquitectura empresarial del procedimiento de avalúo de bienes muebles.                                                                 </t>
  </si>
  <si>
    <t>Procedimiento</t>
  </si>
  <si>
    <t xml:space="preserve">Identificar  los 92  bienes muebles extintos                                                                         </t>
  </si>
  <si>
    <t>Registrar en la base de datos o en el sistema vigente un valor para los bienes 92 bienes extintos, siguiendo el procedimiento.</t>
  </si>
  <si>
    <t># bienes valorados / 92 bienes extintos identificados</t>
  </si>
  <si>
    <t xml:space="preserve">Identificar  el total de los bienes muebles extintos sin valoracion                                                                       </t>
  </si>
  <si>
    <t xml:space="preserve">Valorar el total de los bienes muebles identificados extintos conforme al procedimiento de avalúo.                                                            </t>
  </si>
  <si>
    <t># bienes valorados/total de bienes extintos identificados</t>
  </si>
  <si>
    <t>Información recibida/ la base de datos enviada.</t>
  </si>
  <si>
    <t>Verificar los predios que posteriormente al recibo de la informacion por los catastros no presenten informacion catastral.</t>
  </si>
  <si>
    <t>Numero de predios con informacion catastral/ sobre el total de predios extintos</t>
  </si>
  <si>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</si>
  <si>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</si>
  <si>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Determinar la información contable y financiera de las Sociedades en liquidación administradas.</t>
  </si>
  <si>
    <t xml:space="preserve">No. de sociedades  en liquidación  extintas con información contable vigencia 2017. </t>
  </si>
  <si>
    <t>No. de sociedades con activos extintas con participación menor al 100% en el FRISCO.</t>
  </si>
  <si>
    <t>Determinar la información contable y financiera de las establecimientos de comercio de papel administrados.</t>
  </si>
  <si>
    <t>Seguimiento y Monitoreo del cargue de información contable de las Establecimientos de comercio de papel en el aplicativo Portal de Depositarios</t>
  </si>
  <si>
    <t>No. de establecimientos de comercio de papel con valor patrimonial CERO (0) con información financiera en el portal de depositarios vigencia 2017</t>
  </si>
  <si>
    <t xml:space="preserve">Levantar el procedimiento realcionado con la identificación, validación y depuración los medios de transporte sin ubicar                      </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</si>
  <si>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</si>
  <si>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</si>
  <si>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</si>
  <si>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 xml:space="preserve">Presentar la información al área financiera para su competencia.               </t>
  </si>
  <si>
    <t>Informe al area financiera</t>
  </si>
  <si>
    <t xml:space="preserve">Registrar en el sistema de información  la base de datos o en el sistema vigente un valor para los bienes materialmente ubicados y existentes, siguiendo el procedimiento.                                                                                                                                                                  </t>
  </si>
  <si>
    <t># Bienes  valorados /  # Bienes muebles en proceso ubicados y existentes.</t>
  </si>
  <si>
    <t>Numero de predios con informacion catastral/ Total de predios FAR</t>
  </si>
  <si>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</si>
  <si>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</si>
  <si>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Realizar el respectivo seguimiento y capacitación en el cargue del portal de Depositarios con la finalidad de actualizar el valor patrimonial.</t>
  </si>
  <si>
    <t>• En cuanto a las sociedades o establecimientos de comercio que a la fecha no cuenten con la información contable, se oficiará a los depositarios para efectos de obtener tal información.</t>
  </si>
  <si>
    <t>Oficio remitido</t>
  </si>
  <si>
    <t>Determinar la información contable y financiera de los establecimientos de comercio de papel administrados.</t>
  </si>
  <si>
    <t>SAE, no ha adelantado las acciones administrativas para depurar las bases de datos de los bienes en estado de chatarra recibidas de la extinta DNE.</t>
  </si>
  <si>
    <t xml:space="preserve">Memorando de solicitud de marcación e inactivación de bienes  muebles chatarrizados  a la oficjna de Aseguramiento de la informacion.
</t>
  </si>
  <si>
    <t xml:space="preserve">Remisión del memorando interno.                                             </t>
  </si>
  <si>
    <t>Memorando</t>
  </si>
  <si>
    <t>Descargar del Sistema de Información de la entidad, los 180 medios de transporte chatarrizados, una vez la Oficina de Gestion de la Informacion indique el mecanismo</t>
  </si>
  <si>
    <t>Marcacion y descarga de los 180 medios de transporte chatarrizados</t>
  </si>
  <si>
    <t xml:space="preserve"># Bienes marcados e inactivados en el sistema / 180 bienes identificados chatarrizados.   </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</si>
  <si>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</si>
  <si>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</si>
  <si>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Contratación del equipo de funcionarios que conformarán el  grupo de trabajo</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</si>
  <si>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</si>
  <si>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</si>
  <si>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</si>
  <si>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Identificar los gastos que han afectado los inmuebles,  en aquellos pagos donde  la gestión de giro es realizada directamente por SAE, registrar esta información en un aplicativo Matrix.</t>
  </si>
  <si>
    <t>Aplicativo actualizado</t>
  </si>
  <si>
    <t>Actualizar el estado de cuenta en el  aplicativo Matrix, de los ingresos y gastos, en aquellos inmuebles donde la gestión de recaudo y pago es realizada directamente por SAE.</t>
  </si>
  <si>
    <t>Estado de cuenta por inmueble</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</si>
  <si>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</si>
  <si>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</si>
  <si>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Actualizar en estados financieros las cartera generada en contratos de arrendamiento administrados por depositarios.</t>
  </si>
  <si>
    <t xml:space="preserve">Actualizar la cartera en cabeza de los depositarios, en los estados financieros del FRISCO, mediante el reporte mesual de la cartera al la Gerencia Financiera.
</t>
  </si>
  <si>
    <t>Actualizar en estados financieros la cartera generada en contratos de arrendamiento (2077)  que se encuentran inmersos en el facturacion y recaudo centralizado.</t>
  </si>
  <si>
    <t>ADMINISTRACION DIRECTA. - GERENCIA COMERCIAL
Programar mesas de  trabajo y seguimiento (trimestrales)  entre las Áreas que intervienen en la gestión de identificación y reporte de saldos de cartera.</t>
  </si>
  <si>
    <t>Reunion trimestral</t>
  </si>
  <si>
    <t>Identificación y priorización de los contratos susceptibles de efectuar la gestión de revisión y validación de saldos. (2.077 contratos)</t>
  </si>
  <si>
    <t>Base de datos con la identificacion y priorización de los contratos susceptibles de efectuar la gestión.</t>
  </si>
  <si>
    <t>Elaboración instructivo de revisión y verificación de Saldos</t>
  </si>
  <si>
    <t>Documento - Instructivo</t>
  </si>
  <si>
    <t>Reporte</t>
  </si>
  <si>
    <t>Cargue saldos de contratos de arrendamiento, según información registrada en el aplicativo de gestión y administración de contratos</t>
  </si>
  <si>
    <t>Cargue</t>
  </si>
  <si>
    <t>Ejecución de revisión y validación de los saldos de cartera de los contratos seleccionados y priorizados. (2.077)</t>
  </si>
  <si>
    <t xml:space="preserve">Contratos revisados y validados </t>
  </si>
  <si>
    <t>... debido a debilidades de control interno contable en la estructuración y elaboración de las mismas, lo que no permite realizar una adecuada interpretación de los hechos y operaciones llevadas a cabo por la entidad durante la vigencia auditada.</t>
  </si>
  <si>
    <t>Modificar el Procedimiento de Elaboración y Presentación Estados Financieros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</si>
  <si>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</si>
  <si>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</si>
  <si>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Lo anterior por debilidades de control interno y de planeación, lo que genera que no se cuente con informes que evidencien el resultado del avance del proceso de depuración de las cuentas del balance.</t>
  </si>
  <si>
    <t>Concluir la creación del Comité Técnico de Sostenibilidad Contable</t>
  </si>
  <si>
    <t>Expedición acto administrativo y socialización de la creación del Comité De sostenibilidad Contable</t>
  </si>
  <si>
    <t>Acto administrativo creación Comité Técnico de Sostenibilidad Contable</t>
  </si>
  <si>
    <t>Lo anterior por deficiencias en la observancia de los criterios normativos, enunciados inicialmente, por parte del ente administrador y dueño del proceso,</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</si>
  <si>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</si>
  <si>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</si>
  <si>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</si>
  <si>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</si>
  <si>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</si>
  <si>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</si>
  <si>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</si>
  <si>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Lo anterior debido a que los abogados a cargo de los procesos no alimentaron la base de datos del Ekogui ni aclaran los motivos por los cuales no diligenciaron estos campos</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</si>
  <si>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</si>
  <si>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</si>
  <si>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</si>
  <si>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</si>
  <si>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</si>
  <si>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</si>
  <si>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</si>
  <si>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</si>
  <si>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</si>
  <si>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</si>
  <si>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</si>
  <si>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</si>
  <si>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</si>
  <si>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</si>
  <si>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Modificar el Procedimiento de Pagos</t>
  </si>
  <si>
    <t>La modificación al procedimiento contemplará el detalle de pago de las reservas presupuestales</t>
  </si>
  <si>
    <t>FILA_3</t>
  </si>
  <si>
    <t>FILA_4</t>
  </si>
  <si>
    <t>FILA_5</t>
  </si>
  <si>
    <t>FILA_6</t>
  </si>
  <si>
    <t>FILA_7</t>
  </si>
  <si>
    <t>FILA_8</t>
  </si>
  <si>
    <t>FILA_9</t>
  </si>
  <si>
    <t>FILA_10</t>
  </si>
  <si>
    <t>FILA_11</t>
  </si>
  <si>
    <t>FILA_12</t>
  </si>
  <si>
    <t>FILA_13</t>
  </si>
  <si>
    <t>FILA_14</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</si>
  <si>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</si>
  <si>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</si>
  <si>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</si>
  <si>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</si>
  <si>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</si>
  <si>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</si>
  <si>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</si>
  <si>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</si>
  <si>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</si>
  <si>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</si>
  <si>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</si>
  <si>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</si>
  <si>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</si>
  <si>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</si>
  <si>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</si>
  <si>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</si>
  <si>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</si>
  <si>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</si>
  <si>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</si>
  <si>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</si>
  <si>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</si>
  <si>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</si>
  <si>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</si>
  <si>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</si>
  <si>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</si>
  <si>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</si>
  <si>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</si>
  <si>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</si>
  <si>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</si>
  <si>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</si>
  <si>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</si>
  <si>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</si>
  <si>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FILA_54</t>
  </si>
  <si>
    <t>FILA_55</t>
  </si>
  <si>
    <t>FILA_56</t>
  </si>
  <si>
    <t>FILA_57</t>
  </si>
  <si>
    <t>FILA_58</t>
  </si>
  <si>
    <t>FILA_59</t>
  </si>
  <si>
    <t>FILA_60</t>
  </si>
  <si>
    <t>FILA_62</t>
  </si>
  <si>
    <t>FILA_63</t>
  </si>
  <si>
    <t>FILA_64</t>
  </si>
  <si>
    <t>FILA_74</t>
  </si>
  <si>
    <r>
      <rPr>
        <b/>
        <sz val="10"/>
        <rFont val="Arial Narrow"/>
        <family val="2"/>
      </rPr>
      <t xml:space="preserve">Evaluación del avance de verificación del inventario de bienes incautados y extinguidos
</t>
    </r>
    <r>
      <rPr>
        <sz val="10"/>
        <rFont val="Arial Narrow"/>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</si>
  <si>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r>
      <rPr>
        <b/>
        <sz val="10"/>
        <rFont val="Arial Narrow"/>
        <family val="2"/>
      </rPr>
      <t>Registro Contable Inventarios</t>
    </r>
    <r>
      <rPr>
        <sz val="10"/>
        <rFont val="Arial Narrow"/>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</si>
  <si>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r>
      <rPr>
        <b/>
        <sz val="10"/>
        <rFont val="Arial Narrow"/>
        <family val="2"/>
      </rPr>
      <t xml:space="preserve">Provisiones para contingencias. </t>
    </r>
    <r>
      <rPr>
        <sz val="10"/>
        <rFont val="Arial Narrow"/>
        <family val="2"/>
      </rPr>
      <t>La cuenta 2710- Provisiones para contingencias presenta subestimaciones por $1.959.730.176 y la clasificación inadecuada de la subcuenta 271090-Otras Provisiones para Contingencias.</t>
    </r>
  </si>
  <si>
    <r>
      <t xml:space="preserve">Inventario de bienes extintos (D). </t>
    </r>
    <r>
      <rPr>
        <sz val="10"/>
        <rFont val="Arial Narrow"/>
        <family val="2"/>
      </rPr>
      <t>La cuenta 1510-Inventario de Mercancías en Existencias presentan incertidumbre en cuantía indeterminada, afectando la confiabilidad y razonabilidad de los saldos, …</t>
    </r>
  </si>
  <si>
    <r>
      <t xml:space="preserve">Inventario bienes incautados (D). </t>
    </r>
    <r>
      <rPr>
        <sz val="10"/>
        <rFont val="Arial Narrow"/>
        <family val="2"/>
      </rPr>
      <t>La cuenta de orden 8130- Bienes Aprehendidos o Incautados presentan incertidumbre en cuantía indeterminada, afectando la confiabilidad y razonabilidad en las notas a los estados contables …</t>
    </r>
  </si>
  <si>
    <r>
      <rPr>
        <b/>
        <sz val="10"/>
        <rFont val="Arial Narrow"/>
        <family val="2"/>
      </rPr>
      <t xml:space="preserve">Sociedades y Establecimientos Extintos. </t>
    </r>
    <r>
      <rPr>
        <sz val="10"/>
        <rFont val="Arial Narrow"/>
        <family val="2"/>
      </rPr>
      <t>Analizada la información correspondiente a 289 sociedades y 43 Establecimientos extintos, valorados al cierre de la vigencia 2016 por $553.461.370.877 y $4.337.407.923 respectivamente.</t>
    </r>
  </si>
  <si>
    <r>
      <rPr>
        <b/>
        <sz val="10"/>
        <rFont val="Arial Narrow"/>
        <family val="2"/>
      </rPr>
      <t xml:space="preserve">Estados de los Bienes - Medios de Transporte Extintos. </t>
    </r>
    <r>
      <rPr>
        <sz val="10"/>
        <rFont val="Arial Narrow"/>
        <family val="2"/>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</si>
  <si>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r>
      <rPr>
        <b/>
        <sz val="10"/>
        <rFont val="Arial Narrow"/>
        <family val="2"/>
      </rPr>
      <t xml:space="preserve">Recursos Recibidos en Administración (D). </t>
    </r>
    <r>
      <rPr>
        <sz val="10"/>
        <rFont val="Arial Narrow"/>
        <family val="2"/>
      </rPr>
      <t xml:space="preserve">Al cierre de la vigencia 2016, la cuena 2453- Recursos Recibidos en Administración presenta un saldo de $623.762 millones, valor que presenta incertidumbre </t>
    </r>
  </si>
  <si>
    <r>
      <t xml:space="preserve">Deudores. </t>
    </r>
    <r>
      <rPr>
        <sz val="10"/>
        <rFont val="Arial Narrow"/>
        <family val="2"/>
      </rPr>
      <t>La subcuenta 147006 - Arrendamientos, al cierre de la vigencia 2016 refleja un saldo de $18.197,7 millones, cifra que es incierta…</t>
    </r>
  </si>
  <si>
    <r>
      <t xml:space="preserve">Notas a Estados Contables. </t>
    </r>
    <r>
      <rPr>
        <sz val="10"/>
        <rFont val="Arial Narrow"/>
        <family val="2"/>
      </rPr>
      <t>Analizadas las Notas a los Estados Contables de la vigencia 2016 se estableció que estas no revelan información suficiente y clara.</t>
    </r>
  </si>
  <si>
    <r>
      <t>Comité de Sostenibilidad.</t>
    </r>
    <r>
      <rPr>
        <sz val="10"/>
        <rFont val="Arial Narrow"/>
        <family val="2"/>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</si>
  <si>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r>
      <rPr>
        <b/>
        <sz val="10"/>
        <rFont val="Arial Narrow"/>
        <family val="2"/>
      </rPr>
      <t>Manual de Políticas contables, procedimientos y funciones</t>
    </r>
    <r>
      <rPr>
        <sz val="10"/>
        <rFont val="Arial Narrow"/>
        <family val="2"/>
      </rPr>
      <t>. El FRISCO no tiene elaborada ni documentada la política contable de carácter específico orientada a las actividades propias de la entidad en cumplimiento de su misión.</t>
    </r>
  </si>
  <si>
    <r>
      <t xml:space="preserve">Utilización de las subcuentas denominadas "Otros“. </t>
    </r>
    <r>
      <rPr>
        <sz val="10"/>
        <rFont val="Arial Narrow"/>
        <family val="2"/>
      </rPr>
      <t>Analizado el Balance del FRISCO a 31 de diciembre de 2016, se evidencia que la SAE ha utilizado las subcuentas Otros superando el porcentaje del 5% establecido por la Contaduría General de la Nación.</t>
    </r>
  </si>
  <si>
    <r>
      <rPr>
        <b/>
        <sz val="10"/>
        <rFont val="Arial Narrow"/>
        <family val="2"/>
      </rPr>
      <t xml:space="preserve">Revelación procesos en contra. </t>
    </r>
    <r>
      <rPr>
        <sz val="10"/>
        <rFont val="Arial Narrow"/>
        <family val="2"/>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</si>
  <si>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Porcentaje del Valor de Cartera actualizada y reportada a la Vicepresidencia Administrativa y financiera.</t>
  </si>
  <si>
    <t xml:space="preserve">El Consejo Nacional de Estupefacientes (22-mar-2018) solicitó la conformación de una mesa de trabajo liderada por la Procuraduría para armonizar las cifras de los bienes en procesos de ED. La SAE, 24-abr-2018, presentó los criterios del sistema de información utilizados. La FGN presentará sus criterios en la próxima sesión, y se armonizará. Seguimiento en la Comisión Intersectorial ED. </t>
  </si>
  <si>
    <t>Con oficio No. CS2018-007362 del 16 de abril de 2018, se solicitó a la ANDJE informar si dentro de la proyección de los módulos del ekogui se tenía la posibilidad de ingresar procesos coactivos, sancionatorios ambientales, acciones de tutela y acciones penales para consolidar el seguimiento de procesos  judiciales de  SAE. Rta de la Agencia mediante CE2018-012201 del 10 de mayo de 2018.</t>
  </si>
  <si>
    <t>Designar un grupo especializado para la depuración y emisión de los estados de cuenta de los inmuebles.</t>
  </si>
  <si>
    <t>La Gerencia Financiera conformó un equipo de trabajo encargado de la depuración y emisión de los estados de cuenta de los inmuebles.
Se cuenta con un cronograma para la depuración de los estados de cuenta.</t>
  </si>
  <si>
    <t>Mediante oficio No CS2018-003527 del 21/02/2018 se solicitó concepto a la Contaduría General de la Nación para la utilización de la cuenta "Otros". La Contaduría emitió respuesta con oficio No CE2018-011529 del 04/05/2018.</t>
  </si>
  <si>
    <t>Dentro de las notas a los Estados Financieros 2017 se encuentra la No 25 "Cuentas de Orden Acreedoras: Cuentas de Orden Acreedoras de Control-Bienes recibidos en administración. Página 38.
El documento se encuentra publicado en la página web: https://www.saesas.gov.co/index.php?idcategoria=30090</t>
  </si>
  <si>
    <t>Dentro de las notas a los Estados Financieros 2017 se encuentra la No 25 numeral 2 "Otros pasivos contingentes". Página 38.
El documento se encuentra publicado en la página web: https://www.saesas.gov.co/index.php?idcategoria=30090</t>
  </si>
  <si>
    <t>Dentro de las notas a los Estados Financieros 2017 se encuentra la No 4 "Cuentas por cobrar". Páginas 18,19,20.
El documento se encuentra publicado en la página web: https://www.saesas.gov.co/index.php?idcategoria=30090</t>
  </si>
  <si>
    <t>El Comité de sostenibilidad contable se creó mediante Resolución interna No 374 del 05 de abril de 2018.</t>
  </si>
  <si>
    <t xml:space="preserve">Generar reporte de saldos con la informacion contenida en el aplicativo de administración de  contratos de arrendamiento, este informe debe estar con fecha de corte 31/12/2017. </t>
  </si>
  <si>
    <t>El día 16/11/2017 se llevó a cabo mesa de trabajo entre la Gerencia Comercial y la Gerencia Financiera para establecer  la segmentación de la cartera teniendo en cuenta parámetros de gestión.
Mediante memorando No CI2018-000014 la Gerencia Comercial remitió la base de datos con la información para el respectivo cargue en el sistema por la Gerencia Financiera.</t>
  </si>
  <si>
    <t xml:space="preserve">Se culmino el proceso de cargue de información financiera de las sociedades menores al 100% vigencia 2017. </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</si>
  <si>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</si>
  <si>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</si>
  <si>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</si>
  <si>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</si>
  <si>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</si>
  <si>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Informacion mejorada por macroproceso y tipologia</t>
  </si>
  <si>
    <t>Mejora de los procesos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</si>
  <si>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</si>
  <si>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</si>
  <si>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</si>
  <si>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</si>
  <si>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Saneamiento Administrativo de la información y del estado real del inventario, a través de la solicitud de actualización de la DATA en el sistema.</t>
  </si>
  <si>
    <t>Se realizarán asambleas o Juntas de Socios según el caso, para dar aprobación a los informes de gestión y estados financieros de las sociedades.</t>
  </si>
  <si>
    <t>Verficar el cargue de la información contable y financiera en el portal  de depositarios  en el sistema de información dispuesto.</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</si>
  <si>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</si>
  <si>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 xml:space="preserve">Levantar el procedimiento relacionado con la identificación, validación y depuración los medios de transporte sin ubicar                      </t>
  </si>
  <si>
    <t>Construcción y desarrollo del aplicativo Matrix 2.0 el cual busca estandarizar, automatizar  y agilizar los procesos misionales de la SAE  facilitando las dimensiones del dato.  El nuevo aplicativo ya contiene todas las tipologìas.</t>
  </si>
  <si>
    <t>Saneamiento administrativo de la información y del estado de la productividad, a través de la solicitud de actualización de la DATA en el sistema.</t>
  </si>
  <si>
    <t>Validación y saneamiento administrativo de la información y del estado de la productividad, a través de la solicitud de actualización de la DATA en el sistema frente a:
1. Estado en el Inventario
2. Identificación del bien
3. Estado Administrativo
4. Solicitudes de conformación de Un. Inmobiliarias</t>
  </si>
  <si>
    <t>Implementación de un modulo de devoluciones del sistema matrix que permita el cargue de la información y el reporte pormenorizado de los ingresos y gastos de los inmuebles.</t>
  </si>
  <si>
    <t>1. Implementación del modulo de devoluciones.
2.Puesta en marcha del aplicativo.
3. Capacitación a los usuarios en las áreas misionales.</t>
  </si>
  <si>
    <t>Actas de Entrega
Actas de Capacitación</t>
  </si>
  <si>
    <t>Plan de Choque para la elaboración de Estados de Cuenta solicitados por devolución de Inmuebles o entregas a otras autoridades.</t>
  </si>
  <si>
    <t>1. Presentación y Aprobación del Plan de Choque
2. Elaboración de 513 Estados de Cuenta para la devolución de FMI.</t>
  </si>
  <si>
    <t>Informes de Seguimiento Mensual</t>
  </si>
  <si>
    <t>Diagnostico de la Capacidad Operativa de las Gerencias de Inmuebles a través de un estudio de cargas de trabajo que permita dimensionar la planta necesaria para cumplir con este requerimiento.</t>
  </si>
  <si>
    <t xml:space="preserve">1. Contratación del dimensionamiento de la Planta
2. Presentación de los Resultados a la Junta Directiva de SAE
3. Socialización y ejecución de los ajustes aprobados a la Planta de Personal </t>
  </si>
  <si>
    <t>Contrato Suscrito
Acta de Junta Directiva
Acta de Socialización</t>
  </si>
  <si>
    <t xml:space="preserve">1. Emitir los actos administrativo
2. Solicitar las pólizas de cumplimiento 
3. Formalizar la posesión 
</t>
  </si>
  <si>
    <t>No Acto Administrativo</t>
  </si>
  <si>
    <t>Continuar con la normalización de la totalidad de los depositarios provisionales  bajo los lineamientos de SAE, considerando que las situaciones identificadas por la contraloría están enmarcadas en depositarios asignados por DNE</t>
  </si>
  <si>
    <t>FILA_2</t>
  </si>
  <si>
    <t>FILA_15</t>
  </si>
  <si>
    <t>FILA_16</t>
  </si>
  <si>
    <t>FILA_49</t>
  </si>
  <si>
    <t>FILA_50</t>
  </si>
  <si>
    <t>FILA_51</t>
  </si>
  <si>
    <t>FILA_61</t>
  </si>
  <si>
    <t>FILA_65</t>
  </si>
  <si>
    <t>FILA_66</t>
  </si>
  <si>
    <t>FILA_67</t>
  </si>
  <si>
    <t>FILA_68</t>
  </si>
  <si>
    <t>FILA_69</t>
  </si>
  <si>
    <t>FILA_70</t>
  </si>
  <si>
    <t>FILA_71</t>
  </si>
  <si>
    <t>FILA_72</t>
  </si>
  <si>
    <t>FILA_73</t>
  </si>
  <si>
    <t>FILA_75</t>
  </si>
  <si>
    <t>FILA_76</t>
  </si>
  <si>
    <t>FILA_77</t>
  </si>
  <si>
    <t>FILA_78</t>
  </si>
  <si>
    <t>FILA_79</t>
  </si>
  <si>
    <t>FILA_80</t>
  </si>
  <si>
    <t>FILA_81</t>
  </si>
  <si>
    <t>FILA_82</t>
  </si>
  <si>
    <t>FILA_83</t>
  </si>
  <si>
    <t>FILA_84</t>
  </si>
  <si>
    <t>FILA_96</t>
  </si>
  <si>
    <t>FILA_107</t>
  </si>
  <si>
    <t>FILA_108</t>
  </si>
  <si>
    <t>FILA_109</t>
  </si>
  <si>
    <t>FILA_110</t>
  </si>
  <si>
    <t>El 9 de agosto/2018 se presentó el PM a la CGR, se explicó las acciones realizadas y se solicitó se informara cual es la razón por la cual se reabrió, por lo que quedo el compromiso por parte de los miembros de la mesa de la contraloría de informar dicha razón y la necesidad de replantear acciones o no de la misma. Por lo tanto, se reporta igual que el semestre anterior.</t>
  </si>
  <si>
    <t>Se culmino el proceso de cargue de información financiera de los establecimientos de comercio extintos 100% vigencia 2017.</t>
  </si>
  <si>
    <r>
      <rPr>
        <b/>
        <sz val="10"/>
        <rFont val="Arial Narrow"/>
        <family val="2"/>
      </rPr>
      <t>Revelación en Notas a los Estados Contables</t>
    </r>
    <r>
      <rPr>
        <sz val="10"/>
        <rFont val="Arial Narrow"/>
        <family val="2"/>
      </rPr>
      <t xml:space="preserve">
Se evidenció que la notas a los Estados Contables son presentadas sin la debida información adicional sobre las cifras reportadas, careciendo de aspectos cualitativos y cuantitativos…</t>
    </r>
  </si>
  <si>
    <r>
      <rPr>
        <b/>
        <sz val="10"/>
        <rFont val="Arial Narrow"/>
        <family val="2"/>
      </rPr>
      <t>Otros pasivos contingentes</t>
    </r>
    <r>
      <rPr>
        <sz val="10"/>
        <rFont val="Arial Narrow"/>
        <family val="2"/>
      </rPr>
      <t xml:space="preserve">
A 31 de diciembre de 2016, la subcuenta 9190 Otros pasivos Contingentes presenta saldo por $2.170 millones, valor que corresponde al registro de contratos y órdenes de prestación de servicios en ejecución.</t>
    </r>
  </si>
  <si>
    <r>
      <rPr>
        <b/>
        <sz val="10"/>
        <rFont val="Arial Narrow"/>
        <family val="2"/>
      </rPr>
      <t xml:space="preserve">Ejecución cuentas por pagar presupuestales </t>
    </r>
    <r>
      <rPr>
        <sz val="10"/>
        <rFont val="Arial Narrow"/>
        <family val="2"/>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</si>
  <si>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En el 2015 se cambió el motor de BD de MySQL a SQLServer y se tiene el proceso de verificación de usuarios y perfiles que se viene ejecutando por la torre de Seguridad de la Infor de la Oficina de Gestión de la Información. Este proceso asegura que las acciones DDL y DML solamente puedan ser realizadas por el perfil Administrador de la base de datos y de Data Source de la aplicación.</t>
  </si>
  <si>
    <t>Verificar el cargue de la información contable y financiera en el portal  de depositarios  en el sistema de información dispuesto.</t>
  </si>
  <si>
    <t>Plan de Mejoramiento para FRISCO
Desde el ultimo trimestre del año 2017 se viene realizando el cargue de informacion contable  de los establecimientos de comercio en  el portal de depositarios, con un avance de 329 establecimientos con informacion cargada en el portal de depositarios vigencia 2017.</t>
  </si>
  <si>
    <t>La liquidada DNE no realizó entrega de la información financiera o contable de los inmuebles, así como tampoco realizó entrega de la información de depositarios y sus controles</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</si>
  <si>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</si>
  <si>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</si>
  <si>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</si>
  <si>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</si>
  <si>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</si>
  <si>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</si>
  <si>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</si>
  <si>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</si>
  <si>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</si>
  <si>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</si>
  <si>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</si>
  <si>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</si>
  <si>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</si>
  <si>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</si>
  <si>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</si>
  <si>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</si>
  <si>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</si>
  <si>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</si>
  <si>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</si>
  <si>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</si>
  <si>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</si>
  <si>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</si>
  <si>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</si>
  <si>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</si>
  <si>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</si>
  <si>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</si>
  <si>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</si>
  <si>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</si>
  <si>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</si>
  <si>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</si>
  <si>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</si>
  <si>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</si>
  <si>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</si>
  <si>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</si>
  <si>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</si>
  <si>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</si>
  <si>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</si>
  <si>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</si>
  <si>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</si>
  <si>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</si>
  <si>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</si>
  <si>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</si>
  <si>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</si>
  <si>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</si>
  <si>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</si>
  <si>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</si>
  <si>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</si>
  <si>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</si>
  <si>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</si>
  <si>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</si>
  <si>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</si>
  <si>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</si>
  <si>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</si>
  <si>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</si>
  <si>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</si>
  <si>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</si>
  <si>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</si>
  <si>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</si>
  <si>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</si>
  <si>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</si>
  <si>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</si>
  <si>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</si>
  <si>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</si>
  <si>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</si>
  <si>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</si>
  <si>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SAE  no tiene conocimiento pleno del estado de los bienes que tiene bajo su administración, ni sobre los bienes que ha dispuesto definitivamente.</t>
  </si>
  <si>
    <t>Mejorar el Procedimiento de Asignaciones ,Destinación Definitiva de Bienes Inmuebles a Entidades beneficiadas en Leyes, en el sentido de realizar una nueva actividad consistente en la verificación del estado legal del predio objeto de decisión del Comité de Asignaciones previo a la elaboración del Acto administrativo con el objeto de establecer nuevas situaciones de contenido jurídico.</t>
  </si>
  <si>
    <t xml:space="preserve">1. Revisar el procedimiento y ajustarlo de acuerdo a la necesidad
2. Realizar la publicación de los documentos en la intranet
3. Realizar divulgacion del procedimiento en la SAE
</t>
  </si>
  <si>
    <t>1.Trámite de modificación a través del sistema ZEUS.
2.Comunicación de la modificación 
 3.Aprobación</t>
  </si>
  <si>
    <t>No se realiza el seguimiento y control sobre la totalidad de los inmuebles, y las dependencias competentes, no se tienen definidos protocolos formales que garanticen el flujo eficiente de la información entre estas áreas y las dependencias que desarrollan los procesos misionales</t>
  </si>
  <si>
    <t>Información mejorada por macroproceso y tipología</t>
  </si>
  <si>
    <t>Mejora de los procedimientos asociados a la mejora de los aplicativos entregados o puestos en producción.</t>
  </si>
  <si>
    <t>Realizar el seguimiento a la entrega de los inmuebles por parte de las Gerencias Regionales a los destinatarios de la decisión judicial y solicitar la actualización de la DATA en aquellos cuya entrega haya sido realizada.</t>
  </si>
  <si>
    <t xml:space="preserve">1. Validar los inmuebles con orden de entrega que no ha sido materializada.
2. Solicitar los cronogramas de entrega de los inmuebles a las Gerencias Regionales.
3. Hacer seguimiento mensual al cumplimiento de las entregas
</t>
  </si>
  <si>
    <t>Se encontraron falencias en la calidad de los datos, tanto a nivel de completitud y estandarización en el diligenciamiento de los campos por cada una de las áreas, así como diferencia en el estado del proceso reportado</t>
  </si>
  <si>
    <t xml:space="preserve">(…) deficiencias en la calidad y control en el manejo de la información de los activos que administra SAE. </t>
  </si>
  <si>
    <t>Mejorar el Procedimiento de Saneamiento de Sociedades, estableciendo las actividades que deben desplegar las áreas (Gerencia de sociedades Activas)  para lograr la vinculación a la decisión judicial o al trámite de extinción de dominio, previo concepto jurídico de la Vicepresidencia Jurídica sobre el contenido de la decisión judicial cuando se solicite.</t>
  </si>
  <si>
    <t>Procedimiento ajustado</t>
  </si>
  <si>
    <t xml:space="preserve">Deficiencias en la calidad y control en el manejo de la información de los activos que administra SAE, entre estos las sociedades, lo cual impide la toma de decisiones acorde al estado real de los activos, su adecuado control, seguimiento, supervisión  y administración. </t>
  </si>
  <si>
    <t xml:space="preserve">Continuar y finalizar el desarrollo del portal de depositarios de sociedades que permitirá administrar de manera eficiente la información de las sociedades </t>
  </si>
  <si>
    <t>1. Implementar y estabilizar las funcionalidades acorde a los procesos de negocio. 
2. Puesta en marcha del aplicativo. 
3. Capacitación a los usuarios en las áreas misionales.</t>
  </si>
  <si>
    <t xml:space="preserve">La Sociedad con Nit 800.229.998-2  fue recibida por SAE a finales de la vigencia 2014 en estado legal extinta, siendo el Estado el titular del 100% de la participación accionaria, acto que se encuentra registrado ante la Cámara de Comercio de San Andrés según Certificado de Existencia y Representación Legal expedido el 3 de abril de 2018. </t>
  </si>
  <si>
    <t>Inciden no sólo en la entrega física de la Sociedad a la Gobernación de San Andrés, sino en el beneficio que representa para la Gobernación el contar con el poder dispositivo de la misma en razón al potencial impacto en la ejecución de programas sociales para la población raizal del Archipiélago de San Andrés, Providencia y Santa Catalina.</t>
  </si>
  <si>
    <t xml:space="preserve">Insistir ante la Gobernación de San Andres para la entrega de las sociedades y establecimientos de comercio extintos ubicados en dicho departamento, para lo cual la SAE ya expidió las Resoluciones de Entrega correspondientes, efectuó el registro en la cámara de comercio y notificó a FONTUR para que proceda a la entrega de los establecimientos de comercio.  </t>
  </si>
  <si>
    <t xml:space="preserve">Acta de Entrega </t>
  </si>
  <si>
    <t xml:space="preserve">Las anteriores situaciones, presentadas en el momento en que estaban bajo la administración directa de SAE,  denotan que esta última no ha sido eficaz y eficiente  en la gestión, administración  y control de las mismas en tanto no evidencia a través de sus acciones, medidas efectivas para garantizar la conservación de los bienes en condiciones de productividad. </t>
  </si>
  <si>
    <t xml:space="preserve">
Continuar con el proceso de consolidación  de mecanismos de articulación con la Superintendencia de Sociedades para conocer el inicio de procesos sancionatorios contra alguna de las sociedades vinculadas al FRISCO. </t>
  </si>
  <si>
    <t xml:space="preserve">Informar a la Superintendencia de Sociedades el inventario de sociedades vinculadas al FRISCO y proponer la suscripción de un Convenio que permita el intercambio de información a efecto de conocer de manera oportuna la imposición de obligaciones a dichas sociedades, prevenir el inicio de procesos sancionatorios y/o hacer seguimiento en caso de inicio de algún proceso sancionatorio. </t>
  </si>
  <si>
    <t xml:space="preserve">Comunicación </t>
  </si>
  <si>
    <t xml:space="preserve">Mejora de los procesos asociados a la supervisión y control a la gestión de los depositarios </t>
  </si>
  <si>
    <t>No procedimientos ajustados o nuevos</t>
  </si>
  <si>
    <t xml:space="preserve">Construcción y desarrollo del aplicativo Matrix 2.0 el cual busca estandarizar, automatizar  y agilizar los procesos misionales de la SAE  facilitando las dimensiones del dato. 
</t>
  </si>
  <si>
    <t xml:space="preserve">1. Implementar y estabilizar las funcionalidades acorde a los procesos de negocio.
2. Puesta en marcha del aplicativo.
3. Capacitación a los usuarios en las áreas misionales
</t>
  </si>
  <si>
    <t>(…) No se desvirtua el hallazgo en tanto el inmueble FMI 162-22343, no ha sido recuperado a abril de 2018 ni asignado definitivamente a la ANT.</t>
  </si>
  <si>
    <t xml:space="preserve">Dentro de la documentación que traslada la Gerencia Comercial para la judicialización de los contratos de arrendamiento, deberá incluirse el estado de ocupación de los bienes, lo cual permitirá establecer la procedencia de la acción judicial de restitución de inmueble arrendado o la generación del acto administrativo de desalojo. </t>
  </si>
  <si>
    <t xml:space="preserve">a) Instruir a través de memorando a las áreas correspondientes (Gerencia Comercial y Gerencias Regionales), la necesidad de contar con el estado de ocupación para efectos de iniciar las acciones judiciales. </t>
  </si>
  <si>
    <t>Memorando interno</t>
  </si>
  <si>
    <t>Mejoramiento del procedimiento de Recuperación de Cartera para establecer plazos para acciones judiciales.</t>
  </si>
  <si>
    <t>Falta de acciones para ejercer la debida administración de los bienes, falta de diligencia para su recuperación en razón al incumplimiento del arrendatario, de tal forma que se logre la restitución del inmueble arrendado y la recuperación de la productividad por este generada.</t>
  </si>
  <si>
    <t>Estructuración e inicio del Proceso de Operación Logistica a Nivel Nacional para la realización de los desalojos requeridos por las diferentes Gerencias Regionales.</t>
  </si>
  <si>
    <t>(I)   Suscripciòn de las Actas de inicio de los contratos.
(ii)  Ejecución de 64 Diligencias de Desalojo de Inmuebles Rurales a Nivel Nacional
(iii) Ejecución de 256 Diligencias de Desalojo de Inmuebles Urbanos a Nivel Nacional</t>
  </si>
  <si>
    <t>Realizar acercamientos con las entidades del orden nacional vinculadas a las diligencias de desalojo.</t>
  </si>
  <si>
    <t xml:space="preserve">Reuniones de coordinación con las entidades vinculadas a las diligencias de desalojo para establecer los compromisos necesarios para llevar a cabo las mismas. </t>
  </si>
  <si>
    <t>Actas de Reunión y Establecimiento de Compromisos.</t>
  </si>
  <si>
    <t>Operativizar  los desalojos priorizando los requerimientos y capacidad.</t>
  </si>
  <si>
    <t>Protocolo de desalojos actualizado y socializado con las Gerencias Regionales.</t>
  </si>
  <si>
    <t>Protocolo
Actas de Capacitación</t>
  </si>
  <si>
    <t>Los bienes improductivos están expuestos a situaciones que afectan su disposición como la ocupación ilegal, estado físico, ubicación geográfica, con restricciones legales que requieren de saneamiento catastral o administrativo; por lo que se debe realizar análisis costo beneficio para ejercer un control y administración apropiada de los bienes en condiciones de improductividad.</t>
  </si>
  <si>
    <t>Alistar para ventas la mayor cantidad de activos que se encuentran en condiciones de no habitabilidad, buscando la relacion costo beneficio para la entidad</t>
  </si>
  <si>
    <t>Validar la informacion resultante de las visitas para identificar aspectos fisicos puntuales que permitan dar prioridad para enajenacion</t>
  </si>
  <si>
    <t>informes mensuales de bienes identificados</t>
  </si>
  <si>
    <t>No se adoptan medidas tendientes a la conservación y/o productividad de los inmuebles, por el contrario, la omisión de acciones y decisiones para su gestión los expone a pérdida, deterioro, ocupación ilegal, entre otros.</t>
  </si>
  <si>
    <t xml:space="preserve">Automatizar el control y seguimiento de la gestión de los depositarios, a través de la puesta en desarrollo de un módulo de evaluación de la gestión de los depositarios. </t>
  </si>
  <si>
    <t>1.Implementación del modulo de Scoring.
2.Puesta en marcha del aplicativo.
3.Capacitación a los usuarios en las áreas misionales.</t>
  </si>
  <si>
    <t>Cargue, validación y aprobación en el aplicativo de Scoring de 10.000 Diagnosticos a FMI por parte de los Depositarios.</t>
  </si>
  <si>
    <t>Cargue y aprobación de 10.000 Diagnosticos.</t>
  </si>
  <si>
    <t>Reportes del Aplicativo Trimestrales</t>
  </si>
  <si>
    <t>Cargue, validación y aprobación en el aplicativo de Scoring de 5.000 Visitas realizadas por los Depositarios a FMI improductivos.</t>
  </si>
  <si>
    <t>Cargue y aprobación de 5.000 Visitas.</t>
  </si>
  <si>
    <t xml:space="preserve">2000 FMI de inmuebles aprobados para enajenación temprana, cuya administración o custodia ocasionen, de acuerdo con un análisis de costo beneficio, perjuicios o gastos desproporcionados a su valor o administración. </t>
  </si>
  <si>
    <t xml:space="preserve">Presentación de 2000 FMI para aprobación del Comité de Enajenación Temprana.
</t>
  </si>
  <si>
    <t xml:space="preserve">Actas de Aprobación del Comité de Enajeanciones. </t>
  </si>
  <si>
    <t>Saneamiento Administrativo y Fìsico Catastral para transmitir al intermediario comercial 1000 FMI de Inmuebles cuya administración o custodia ocasionen, de acuerdo con un análisis de costo beneficio, perjuicios o gastos desproporcionados a su valor o administración.</t>
  </si>
  <si>
    <t>Transmisión de 1000 FMI al intermediario comercial para su comercializaciòn.</t>
  </si>
  <si>
    <t>Informes de Gestión Trimestral</t>
  </si>
  <si>
    <t>Falencias en la asignación de depositarios idóneos y disponibles para la administración de los activos, debido a que en el 10% de las asignaciones el depositario asignado presenta renuncia, con el agravante de no poder adelantar la reasignación al no tener otro disponible.</t>
  </si>
  <si>
    <t>Agilizar los tiempos de entrega de activos a los depositarios designados, reforzado con la Gerencia de Inmuebles, actualizando semanalmente la base de nuevas entregas e incluyendo mas colaboradores que tengan la función de efectuar esta labor.</t>
  </si>
  <si>
    <t>Actualización semanal de la base de entregas, ajuste del conograma de entregas, buscando la mayor efectividad de activos asignados.</t>
  </si>
  <si>
    <t>Demoras en la entrega de los activos a los Depositarios una vez formalizada la póliza y el acta de posesión.</t>
  </si>
  <si>
    <t>Realizar control y seguimiento a las actividades previas a la generación de la resolución para su posterior comunicación, formalización e información para la entrega a los Depositarios.</t>
  </si>
  <si>
    <t>Formalizar en el procedimiento la comunicación a las Gerencias Regionales y a las Gerencias Misionales para la entrega de los activos.</t>
  </si>
  <si>
    <t>Falta de control y seguimiento al “Procedimiento de Asignación a Depositarios Provisionales y Liquidadores” P-DP3-056  en sus versiones 2, 3 y 4, así como fallas de control interno relacionado con información y comunicación interna.</t>
  </si>
  <si>
    <t>Ajustes en el sistema matrix que permitan realizar la remoción de los activos y la inmediata asignación de los mismos en un proceso automático.</t>
  </si>
  <si>
    <t>1. Implementación de los ajustes al aplicativo.
2. Puesta en marcha del aplicativo.
3. Capacitación a los usuarios en las áreas misionales.</t>
  </si>
  <si>
    <t>Realizar el seguimiento a la entrega de los inmuebles por parte de las Gerencias Regionales a los depositarios asignados.</t>
  </si>
  <si>
    <t>1. Validar los inmuebles asignados que no han sido entregados a sus destinatarios.
2. Solicitar los cronogramas de entrega de los inmuebles a las Gerencias Regionales.
3. Hacer seguimiento mensual al cumplimiento de las entregas.</t>
  </si>
  <si>
    <t>Actualización  de la Capacidad Operativa de las Gerencias Regionales a través de un estudio de cargas de trabajo que permita dimensionar la planta necesaria para cumplir con este requerimiento.</t>
  </si>
  <si>
    <t>Elaboración, sustentación, socialización y ejecución del estudio de la capacidad operativa de la planta de personal.</t>
  </si>
  <si>
    <t>Estudio Elaborado
Acta de Junta Directiva
Acta de Socialización</t>
  </si>
  <si>
    <t xml:space="preserve">Cumplimiento del 100% de las entregas de FMI asignados a 31 de diciembre de 2018. </t>
  </si>
  <si>
    <t>1. Entregar el 100%  de los inmuebles asignados a 31 de diciembre de 2018.
2. Seguimiento Trimestral al cumplimiento de las entregas</t>
  </si>
  <si>
    <t>Informes de Seguimiento Trimestral</t>
  </si>
  <si>
    <t xml:space="preserve">Ineficiencia, falta de eficacia y oportunidad en la aplicación de acciones tendientes a exigir la debida administración y rendición de cuentas por parte de los depositarios, retoma de los bienes y recuperación de los recursos recaudados de su productividad. </t>
  </si>
  <si>
    <t>1. Implementación del modulo de Scoring.
2. Puesta en marcha del aplicativo.
3. Capacitación a los usuarios en las áreas misionales.</t>
  </si>
  <si>
    <t>Evaluación del 100% de los depositarios a través de la validación de los indicadores del sistema.</t>
  </si>
  <si>
    <t>1. Reportes Mensual de Evaluación de los depositarios.
2. Presentación de los resultados al comité de depositarios.
3. Remociones solicitadas de acuerdo a los resultados del aplicativo.</t>
  </si>
  <si>
    <t>Reportes de Evaluación
Actas de Comité de Depositarios
Acta de Remoción</t>
  </si>
  <si>
    <t>Requerir administrativamente o judicialmente la rendición provocada de cuentas de 259 depositarios removidos por la sociedad de activos especiales</t>
  </si>
  <si>
    <t xml:space="preserve">1. Validar las rendiciones de cuenta presentadas, aprobarlas o solicitar el inicio de acciones legales para provocar la rendición de cuentas de los depositarios incumplidos.
2. Requerir Administrativamente a los depositarios incumplidos o con documentación incompleta.
3. Frente a los depositarios incumplidos, preparar la documentación y solicitar el juramento estimatorio.
</t>
  </si>
  <si>
    <t>1.Implementación de los ajustes al aplicativo.
2.Puesta en marcha del aplicativo.
3.Capacitación a los usuarios en las áreas misionales.</t>
  </si>
  <si>
    <t>Realizar el seguimiento a la retoma de los inmuebles por parte de las Gerencias Regionales a los depositarios asignados.</t>
  </si>
  <si>
    <t>1.Validar los inmuebles removidos que no han sido retomados de los depositarios.
2.Solicitar los cronogramas de retoma de los inmuebles a las Gerencias Regionales.
3.Hacer seguimiento mensual al cumplimiento de las retomas.</t>
  </si>
  <si>
    <t>Diagnostico de la Capacidad Operativa de las Gerencias Regionales a través de un estudio de cargas de trabajo que permita dimensionar la planta necesaria para cumplir con este requerimiento.</t>
  </si>
  <si>
    <t xml:space="preserve">1.Contratación del dimensionamiento de la Planta
2.Presentación de los Resultados a la Junta Directiva de SAE
3.Socialización y ejecución de los ajustes aprobados a la Planta de Personal </t>
  </si>
  <si>
    <t xml:space="preserve">Cumplimiento del 100% de las retomas de FMI removidos a 31 de diciembre de 2018. </t>
  </si>
  <si>
    <t>1.Retomar el 100%  de los inmuebles removidos a depositarios a 31 de diciembre de 2018.
2.Seguimiento Trimestral al cumplimiento de las retomas</t>
  </si>
  <si>
    <t>No se dispone de controles efectivos para mitigar el riesgo por la falta de la póliza de cumplimiento dado que no se tendrían mecanismos de cobertura que blinden a las sociedades a cargo de los Depositarios.</t>
  </si>
  <si>
    <t xml:space="preserve">Continuar con la normalización de la totalidad de los depositarios provisionales  bajo los lineamientos de SAE, considerando que las situaciones identificadas por la contraloría están enmarcadas en depositarios asignados por DNE
</t>
  </si>
  <si>
    <t xml:space="preserve">No se evidencian decisiones de fondo eficaces que permitan superar las problemáticas que presentan las sociedades en liquidación, con el fin de lograr que el proceso de liquidación termine y se cumplan los fundamentos que sustentaron la toma de decisión de iniciar un proceso de liquidación. </t>
  </si>
  <si>
    <t xml:space="preserve">Elaboración de formato de plan de trabajo y cronograma para la Gerencia de Sociedades en Liquidación, implementación de los mismos en las sociedades en liquidación </t>
  </si>
  <si>
    <t xml:space="preserve">Diligencimiento de los formatos establecidos por parte de los depositarios de las sociedades, seguimiento a la actividad, inserción al expediente, evaluación de cumplimiento de los mismos en asambleas y mesas de trabajo </t>
  </si>
  <si>
    <t>meses</t>
  </si>
  <si>
    <t xml:space="preserve">1. Revisar de manera masiva la información de los procesos.
2. identificar falencias en la información
3. Ajustar de manera individual la información de cada uno de los activos ( si se hace necesario)
</t>
  </si>
  <si>
    <t xml:space="preserve">Realizar el seguimiento a la gestión de depositarios provisionales con funciones de liquidador y evaluar u gestión a partir de lo registrado en el sistema de información. 
</t>
  </si>
  <si>
    <t xml:space="preserve">1. Realizar el ejercicio de control a partir de los mecanismos definidos.
2.Registrar en el sistema de información la gestión del seguimiento realizado.
</t>
  </si>
  <si>
    <t xml:space="preserve">No de Seguimientos </t>
  </si>
  <si>
    <t xml:space="preserve">... Debido a la ausencia de parámetros para evaluar los avances de la liquidación y a debilidades en la supervisión, control y seguimiento de la SAE a la gestión de los Liquidadores, lo que incrementa los riesgos y disminuye los resultados de la gestión.  </t>
  </si>
  <si>
    <t xml:space="preserve">Elaboración formato de seguimiento al informe de gestión e  Implementación del formato por parte de la Gerencia de Sociedades en Liquidación. </t>
  </si>
  <si>
    <t xml:space="preserve">Solicitud al área de planeación del formato de seguimiento, implementación del formato por parte de los funcionarios de la Gerencia, seguimiento del mismo mediante mesas de trabajo con los depositarios, inserción en los expedientes de las sociedades. </t>
  </si>
  <si>
    <t>Al no contar las sociedades evaluadas con planes de negocios y/o de acción donde se fijen las estrategias, metas etc, a los cuales se compromete el Depositario Provisional, no asegura la SAE que se cuente un mecanismo de seguimiento permanente de medición de gestión, que permita garantizar un control eficiente y eficaz en la administración de éstas sociedades.</t>
  </si>
  <si>
    <t xml:space="preserve">Solicitar la actualización del Procedimiento P-DT2-085 versión 1-10/08/2015 y su instructivo para que el control que realiza el equipo de la Gerencia de Sociedades Activas este armonizado con  los formatos avalados por la Entidad y los planes de negocios que se han aprobado en las Asambleas generales se reflejen en los formatos de la entidad </t>
  </si>
  <si>
    <t>1. Actualizar con el área de planeación el procedimiento P-DT2-085 versión 1-10/08-2015 y su instructivo. 
2. Implementar los formatos que se generen y realizar la respectiva capacitación a los profesionales de la Gerencia de Sociedades Activas.</t>
  </si>
  <si>
    <t xml:space="preserve">1. Realizar el ejercicio de control a partir de los mecanismos definidos.
2. Registrar en el sistema de información la gestión del seguimiento realizado.
</t>
  </si>
  <si>
    <t>No Seguimientos</t>
  </si>
  <si>
    <t xml:space="preserve">Desarrollo e implementación de una funcionalidad que permita llevar cabo el seguimiento a los planes de acción implementados para cada sociedad.  </t>
  </si>
  <si>
    <t>Debilidades en la aplicación de la  normatividad vigente de  los asuntos bajo su responsabilidad, lo cual no permite que estas sociedades en proceso de extinción de dominio sean objeto de vigilancia, por parte de la Superintendencia de Sociedades en los términos de la Ley 222 de 1995 .</t>
  </si>
  <si>
    <t xml:space="preserve">Continuar con el proceso de consolidación  de mecanismos de articulación con la Superintendencia de Sociedades para intercambiar información sobre  las sociedades vinculadas al FRISCO. </t>
  </si>
  <si>
    <t xml:space="preserve">1. Informar a la Superintendencia de Sociedades dentro de los 5 dias hábiles siguientes al ingreso de las sociedades que se encuentren inmersas en proceso de extinción de dominio,
2. Proponer la suscripción de un Convenio que permita el intercambio de información a efecto de conocer de manera oportuna la imposición de obligaciones a dichas sociedades, </t>
  </si>
  <si>
    <t xml:space="preserve">Diseñar proceso de comunicación con la Superintendencia de Sociedades en la que se asegure en envió de información permanente de las sociedades secuestradas que estan inmersas en procesos de extinción de dominio. 
</t>
  </si>
  <si>
    <t xml:space="preserve">Crear documento dentro del proceso en el que se fijen responsabilidades y fechas
Crear mecanismos de envió de información y alertas.
</t>
  </si>
  <si>
    <t>No seguimiento de los depositarios con base en el cual adelantar acciones preventivas y/o correctivas en caso de detectar incumplimientos, así como retroalimentar los procesos internos como el de asignación, a efectos de prevenir el riesgo de continuar entregando activos a depositarios que presentan incumplimiento en la entrega de informes y recursos.</t>
  </si>
  <si>
    <t>1.Reportes Mensual de Evaluación de los depositarios.
2.Presentación de los resultados al comité de depositarios.
3.Remociones solicitadas de acuerdo a los resultados del aplicativo.</t>
  </si>
  <si>
    <t>1.Validar los inmuebles removidos que no han sido retomados de los depositarios.
2.Solicitar los cronogramas de retoma de los inmuebles a las Gerencias Regionales.
3. Hacer seguimiento mensual al cumplimiento de las retomas.</t>
  </si>
  <si>
    <t>No obstante, de la respuesta se infiere que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 de los resulta...</t>
  </si>
  <si>
    <t xml:space="preserve">Elaboración de hoja de los depositarios con funciones de liquidador, en la que se plasmen los indicadores de desempeño y gestión en la administración de sociedades. </t>
  </si>
  <si>
    <t>La SAE no cuenta con información de medición de los resultados de las decisiones adoptadas, que le permita, entre otros aspectos conocer: el impacto de los nuevos depositarios,  el Impacto de la gestión de los depositarios en el crecimiento económico,  el cumplimiento de los tiempos de liquidación y mejoras a la gestión.</t>
  </si>
  <si>
    <t xml:space="preserve">Continuar con el desarrollo del portal de depositarios de sociedades para lograr a través de dicha herramienta  el analisis financiero de las sociedades y generar los reportes a que haya lugar para optimizar el control a la gestión de los depositarios </t>
  </si>
  <si>
    <t xml:space="preserve">Implementar y estabilizar las funcionalidades del sistema para generar los reportes requeridos para el control y supervisión a la gestión de las sociedades, el analisis financiero y de gestión de las sociedades y el control de los indicadores financieros y de gestión aplicados por la gerencia de sociedades activas y la correspondiente metodologia de valoración.
Capacitación </t>
  </si>
  <si>
    <t xml:space="preserve">Continuar con la realización de las Asambleas generales de socios en las cuales se discuten y aprueban por parte de SAE los planes de acción para cada una de las sociedades </t>
  </si>
  <si>
    <t xml:space="preserve">Informes
</t>
  </si>
  <si>
    <t xml:space="preserve">Actualizar el Formato M-AA-F-01-V1 de Informe Mensual de Gestión y financiero de sociedades y establecimientos de comercio independientes, bajo los términos de la Ley 1314 de 2009 que incorpora las NIIF.                             </t>
  </si>
  <si>
    <t>Formato</t>
  </si>
  <si>
    <t>Indicadores Estratégicos PND</t>
  </si>
  <si>
    <t>Deficiencias en la metodología de medición, resultados alcanzados y demoras en la toma de decisiones generadas por la inoportunidad en los resultados de los indicadores.</t>
  </si>
  <si>
    <t>Desarrollar la plataforma estratégica para el próximo cuatrenio con el análisis del entendimiento del negocio y del entorno.</t>
  </si>
  <si>
    <t xml:space="preserve">1. Realizar análisis de contexto interno y externo 
2. Identificar retos y necesidades
3. Definir plataforma estratégica
4. Validar con la Ciudadanía 
</t>
  </si>
  <si>
    <t>Plataforma estratégica</t>
  </si>
  <si>
    <t>Planeación estratégica institucional y plan de acción</t>
  </si>
  <si>
    <t>Los Indicadores no están contenidos dentro del plan estratégico y la información remitida refleja incumplimiento frente a la meta propuesta, que dado su comportamiento se deduce que no se adoptaron las medidas necesarias encaminadas a cumplir con el objetivo propuesto.</t>
  </si>
  <si>
    <t>Definición de metas a partir del análisis de comportamiento y capacidad instalada.</t>
  </si>
  <si>
    <t xml:space="preserve">1.Establecer estadísticas necesarias para la definición de metas
2.Validar información con equipo directivo 
</t>
  </si>
  <si>
    <t>Plan estratégico
Plan de acción</t>
  </si>
  <si>
    <t>Mejorar el proceso en la actualización de la información y ajuste de metas cuando proceda.</t>
  </si>
  <si>
    <t xml:space="preserve">1. Definir el proceso de actualización de metas y definición de acciones y estrategias necesarias para el cumplimiento de las mismas. 
2. Definir mecanismos de actualización de plataforma estratégica (Metas, indicadores, iniciativas, objetivos estratégicos). 
3. Hacer seguimiento a la documentación de la información 
</t>
  </si>
  <si>
    <t>Definición de reportes periódicos a través de los sistemas de información necesarios para la medición de indicadores.</t>
  </si>
  <si>
    <t xml:space="preserve">1. Identificar los reportes que suministren informacion estrategica necesaria para la medicion de los indicadores.
</t>
  </si>
  <si>
    <t>Medición de la estrategia</t>
  </si>
  <si>
    <t xml:space="preserve">(…) Demora en la expedicion del acto administrativo </t>
  </si>
  <si>
    <t xml:space="preserve">Mejorar el procedimiento denominado Alistamiento para la Devolución de Activos P-DF2-087 VERSIÓN 5 18/06/2018, estableciendo tiempos máximos de expedición de los actos adminsitrativos una vez se cuente con la decisión judicial debidamente ejecutoriada, incluyendo las actividades relacionadas con la aclaración de la decisión judicial objeto de cumplimiento. </t>
  </si>
  <si>
    <t>1.Trámite de modificación a través del sistema ZEUS;
2.Comunicación de la modificación 
3. Aprobación</t>
  </si>
  <si>
    <t>Falta de eficacia y eficiencia en el proceso de devoluciones por parte de la SAE, en tanto muestran omisión o falta de oportunidad y celeridad en la gestión adelantada para materializar las devoluciones mediante la expedición del acto administrativo correspondiente, la entrega material, y el reintegro a los propietarios de la productividad de los bienes objeto de devolución.</t>
  </si>
  <si>
    <t>1. Implementación del modulo de devoluciones.
2. Puesta en marcha del aplicativo.
3.Capacitación a los usuarios en las áreas misionales.</t>
  </si>
  <si>
    <t>1.Presentación y Aprobación del Plan de Choque
2.Elaboración de 513 Estados de Cuenta para la devolución de FMI.</t>
  </si>
  <si>
    <t>Actualización  de la Capacidad Operativa de las Gerencia de Inmuebles a través de un estudio de cargas de trabajo que permita dimensionar la planta necesaria para cumplir con este requerimiento.</t>
  </si>
  <si>
    <t>(…) El proceso de alistamiento  adelantado por SAE para trasladar inmuebles a CISA es deficiente(…)</t>
  </si>
  <si>
    <t>Los bienes inmuebles objeto de alistamiento y trasladados a CISA , deberán ser objeto de una validación jurídica a través del estudio de los folios de matrícula inmobiliaria con una periodicidad de 120 días calendario.</t>
  </si>
  <si>
    <t xml:space="preserve">No de Análisis Jurídicos
</t>
  </si>
  <si>
    <t>Diferencia en la informacion reportada por CISA y SAE frente al inventario de inmuebles transferidos a CISA para comercializar</t>
  </si>
  <si>
    <t>Se continuará con las reuniones de seguimiento al contrato por parte de los supervisores se agendará punto de gestión y conciliacion de inmuebles transferidos y retirados.</t>
  </si>
  <si>
    <t>Se programará reuniones periodicas con el fin de conciliar el inventario de inmuebles</t>
  </si>
  <si>
    <t>Soporte documental reunion de seguimiento</t>
  </si>
  <si>
    <t>Deficiencia de controles en el sistema de asignación que valide los topes definidos para los diferentes tipos de acivos (Inmuebles o Sociedades), así como la deficiencia en la trazabilidad de las asignaciones que se realizan.</t>
  </si>
  <si>
    <t>El procedimiento no garantiza la efectividad y agilidad en las actividades relacionadas con el proceso de remoción, dado que sobre los bienes en los cuales se decidió remover al depositario, existe demora u omisión en la aplicación y nueva asignación de los bienes.</t>
  </si>
  <si>
    <t>1.Retomar el 100%  de los inmuebles removidos a 31 de diciembre de 2018.
2.Seguimiento Trimestral al cumplimiento de las retomas</t>
  </si>
  <si>
    <t>El proceso de remoción de depositarios no se adelanta con la oportunidad que se requiere para garantizar la eficiencia y eficacia en la administración de los bienes y por ende la mejor productividad. Adicionalmente, no se logra el propósito de que quienes ostenten tal designación, sean aquellos que cumplen requisitos de experiencia, capacidad, cumplimiento.</t>
  </si>
  <si>
    <t xml:space="preserve">
Realizar los requerimeintos al GIT de depositarios para finalizar el  nombramiento de depositarios provisionales al GIT de depositarios, para aquellas sociedades en las cuales se removió a los depositarios no incorporados o excluidos del registro de depositarios y liquidadores de SAE.</t>
  </si>
  <si>
    <t>No requerimientos</t>
  </si>
  <si>
    <t>1.Implementación de los ajustes al aplicativo.
2. Puesta en marcha del aplicativo.
3. Capacitación a los usuarios en las áreas misionales.</t>
  </si>
  <si>
    <t>Falta de control, monitoreo y seguimiento a los actos administrativos de remoción, lo que refleja deficiencias administrativas relacionadas con la información, comunicación y efectividad en la materialización de lo dispuesto en las resoluciones.</t>
  </si>
  <si>
    <t>1. Implementación de los ajustes al aplicativo.
2.Puesta en marcha del aplicativo.
3.Capacitación a los usuarios en las áreas misionales.</t>
  </si>
  <si>
    <t>1.Retomar el 100%  de los inmuebles retomados a 31 de diciembre de 2018.
2.Seguimiento Trimestral al cumplimiento de las retomas</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</si>
  <si>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</si>
  <si>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</si>
  <si>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</si>
  <si>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</si>
  <si>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</si>
  <si>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</si>
  <si>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</si>
  <si>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</si>
  <si>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</si>
  <si>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</si>
  <si>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</si>
  <si>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</si>
  <si>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</si>
  <si>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</si>
  <si>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</si>
  <si>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</si>
  <si>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FILA_245</t>
  </si>
  <si>
    <t>FILA_246</t>
  </si>
  <si>
    <t>FILA_247</t>
  </si>
  <si>
    <t>FILA_248</t>
  </si>
  <si>
    <t>FILA_249</t>
  </si>
  <si>
    <t>FILA_250</t>
  </si>
  <si>
    <t>FILA_251</t>
  </si>
  <si>
    <t>FILA_252</t>
  </si>
  <si>
    <t>FILA_253</t>
  </si>
  <si>
    <t xml:space="preserve">1. Levantar el procedimiento la identificación, validación y depuración los medios de transporte sin ubicar. Registrar en el sistema de información  la base de datos o en el sistema vigente un valor para los bienes materialmente ubicados y existentes, siguiendo el procedimiento.     
</t>
  </si>
  <si>
    <t xml:space="preserve">Control y monitoreo de politica de asignación de activos a  depositarios provisionales,  asegurando que el 80% de los Inmuebles tiene asignado mediante acto administrativo el mecanismo de administración de deposito provisional. </t>
  </si>
  <si>
    <t>Se elaboró instructivo "Identificación del contingente judicial" código N-GJ1-210 versión 1 del 15/08/2018.
El documento se encuentra publicado en la intranet de la Entidad, link
http://intranetsae/saein/Nuestra-SAE/Arquitectura-SAE/GestionProcesos/Gestion-Procesos-Trasversales/Gestion-Juridica</t>
  </si>
  <si>
    <t>Se remitió memorando CI2018-024461 del 19 de noviembre de 2018.</t>
  </si>
  <si>
    <t>Se encuentra aprobado y publicado en la Intranet de SAE el procedimiento "Alistamiento para la Devolución de Activos" código P-DF2-087 versión 6 del 22/11/2018.</t>
  </si>
  <si>
    <t xml:space="preserve">1.Solicitar a la Gerencia Comercial los Bienes Inmuebles que se trasladaron a CISA para su comercialización.  
2.Análisis jurídico del Certificado de Tradición.
3. Comunicación de los hallazgos   </t>
  </si>
  <si>
    <t>El 31 de agosto se revisaron 837 FMI su resultado fue comunicado (CI2018-022475) a la Gerencia Comercial y la Vicepresidencia de Bienes Muebles e Inmuebles.
El 26 de diciembre se revisaron 1469 FMI su resultado fue comunicado (CI2018-025725) a la Gerencia Comercial y la Vicepresidencia de Bienes Muebles e Inmuebles</t>
  </si>
  <si>
    <t>Se elaboró el procedimiento de avaluos de bienes muebles código P-DP2-144 versión 1 del 19/01/2018.
El procedimiento se encuentra publicado en la intranet en el link http://intranetsae/saein/Nuestra-SAE/Arquitectura-SAE/GestionProcesos/Gestion-Procesos-Misionales/Diagnostico-Alistamiento</t>
  </si>
  <si>
    <t>Revisar documentalmente aquellos depositos que figuran a nombre de entidades públicas</t>
  </si>
  <si>
    <t>Con la migración de datos a Matrix 2.0, el número de activos pendientes por sanear su estado legal se redujo a los activos en medios de transporte que al 31dic/18 registra el sistema (5131).</t>
  </si>
  <si>
    <t>El vehículo cuenta con avaluo y en proceso de alistamiento para su venta a través del intermediario comercial CISA.</t>
  </si>
  <si>
    <t xml:space="preserve">Se adelantó el cargue de las 100 sociedades de papel, incluidas dentro del inventario total de sociedades de papel administradas. </t>
  </si>
  <si>
    <t xml:space="preserve">Se adelantó el cargue de las 139 sociedades de papel, incluidas dentro del inventario total de sociedades de papel administradas. </t>
  </si>
  <si>
    <t>Se remitieron 9 comunicaciones con destino a los representantes legales de las sociedad menores al 100%</t>
  </si>
  <si>
    <t xml:space="preserve">Se adelantó el cargue de las 4 sociedades menor al 100% extintas, incluidas dentro del inventario total de sociedades administradas. </t>
  </si>
  <si>
    <t>FILA_254</t>
  </si>
  <si>
    <t>Se realizan reuniones de seguimiento del contrato en las que se revisa el inventario de los inmuebles inmersos en procesos de ventas al igual que los estado de comercialización de los mismos. (octubre 2018 - Diciembre 2018)
Adicionalmente se cuenta con informes de gestion presentados por el contratista el cual detalla el inventario de inmuebles.</t>
  </si>
  <si>
    <t>Plan de organización de archivo e Implementación de las Tablas de Retención Documental</t>
  </si>
  <si>
    <t>Se esta adelantando procesos de contratación con una empresa especializada en organización de archivos para intervenir 1.109 cajas de archivo y 303 cajas recibidas de la DNE de posible eliminación para su revisión y organización.</t>
  </si>
  <si>
    <t xml:space="preserve">Número de  sociedades o establecimientos de comercio activos extintos con información contable/el total de sociedades o establecimientos de comercio activos extintos. </t>
  </si>
  <si>
    <t xml:space="preserve">Número de  sociedades activas en proceso con información contable/el total de sociedades o establecimientos de comercio activos en proceso. </t>
  </si>
  <si>
    <t>Se llevó a cabo circularización masiva a los depositarios.</t>
  </si>
  <si>
    <t xml:space="preserve">Se realizaron 191 mesas de trabajo en lo corrido de 2018. </t>
  </si>
  <si>
    <t>Se modifica la Unidad de medida, ya que por requerimiento se efectuaron auditorias a 2 Sociedades.</t>
  </si>
  <si>
    <t>El cargue de la información financiera de sociedades de papel en el portal es adelantada por la Gerencia de Sociedades en Liquidación, se encuentra cumplida en un 100% dado que todo el inventario de sociedades de papel se encuentra cargado en el portal</t>
  </si>
  <si>
    <t xml:space="preserve">Se realizan ruedas de trabajo solicitadas. La primera en agosto en el club de la fuerza aerea con el equipo de trabajo de la Gerencia de Sociedades Activas, y la segunda en el mes de noviembre de manera conjunta con la Superintendencia de Sociedades.  Se adjuntan soportes de listado de asistencia de las Ruedas de Trabajo. </t>
  </si>
  <si>
    <t xml:space="preserve">Se realiza circularización a todos los Depositarios. </t>
  </si>
  <si>
    <t>Se realizaron 191 mesas de trabajo en lo corrido de 2018.</t>
  </si>
  <si>
    <t>Se auditan 5 Sociedades (Inversiones Rodriguez Fuentes, Palmeras de Convención, Inversiones Guatapurí, Criadero la Luisa, y Cispatá Promotora Hotelera)</t>
  </si>
  <si>
    <t xml:space="preserve">Se realizó circularizacion a todos los Depositarios. </t>
  </si>
  <si>
    <t xml:space="preserve">• Establecer lineamientos para las sociedades y establecimientos de comercio cuya participación es igual o menor al 1% y mayor al 1% y menor al 50%, con la  finalidad de obtener las informes contables y determinar los coeficientes para la valoración al porcentaje de participación </t>
  </si>
  <si>
    <t xml:space="preserve">Se envio a los depositarios oficio incluyendo los lineamientos para el cargue de informacion al portal. </t>
  </si>
  <si>
    <t xml:space="preserve">1. Revisar el procedimiento. 2. Ajustar el procedimiento. 3. Realizar la publicacion del procedimiento en la intranet y socializarlo con el personal de la Gerencia. </t>
  </si>
  <si>
    <t xml:space="preserve">
1. Entregar a la Gobernación de San andrés la información contable de las sociedades  
2. Expedir el acto administrativo de entrega a FONTUR. 3. Realizar la entrega a FONTUR del activo.   </t>
  </si>
  <si>
    <t>Se remitió comunicación a la Superintendencia de Sociedades.</t>
  </si>
  <si>
    <t>Se revisó, actualizó y publicó el Procedimiento PDT3-085.</t>
  </si>
  <si>
    <t xml:space="preserve">1. Actualizar el orden del día en las Asambleas o Juntas de Socios, para incluir la presentacion y aprobacion de los planes de accion a realizar en la siguiente vigencia.  
2. Realizar seguimiento a través de los informes mensuales de gestión al cumplimiento de los planes de acción aprobados en las Asambleas o Juntas de Socios. 
</t>
  </si>
  <si>
    <t>Se realizaron requerimientos al GIT de Depositarios.</t>
  </si>
  <si>
    <t>1. Revisar el procedimiento y ajustarlo de acuerdo a la necesidad
2. Realizar la publicación de los documentos en la intranet
3. Realizar divulgacion del procedimiento en la SAE</t>
  </si>
  <si>
    <t>El aplicativo Olympus quedó habilitado para que solamente pueda ser consultada su información. La información fue migrada a Matrix en su momento. El proyecto UMO fue terminado el 31 de dic de 2016. Respecto al proyecto ERP, se aplazó en 15 días la salida a producción por solicitud del proveedor. Se inició con la etapa de estabilización del producto, continua según lo planeado.</t>
  </si>
  <si>
    <t>Deudores. La subcuenta 147006 - Arrendamientos, al cierre de la vigencia 2016 refleja un saldo de $18.197,7 millones, cifra que es incierta…</t>
  </si>
  <si>
    <t>Desde la fecha de inicio de la acción se tienen aprobadas 2007 FMI, por parte del comité tripartito.</t>
  </si>
  <si>
    <t>Modelo entidad relacion y arquitectura del aplicativo</t>
  </si>
  <si>
    <r>
      <rPr>
        <b/>
        <sz val="10"/>
        <rFont val="Arial Narrow"/>
        <family val="2"/>
      </rPr>
      <t>Cambios a nivel de base de datos en “MATRIX”</t>
    </r>
    <r>
      <rPr>
        <sz val="10"/>
        <rFont val="Arial Narrow"/>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</si>
  <si>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r>
      <rPr>
        <b/>
        <sz val="10"/>
        <rFont val="Arial Narrow"/>
        <family val="2"/>
      </rPr>
      <t xml:space="preserve">Interoperabilidad, disponibilidad, actualización, adquisición, monitoreo, eficiencia de la plataforma tecnológica
</t>
    </r>
    <r>
      <rPr>
        <sz val="10"/>
        <rFont val="Arial Narrow"/>
        <family val="2"/>
      </rPr>
      <t>Se tiene previsto que “Matrix” incorpore mayor funcionalidad para que la interoperabilidad con Olympus se merme, al igual que su uso. Efectuados los análisis correspondientes se observa que aunque se trata de un solo sistema, existen 2 conjuntos de datos...</t>
    </r>
  </si>
  <si>
    <r>
      <rPr>
        <b/>
        <sz val="10"/>
        <rFont val="Arial Narrow"/>
        <family val="2"/>
      </rPr>
      <t xml:space="preserve">Calidad de la Información en MATRIX: </t>
    </r>
    <r>
      <rPr>
        <sz val="10"/>
        <rFont val="Arial Narrow"/>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</si>
  <si>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r>
      <rPr>
        <b/>
        <sz val="10"/>
        <rFont val="Arial Narrow"/>
        <family val="2"/>
      </rPr>
      <t xml:space="preserve">Interoperabilidad de “MATRIX” y el Sistema Contable
</t>
    </r>
    <r>
      <rPr>
        <sz val="10"/>
        <rFont val="Arial Narrow"/>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</si>
  <si>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r>
      <rPr>
        <b/>
        <sz val="10"/>
        <rFont val="Arial Narrow"/>
        <family val="2"/>
      </rPr>
      <t xml:space="preserve">Actualización de información en sistema “Matrix” 
</t>
    </r>
    <r>
      <rPr>
        <sz val="10"/>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</si>
  <si>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r>
      <rPr>
        <b/>
        <sz val="10"/>
        <rFont val="Arial Narrow"/>
        <family val="2"/>
      </rPr>
      <t>Registro de vehículos</t>
    </r>
    <r>
      <rPr>
        <sz val="10"/>
        <rFont val="Arial Narrow"/>
        <family val="2"/>
      </rPr>
      <t xml:space="preserve">
En visita de inspección realizada a la Bodega de Almagrario se tomaron registros fotográficos a 62 placas de vehículos, las cuales fueron objeto de verificación tanto en “Matrix” como en el archivo de contabilidad…</t>
    </r>
  </si>
  <si>
    <r>
      <rPr>
        <b/>
        <sz val="10"/>
        <rFont val="Arial Narrow"/>
        <family val="2"/>
      </rPr>
      <t xml:space="preserve">Registro de vehículos
</t>
    </r>
    <r>
      <rPr>
        <sz val="10"/>
        <rFont val="Arial Narrow"/>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</si>
  <si>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r>
      <t xml:space="preserve">Registro de vehículos
</t>
    </r>
    <r>
      <rPr>
        <sz val="10"/>
        <rFont val="Arial Narrow"/>
        <family val="2"/>
      </rPr>
      <t>En visita de inspección realizada a la Bodega de Almagrario se tomaron registros fotográficos a 62 placas de vehículos, las cuales fueron objeto de verificación tanto en “Matrix” como en el archivo de contabilidad…</t>
    </r>
  </si>
  <si>
    <r>
      <rPr>
        <b/>
        <sz val="10"/>
        <rFont val="Arial Narrow"/>
        <family val="2"/>
      </rPr>
      <t>Depuración del  Inventario FRISCO</t>
    </r>
    <r>
      <rPr>
        <sz val="10"/>
        <rFont val="Arial Narrow"/>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</si>
  <si>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r>
      <rPr>
        <b/>
        <sz val="10"/>
        <rFont val="Arial Narrow"/>
        <family val="2"/>
      </rPr>
      <t xml:space="preserve">Evaluación del proceso de guarda, administración de bienes DAO
</t>
    </r>
    <r>
      <rPr>
        <sz val="10"/>
        <rFont val="Arial Narrow"/>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0"/>
        <rFont val="Arial Narrow"/>
        <family val="2"/>
      </rPr>
      <t xml:space="preserve">
</t>
    </r>
  </si>
  <si>
    <r>
      <t xml:space="preserve">Evaluación del proceso de guarda, administración de bienes DAO
</t>
    </r>
    <r>
      <rPr>
        <sz val="10"/>
        <rFont val="Arial Narrow"/>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</si>
  <si>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r>
      <rPr>
        <b/>
        <sz val="10"/>
        <rFont val="Arial Narrow"/>
        <family val="2"/>
      </rPr>
      <t xml:space="preserve">Medios de Transporte
</t>
    </r>
    <r>
      <rPr>
        <sz val="10"/>
        <rFont val="Arial Narrow"/>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</si>
  <si>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r>
      <rPr>
        <b/>
        <sz val="10"/>
        <rFont val="Arial Narrow"/>
        <family val="2"/>
      </rPr>
      <t>Gastos de Bodegaje - Vehículos</t>
    </r>
    <r>
      <rPr>
        <sz val="10"/>
        <rFont val="Arial Narrow"/>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</si>
  <si>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r>
      <rPr>
        <b/>
        <sz val="10"/>
        <rFont val="Arial Narrow"/>
        <family val="2"/>
      </rPr>
      <t>Ubicación de bienes</t>
    </r>
    <r>
      <rPr>
        <sz val="10"/>
        <rFont val="Arial Narrow"/>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t>
    </r>
  </si>
  <si>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
</t>
    </r>
  </si>
  <si>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t>
    </r>
  </si>
  <si>
    <r>
      <rPr>
        <b/>
        <sz val="10"/>
        <rFont val="Arial Narrow"/>
        <family val="2"/>
      </rPr>
      <t xml:space="preserve">Reporte de ingresos MI 470-46259. </t>
    </r>
    <r>
      <rPr>
        <sz val="10"/>
        <rFont val="Arial Narrow"/>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</si>
  <si>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r>
      <rPr>
        <b/>
        <sz val="10"/>
        <rFont val="Arial Narrow"/>
        <family val="2"/>
      </rPr>
      <t xml:space="preserve">Reporte de ingresos MI 470-46259. </t>
    </r>
    <r>
      <rPr>
        <sz val="10"/>
        <rFont val="Arial Narrow"/>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</si>
  <si>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r>
      <t>Se solicitó a la CÁMARA DE COMERCIO DEL MAGDALENA MEDIO Y EL NORDESTE ANTIOQUEÑO, mediante oficio radicado CS2016-024764: "(...)</t>
    </r>
    <r>
      <rPr>
        <i/>
        <sz val="10"/>
        <rFont val="Arial Narrow"/>
        <family val="2"/>
      </rPr>
      <t xml:space="preserve">la inscripción de la medida cautelar de suspensión del poder dispositivo, embargo y secuestro que versa sobre las sociedades ZONA FRANCA ESPECIAL CEMENTERA DEL MAGDALENA MEDIO S.A.S. -ZOMAM-, y C.I. CALIZAS Y MINERALES S.A. dentro del radicado 11.514 E.D. </t>
    </r>
    <r>
      <rPr>
        <sz val="10"/>
        <rFont val="Arial Narrow"/>
        <family val="2"/>
      </rPr>
      <t>(...)"</t>
    </r>
  </si>
  <si>
    <r>
      <rPr>
        <b/>
        <sz val="10"/>
        <rFont val="Arial Narrow"/>
        <family val="2"/>
      </rPr>
      <t>Consistencia de la inform y conformación del inventario.</t>
    </r>
    <r>
      <rPr>
        <sz val="10"/>
        <rFont val="Arial Narrow"/>
        <family val="2"/>
      </rPr>
      <t xml:space="preserve">
a)argumentos  no desvirtuan la inexistencia de los canales y protocolos de comunicación entre las areas .
b)Medida cautelar impuesta por la concesion del alto Magdalena fue del 21/06/2017 y la destin definitiva en 09/2017, la destin se hizo 3 meses despues sin que SAE hiciera un alistamiento previo efectivo...</t>
    </r>
  </si>
  <si>
    <r>
      <rPr>
        <b/>
        <sz val="10"/>
        <rFont val="Arial Narrow"/>
        <family val="2"/>
      </rPr>
      <t>Consistencia de la información y conformación del inventario</t>
    </r>
    <r>
      <rPr>
        <sz val="10"/>
        <rFont val="Arial Narrow"/>
        <family val="2"/>
      </rPr>
      <t xml:space="preserve">
La situación de los bienes reportada de manera oficial por SAE a partir de sus aplicativos oficiales, no corresponde con la realidad de su estado, determinada a través de la información contenida en los expedientes o suministrada por las Gerencias Técnicas competentes. </t>
    </r>
  </si>
  <si>
    <r>
      <t xml:space="preserve">Administración de la Información proceso Misional
</t>
    </r>
    <r>
      <rPr>
        <sz val="10"/>
        <rFont val="Arial Narrow"/>
        <family val="2"/>
      </rPr>
      <t xml:space="preserve">
El hallazgo se enfoca adicionalmente en la necesidad de establecer protocolos para el registro de la información por parte de las áreas no automatizadas, con lo cual se garantice la calidad de los datos que soportan el proceso misional.</t>
    </r>
  </si>
  <si>
    <r>
      <rPr>
        <b/>
        <sz val="10"/>
        <rFont val="Arial Narrow"/>
        <family val="2"/>
      </rPr>
      <t>Calidad de la Información Sociedades Activas</t>
    </r>
    <r>
      <rPr>
        <sz val="10"/>
        <rFont val="Arial Narrow"/>
        <family val="2"/>
      </rPr>
      <t xml:space="preserve">
(…) era de conocimiento juridico de SAE el problema juridico que se presenta por la incongruencia en la sentencia de extinción de dominio del 09/07/2004… debío realizar las aclaraciones correspondientes y no reportarla en estado de extinta cuando actualmente se realizan acciones para definir la declaratoria de extinción </t>
    </r>
  </si>
  <si>
    <r>
      <rPr>
        <b/>
        <sz val="10"/>
        <rFont val="Arial Narrow"/>
        <family val="2"/>
      </rPr>
      <t>Calidad de la Información Sociedades Activas</t>
    </r>
    <r>
      <rPr>
        <sz val="10"/>
        <rFont val="Arial Narrow"/>
        <family val="2"/>
      </rPr>
      <t xml:space="preserve">
Inconsistencia en la información suministrada por la SAE con relación a las Sociedades que administra actualmente y al número de activos asignados a algunos Depositarios Provisionales de éstas.</t>
    </r>
  </si>
  <si>
    <r>
      <rPr>
        <b/>
        <sz val="10"/>
        <rFont val="Arial Narrow"/>
        <family val="2"/>
      </rPr>
      <t>Gestión de SAE - Sociedades Activas</t>
    </r>
    <r>
      <rPr>
        <sz val="10"/>
        <rFont val="Arial Narrow"/>
        <family val="2"/>
      </rPr>
      <t xml:space="preserve">
No se evidenciaron actividades de revisión y análisis de la información durante la vigencia 2015, ni el Informe de diagnóstico  como tampoco el Plan de Acción de Intervención; por otra parte con respecto a este mismo periodo, esta Sociedad fue sancionada por la Superintendencia de Sociedades  por no presentar los estados financieros del año 2015.</t>
    </r>
  </si>
  <si>
    <r>
      <rPr>
        <b/>
        <sz val="10"/>
        <rFont val="Arial Narrow"/>
        <family val="2"/>
      </rPr>
      <t>Restitución de inmueble arrendado</t>
    </r>
    <r>
      <rPr>
        <sz val="10"/>
        <rFont val="Arial Narrow"/>
        <family val="2"/>
      </rPr>
      <t xml:space="preserve">
(…) Falta de acciones para ejercer la debida administración de los bienes, dada la demora y la faltra de diligencia para su recuperacion en razón al incumplimiento del arrendatario </t>
    </r>
  </si>
  <si>
    <r>
      <rPr>
        <b/>
        <sz val="10"/>
        <rFont val="Arial Narrow"/>
        <family val="2"/>
      </rPr>
      <t>Restitución de inmueble arrendado</t>
    </r>
    <r>
      <rPr>
        <sz val="10"/>
        <rFont val="Arial Narrow"/>
        <family val="2"/>
      </rPr>
      <t xml:space="preserve">
SAE no ha tomado acciones efectivas y oportunas tendientes a acatar el deber de transferir materialmente bienes a la ANT de tal forma que esta cumpla con su cometido estatal; sin perjuicio que al dilatar estas acciones en el tiempo, le genere al Estado mayores costos, gastos, erogaciones y posibles procesos administrativos.</t>
    </r>
  </si>
  <si>
    <r>
      <rPr>
        <b/>
        <sz val="10"/>
        <rFont val="Arial Narrow"/>
        <family val="2"/>
      </rPr>
      <t>Bienes improductivos.</t>
    </r>
    <r>
      <rPr>
        <sz val="10"/>
        <rFont val="Arial Narrow"/>
        <family val="2"/>
      </rPr>
      <t xml:space="preserve">
No se evidencian acciones para garantizar la conservación y generación de productividad de bienes en administración directa</t>
    </r>
  </si>
  <si>
    <r>
      <rPr>
        <b/>
        <sz val="10"/>
        <rFont val="Arial Narrow"/>
        <family val="2"/>
      </rPr>
      <t>Bienes improductivos</t>
    </r>
    <r>
      <rPr>
        <sz val="10"/>
        <rFont val="Arial Narrow"/>
        <family val="2"/>
      </rPr>
      <t xml:space="preserve">
SAE debe incurrir en costos y gastos derivados de la administración de bienes improductivos. No se evidencian gestiones para la identificación, clasificación de los bienes con vocación productiva o no productiva, ni gestiones de promoción adelantadas por la SAE o sus depositarios para generar productividad en activos con esta capacidad. </t>
    </r>
  </si>
  <si>
    <r>
      <rPr>
        <b/>
        <sz val="10"/>
        <rFont val="Arial Narrow"/>
        <family val="2"/>
      </rPr>
      <t>Entrega material de bienes a los depositarios</t>
    </r>
    <r>
      <rPr>
        <sz val="10"/>
        <rFont val="Arial Narrow"/>
        <family val="2"/>
      </rPr>
      <t xml:space="preserve">
La falta en la entrega del 40% de los activos asignados a depositarios.</t>
    </r>
  </si>
  <si>
    <r>
      <rPr>
        <b/>
        <sz val="10"/>
        <rFont val="Arial Narrow"/>
        <family val="2"/>
      </rPr>
      <t>Entrega material de bienes a depositarios</t>
    </r>
    <r>
      <rPr>
        <sz val="10"/>
        <rFont val="Arial Narrow"/>
        <family val="2"/>
      </rPr>
      <t xml:space="preserve">
La base reporta 10.604 inmuebles que han sido asignados a Depositarios, sin que a diciembre de 2017 se haya realizado la entrega física del bien.  Se deduce falta de control y seguimiento al procedimiento de Asignación a Depositarios Provisionales y Liquidadores y fallas de control interno relacionado con información y comunicación interna.</t>
    </r>
  </si>
  <si>
    <r>
      <rPr>
        <b/>
        <sz val="10"/>
        <rFont val="Arial Narrow"/>
        <family val="2"/>
      </rPr>
      <t>Gestión y cumplimiento a cargo de los Depositarios provisionales.</t>
    </r>
    <r>
      <rPr>
        <sz val="10"/>
        <rFont val="Arial Narrow"/>
        <family val="2"/>
      </rPr>
      <t xml:space="preserve">
 No control, seguimiento y monitoreo a los FMI asignados a depositarios, con activos sin rendición de cuentas ni informes de gestión. Deficiencias en la generación de información actualizada, consistente y confiable en la cual se sustente la toma de decisiones administrativas y acciones judiciales.</t>
    </r>
  </si>
  <si>
    <r>
      <rPr>
        <b/>
        <sz val="10"/>
        <rFont val="Arial Narrow"/>
        <family val="2"/>
      </rPr>
      <t>Gestión Pólizas de Depositarios Provisionales de Sociedades.</t>
    </r>
    <r>
      <rPr>
        <sz val="10"/>
        <rFont val="Arial Narrow"/>
        <family val="2"/>
      </rPr>
      <t xml:space="preserve">
SAE no ha exigido a los Depositarios Provisionales de Sociedades de la Convocatoria 02 de 2015 incorporados en el Registro las pólizas de cumplimiento y no han sido ratificados como Depositarios Provisionales generando riesgos ante un incumplimiento de las obligaciones que les competen en desarrollo de su gestión.</t>
    </r>
  </si>
  <si>
    <r>
      <rPr>
        <b/>
        <sz val="10"/>
        <rFont val="Arial Narrow"/>
        <family val="2"/>
      </rPr>
      <t xml:space="preserve">Liquidación de sociedades. </t>
    </r>
    <r>
      <rPr>
        <sz val="10"/>
        <rFont val="Arial Narrow"/>
        <family val="2"/>
      </rPr>
      <t xml:space="preserve">
El Artículo 2.5.5.10.1 del Decreto 2136 de 2015 establece respecto a la liquidación de sociedades. “El liquidador deberá presentar al Administrador del Frisco todos los documentos actualizados exigidos para depositarios provisionales, diligenciar debidamente el formato diseñado por la entidad y que se encuentra en la página web…”</t>
    </r>
  </si>
  <si>
    <r>
      <rPr>
        <b/>
        <sz val="10"/>
        <rFont val="Arial Narrow"/>
        <family val="2"/>
      </rPr>
      <t xml:space="preserve">Mecanismos de Supervisión a la Gestión de los Depositarios Provisionales y Liquidadores de Sociedades.
</t>
    </r>
    <r>
      <rPr>
        <sz val="10"/>
        <rFont val="Arial Narrow"/>
        <family val="2"/>
      </rPr>
      <t xml:space="preserve">
No se evidenciaron los documentos formales que contengan los planes de negocios y/o de acción a cargo de los Depositarios Provisionales para ser analizados, discutidos y aprobados conjuntamente  con la SAE</t>
    </r>
  </si>
  <si>
    <r>
      <t xml:space="preserve">Mecanismos de Supervisión a la Gestión de los Depositarios Provisionales y Liquidadores de Sociedades.
</t>
    </r>
    <r>
      <rPr>
        <sz val="10"/>
        <rFont val="Arial Narrow"/>
        <family val="2"/>
      </rPr>
      <t>La SAE reconoce que los formatos e instructivos integrados al Procedimiento P-DT-2-085 Supervisión de la Gestión del Depositario de Sociedades Activas, versión 1 del 10/08/2015 no se vienen diligenciando y que se presentan debilidades en su utilización</t>
    </r>
  </si>
  <si>
    <r>
      <rPr>
        <b/>
        <sz val="10"/>
        <rFont val="Arial Narrow"/>
        <family val="2"/>
      </rPr>
      <t>Reporte a la superintendencia de Sociedades a las Sociedades en proceso de extinción.</t>
    </r>
    <r>
      <rPr>
        <sz val="10"/>
        <rFont val="Arial Narrow"/>
        <family val="2"/>
      </rPr>
      <t xml:space="preserve">
Se evidenció que la SAE, como administradora del FRISCO, no ha puesto en conocimiento de la Superintendencia de Sociedades, el ejercicio de acciones de extinción de dominio a las sociedades que se relacionan en la  tabla, sobre las cuales a 31 de dic 2017 cursan procesos de extinción de dominio.</t>
    </r>
  </si>
  <si>
    <r>
      <rPr>
        <b/>
        <sz val="10"/>
        <rFont val="Arial Narrow"/>
        <family val="2"/>
      </rPr>
      <t xml:space="preserve">Calificación de Depositarios
</t>
    </r>
    <r>
      <rPr>
        <sz val="10"/>
        <rFont val="Arial Narrow"/>
        <family val="2"/>
      </rPr>
      <t xml:space="preserve">
No aplicación de indicadores de desempeño y gestión para evaluar el grado de cumplimiento de los depositarios en aspectos relativos a la entrega de informes, oportunidad en la consignación de recursos, gestión y administración de los bienes asignados, entre otros.  </t>
    </r>
  </si>
  <si>
    <r>
      <rPr>
        <b/>
        <sz val="10"/>
        <rFont val="Arial Narrow"/>
        <family val="2"/>
      </rPr>
      <t>Indicadores de desempeño y/o gestión de las sociedades.</t>
    </r>
    <r>
      <rPr>
        <sz val="10"/>
        <rFont val="Arial Narrow"/>
        <family val="2"/>
      </rPr>
      <t xml:space="preserve">
SAE no cuenta con información de medición de los resultados de las decisiones adoptadas, que le permita, entre otros aspectos conocer. I) El impacto de los nuevos depositarios vinculados con las convocatorias realizadas frente a la rendición de cuentas en los tiempos previstos y con la calidad esperada...</t>
    </r>
  </si>
  <si>
    <r>
      <t xml:space="preserve">Indicadores de desempeño y/o gestión de las sociedades.
</t>
    </r>
    <r>
      <rPr>
        <sz val="10"/>
        <rFont val="Arial Narrow"/>
        <family val="2"/>
      </rPr>
      <t xml:space="preserv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t>
    </r>
  </si>
  <si>
    <r>
      <rPr>
        <b/>
        <sz val="10"/>
        <rFont val="Arial Narrow"/>
        <family val="2"/>
      </rPr>
      <t xml:space="preserve">Devolución de Bienes </t>
    </r>
    <r>
      <rPr>
        <sz val="10"/>
        <rFont val="Arial Narrow"/>
        <family val="2"/>
      </rPr>
      <t xml:space="preserve">
(…) En terminos generales se estableció demora superior a seis(6) meses en la expedición del acto administrativo de devolución (…) es necesario destacar la tardanza conlleva riesgos frente a eventuales procesos judiciales</t>
    </r>
  </si>
  <si>
    <r>
      <rPr>
        <b/>
        <sz val="10"/>
        <rFont val="Arial Narrow"/>
        <family val="2"/>
      </rPr>
      <t>Devolución de Bienes</t>
    </r>
    <r>
      <rPr>
        <sz val="10"/>
        <rFont val="Arial Narrow"/>
        <family val="2"/>
      </rPr>
      <t xml:space="preserve">
Deficiencias en la planeación, ejecución y supervisión del procedimiento de alistamiento para devolución de activos, en lo concerniente al cumplimiento de las actividades y la generación del registro documental correspondiente, y en la falta del establecimiento de términos para cumplir tales actividades.</t>
    </r>
  </si>
  <si>
    <r>
      <rPr>
        <b/>
        <sz val="10"/>
        <rFont val="Arial Narrow"/>
        <family val="2"/>
      </rPr>
      <t>Enajenación de Bienes Inmuebles</t>
    </r>
    <r>
      <rPr>
        <sz val="10"/>
        <rFont val="Arial Narrow"/>
        <family val="2"/>
      </rPr>
      <t xml:space="preserve">
(…) inconsistencias como… falta estado juridico del inmueble… FMI 300-31904 evidencia la venta realizada por la DNE E.L.</t>
    </r>
  </si>
  <si>
    <r>
      <rPr>
        <b/>
        <sz val="10"/>
        <rFont val="Arial Narrow"/>
        <family val="2"/>
      </rPr>
      <t xml:space="preserve">Topes máximos y asignación automática de activos a Depositarios: </t>
    </r>
    <r>
      <rPr>
        <sz val="10"/>
        <rFont val="Arial Narrow"/>
        <family val="2"/>
      </rPr>
      <t xml:space="preserve">
Asignación de activos (inmuebles y Sociedades) en cantidades que superan los límites establecidos afectando el cumplimiento de los topes, cuya finalidad es mitigar y reducir los riesgos de concentración e incumplimientos, así como el control sobre los bienes que administran los Depositarios Provisionales y Liquidadores.</t>
    </r>
  </si>
  <si>
    <r>
      <rPr>
        <b/>
        <sz val="10"/>
        <rFont val="Arial Narrow"/>
        <family val="2"/>
      </rPr>
      <t>Activos del inventario a 31 de diciembre de 2017 a cargo de depositarios removidos.</t>
    </r>
    <r>
      <rPr>
        <sz val="10"/>
        <rFont val="Arial Narrow"/>
        <family val="2"/>
      </rPr>
      <t xml:space="preserve">
El proceso de remoción de depositarios no se adelanta con la oportunidad que se requiere para garantizar la eficiencia y eficacia en la administración de los bienes y por ende la mejor productividad.</t>
    </r>
  </si>
  <si>
    <r>
      <rPr>
        <b/>
        <sz val="10"/>
        <rFont val="Arial Narrow"/>
        <family val="2"/>
      </rPr>
      <t>Activos del inventario a 31 de diciembre de 2017 a cargo de depositarios removidos.</t>
    </r>
    <r>
      <rPr>
        <sz val="10"/>
        <rFont val="Arial Narrow"/>
        <family val="2"/>
      </rPr>
      <t xml:space="preserve">
El depositario del bien con matrícula mercantil 480664 se retiró de la base de datos; sin embargo no se ha removido la sociedad . Existen 15 registros de sociedades activas en proceso de extinción a cargo de Depositario Removido o retirado.</t>
    </r>
  </si>
  <si>
    <r>
      <rPr>
        <b/>
        <sz val="10"/>
        <rFont val="Arial Narrow"/>
        <family val="2"/>
      </rPr>
      <t>Remociones y Retomas de Bienes Inmuebles</t>
    </r>
    <r>
      <rPr>
        <sz val="10"/>
        <rFont val="Arial Narrow"/>
        <family val="2"/>
      </rPr>
      <t xml:space="preserve">
Se evidenció que SAE ha proferido 132 resoluciones mediante las cuales se han removido 5.608 FMI, sin embargo, solamente se han retomado 3.158 FMI, lo que significa que faltan por retomar por parte de las Gerencias Regionales 2.469 FMI.</t>
    </r>
  </si>
  <si>
    <t>A 31 de dic/18 se cumplió con lo establecido en el cronograma y lo establecido en el contrato para salida a producción en ene/19, cumpliendo así con las fechas establecidas.</t>
  </si>
  <si>
    <t>Entre Oct y Dic de 2018 se colocó en producción Matrix 2.0, con estructura de datos acorde a los procesos del negocio y sin disparadores (triggers), permitiendo que los procesos de mejoramiento de calidad de la información, no se vean afectados por fallas en el aplicativo. La calidad de la información es un proceso continuo del negocio.
Se ajusta el indicador y unidad de medida</t>
  </si>
  <si>
    <r>
      <rPr>
        <b/>
        <sz val="10"/>
        <rFont val="Arial Narrow"/>
        <family val="2"/>
      </rPr>
      <t xml:space="preserve">Recursos Recibidos en Administración (D). </t>
    </r>
    <r>
      <rPr>
        <sz val="10"/>
        <rFont val="Arial Narrow"/>
        <family val="2"/>
      </rPr>
      <t xml:space="preserve">Al cierre de la vigencia 2016, la cuenta 2453- Recursos Recibidos en Administración presenta un saldo de $623.762 millones, valor que presenta incertidumbre </t>
    </r>
  </si>
  <si>
    <t xml:space="preserve">Un vez verificado el sistema de información matrix y las actas de entrega de la Extinta DNE a SAE ESAS, se identificaron 862 destinatarios y 73 depositarios, a los cuales ya se les requirió cumplimiento de obligaciones a través de oficio.  Este es el universo de depositarios y destinatarios actual en 2017.  </t>
  </si>
  <si>
    <t>Plan de Mejoramiento para FRISCO
Actividad ejecutada teniendo en cuenta que se realizo la identificacion y priorizacion de los 2077 contratos, de acuerdo con renuion del dia 16 de noviembre de 2017.</t>
  </si>
  <si>
    <t xml:space="preserve">Distorción y suministro incompleto de la información por parte del depositario a la Entidad. Incumplimiento por parte del depositario de sus obligaciones y de los procedimientos implementados por la Entidad.  </t>
  </si>
  <si>
    <t>Realizar seguimiento al radicado ZEUS 62685 con el cual se actualizará el  formato M-AA-F-01-V1, y el proceso de la metodología de PUNTUACION-Z. Se obtendrá una calificación cuantitativa y una calificación cualitativa de la gestión de los depositarios provisionales.</t>
  </si>
  <si>
    <t>Se realizó reunión el 30 de enero de 2018, con la finalidad de conciliar el contingente judicial a corte del 31 de diciembre de 2017.
Oficio No CI2018-001445, 
Correo electronico del 30 de enero, 06 de febrero, 8 y 9 de marzo de 2018, Rta Jurídica CI2018-002979.
Formato de conciliación a 31 de diciembre de 2017 entre Gerencia de Asuntos Legales y Gerencia Financiera.</t>
  </si>
  <si>
    <t xml:space="preserve">Se realizan ruedas de trabajo solicitadas. La primera en agosto en el club de la fuerza aerea con el equipo de trabajo de la Gerencia de Sociedades Activas, y la segunda en el mes de noviembre de manera conjunta con la Superintendencia de Sociedades.  </t>
  </si>
  <si>
    <t xml:space="preserve">Dic/18:Del universo de 19819 FMI, se encontró que 502 no procede la visita ya que no son administrados por SAE. El Universo final es de 19319, se han realizado 18.350 visitas (95%) de cumplimiento. El restante 967 se identificaron como activos en saneamiento, pero en principio por fuera del inventario de administración de SAE. </t>
  </si>
  <si>
    <t>Abril/19: De acuerdo a la descripción de la actividad, se observó la modificación del procedimiento P-GF2-060 Versión 2 de fecha 08/02/19, en la actividad No 9 incluye la modificación de las notas a los E.F. Se cierra la actividad.</t>
  </si>
  <si>
    <t>29/04/2019: El procedimiento Supervisión de la gestión del Depositario de Sociedades Activas se encuentra publicado en la intranet de SAE. Código P-DT3-085 versión 3 del 10/12/2018.</t>
  </si>
  <si>
    <t>25/04/2019
Se encuentra publicado en la página WEB el plan de acción 2019  en el link:
https://www.saesas.gov.co/index.php?idcategoria=31767 y el Plan Estratégico Institucional 2019-2022 en el link: https://www.saesas.gov.co/index.php?idcategoria=31800.</t>
  </si>
  <si>
    <t>23/04/2019: Se definió el formato F-DT3-314 Informe Mensual de Gestión y Financiero de Sociedades.</t>
  </si>
  <si>
    <t>Organización de 1.019 cajas de documentos sueltos DNE</t>
  </si>
  <si>
    <t>Cajas X200</t>
  </si>
  <si>
    <t>Revisión de 303 de posible eliminación comparando con los expedientes existente para verificar que sean documentos duplicados.</t>
  </si>
  <si>
    <t>Verificar la gestión de los depositarios mediante el formato de etapa de proceo liquidatorio, el cual evidencia el desempeño y avance realizado en la administración de las sociedades</t>
  </si>
  <si>
    <t>Formato Etapas del proceso Liquidatorio</t>
  </si>
  <si>
    <t>Abril/19: El procedimiento  P-DF2-180-PROCEDIMIENTO UBICACIÓN Y/O INACTIVACIÓN DE BIENES, se encuentra publicado en la intranet.  Se cumple con la actividad y se manietne el hallazgo.</t>
  </si>
  <si>
    <t>Actualizar los avaluos catastrales de los bienes extintos con la informacion obtenida de las entidades catastrales.</t>
  </si>
  <si>
    <t>Solicitar la información masiva de los bienes extintos con cada catastro con los que se cuenta con convenio</t>
  </si>
  <si>
    <t>Actualizar los avaluos catastrales de los bienes extintos con la informacion obtenida de las entidades catastrales, mediante las gestiones respectivas.</t>
  </si>
  <si>
    <t>Actualizar los avaluos catastrales de los bienes incautados con la informacion obtenida de las entidades catastrales mediante las gestiones respectivas.</t>
  </si>
  <si>
    <t>Solicitar la información masiva de los bienes incautados con cada catastro con los que se cuenta con convenio.</t>
  </si>
  <si>
    <t>Información recibida/ base de datos enviada.</t>
  </si>
  <si>
    <t>Actualizar los avaluos catastrales de los bienes incautados con la informacion obtenida de las entidades catastrales, mediante las gestiones respectivas.</t>
  </si>
  <si>
    <t>Realizar la identificacion y saneamiento fisico-catastral de los predios denominados FAR, siguiendo el instructivo N-DP2-033</t>
  </si>
  <si>
    <t>Solicitar la información del avaluo catastral con cada catastro con los que se cuenta con convenio, de los predios denominados FAR.</t>
  </si>
  <si>
    <t xml:space="preserve">Solicitar la información del avaluo catastral con cada catastro con los que se cuenta con convenio, de los predios denominados FAR.
</t>
  </si>
  <si>
    <t xml:space="preserve">Se cuenta con avance del plan de choque de depuración de pasivos con corte al 1 de Noviembre de 2018.
Jul 19: </t>
  </si>
  <si>
    <t xml:space="preserve">Se termino la recepción de informes de gestion, asegurando que el reporte de cartera sea el reportado por Matrix en el recaudo centralizado.
</t>
  </si>
  <si>
    <t>No de sociedades y Establecimientos de Comercios susceptibles de tener información cargada en el Portal (Con Depositarios, y cuya entrega haya sido realizada con no menos de 6 meses de anterioridad al 31 de junio de 2019 en atencion a la posibilidad de realizar proceso de Reconstrución Contable por aplicación del Artículo 135 Decreto 2649 de 1993).</t>
  </si>
  <si>
    <t>Dic/18: Se solicita ampliar el plazo, a la fecha se identifican 1227 activos con depositarios errados en el sistema de información y 103 en proceso de remoción, correspondientes a 9 Depositarios.
Julio/19:El total de activos con depositarios errados en el sistema de informacion se encuentra actualizado al 100% con la remoción de depositarios.</t>
  </si>
  <si>
    <t>23 abril 2019 El procedimeinto de  cobro judicial de cartera, se encuentra publicado en intranet con fecha  de versión 23- 01- 2019</t>
  </si>
  <si>
    <t>Jul/19: Se proyecto Decreto mediante el cual se crea la comisión intersectorial para la recuperación material de los bienes administrados por el FRISCO el cual busca la creación de un organo de apoyo en la ejecución del ejercicio de las  funciones de policia administrativa.
En espera de aprobación por MHYCP.</t>
  </si>
  <si>
    <t>28 junio/19: La actividad se cumplió al 100% de acuerdo a lo programado por el área y las evidencias presentadas. Sin embargo, el hallazgo  se continúa reportando hasta tanto se culminen la totalidad de actividades establecidas por el problema identificado y se determine si en conjunto  fueron efectivas.</t>
  </si>
  <si>
    <t>28 junio/19: Se valida con la gerencia de Sociedades en liquid, la publicación de los formatos. La actividad se cumplió al 100% de acuerdo a lo programado por el área y las evidencias presentadas. Sin embargo, el hallazgo  se continúa reportando hasta tanto se culminen la totalidad de actividades establecidas por el problema identificado y se determine si en conjunto  fueron efectivas.</t>
  </si>
  <si>
    <t>23/04/2019, 29/04/2019: El procedimiento Supervisión de la gestión del Depositario de Sociedades Activas se encuentra publicado en la intranet de SAE. Código P-DT3-085 versión 3 del 10/12/2018.
18 jul/19: Se presenta evidencia de la capacitación realizada al interior de la Gerencia. El documento se encuentra en la carpeta compartida 73.</t>
  </si>
  <si>
    <t xml:space="preserve">Abril, julio/2019
La actividad como esta definida fue cumplida por el área responsable, el Plan Estratégico Institucional 2019-2022 se encuentra publicado en la página WEB https://www.saesas.gov.co/index.php?idcategoria=31800.
En el próximo seguimiento se verificará la efectividad de la actividad, para validar si permitió eliminar la causa del hallazgo. </t>
  </si>
  <si>
    <t>Jul/19: Como resultado del plan choque, a la fecha el plan de estados de cuenta para el año 2017 se cumplió al 100%</t>
  </si>
  <si>
    <t>22 julio/19: Se presentó cuadro control de seguimiento de asambleas. se encuentran en la carpeta compartida \\fileserver\publica\73 - Seguimiento Plan de Mejoramiento CGR\Sociedades Activas\11.1</t>
  </si>
  <si>
    <t>28 junio/19: Los soportes de la revisión presentados  por la Gerencia, se encuentran en la carpeta compartida No. 73 \\fileserver\publica\73 - Seguimiento Plan de Mejoramiento CGR\Gerencia sociedades en liquidacion.</t>
  </si>
  <si>
    <t>Julio/19: La Gerencia Financiera realizo la modificación del procedimiento Cierre Financiero de la Vigencia P-DF1-057 Versión 2 en los puntos 4 “Conceptos” y en el flujo grama en la descripción de actividades No. 11.</t>
  </si>
  <si>
    <t xml:space="preserve">10 junio 2019 El área de Gestión Documental remitieron los soportes de las capacitaciones efectuadas al 100% de las áreas de la entidad. </t>
  </si>
  <si>
    <t>Julio/19: A corte del 30 de junio de 2019, el avance del proceso de depuración representa un 57% del total de terceros. Se reprograma la actividad para el 31 de diciembre de 2020, en razón a que el proceso de implementación del ERP - Seven ha implicado reprocesos que representan altos tiempos lo que ha implicado un avance menor al estimado inicailmente</t>
  </si>
  <si>
    <t>Jun/19:Como resultado del plan choque, a la fecha el plan de estados de cuenta para el año 2017 se cumplió al 100%.</t>
  </si>
  <si>
    <t>Julio/19: Como resultado del plan choque, a la fecha el plan de estados de cuenta para el año 2017 se cumplió al 100%</t>
  </si>
  <si>
    <t xml:space="preserve">29/04/2019: Una vez removido el depositario nombrado por la DNE, se asignó en nov 2016 a Nestor Garrido con resol 1266 de 2016. Acta de posesión 242 del 15 de dic de 2016. Entrega de pólizas con memor CE2016-029032. Mediante resol interna No 3907 de 2018 se realizó la ratificación del depositario y con Oficio No CE2019-013868 el Depositario remitió la renovación de la Garantía. </t>
  </si>
  <si>
    <t xml:space="preserve">
Abril y Junio/ 19: Una vez revisada las actividades se evidencia que la meta fue cumplida.</t>
  </si>
  <si>
    <t xml:space="preserve">25 junio 2019 En verificación de la Oficina de Control Interno se evidencia el procedimiento citado debidamente publicado en versión No. 4 del 13 de mayo del 2019. ( soporte carpeta No. 73)
</t>
  </si>
  <si>
    <t xml:space="preserve">Julio/19: En el comité Directivo de la SAE, se trató y discutió el Manual Contable del Frisco el día 22 de abril de 2019 y en Junta Directiva en la sesión del 29 de mayo de 2019, se socializo el Manual de Políticas Contables del Frisco y se encuentra publicado en la página web el día 17 de julio de 2019 y firmado por la Representante Legal y Contador de la Entidad. </t>
  </si>
  <si>
    <t>FILA_52</t>
  </si>
  <si>
    <t>FILA_53</t>
  </si>
  <si>
    <t>FILA_244</t>
  </si>
  <si>
    <r>
      <rPr>
        <b/>
        <sz val="10"/>
        <rFont val="Arial Narrow"/>
        <family val="2"/>
      </rPr>
      <t>Sociedades sin activos</t>
    </r>
    <r>
      <rPr>
        <sz val="10"/>
        <rFont val="Arial Narrow"/>
        <family val="2"/>
      </rPr>
      <t xml:space="preserve">
En el proceso de depuración del inventario recibido de la Liquidada DNE, 35 sociedades se encontraban registradas como activas en “Matrix”, sin embargo, se identificó que se trataba de sociedades que realmente se encontraban en proceso de liquidación...</t>
    </r>
  </si>
  <si>
    <t>25/04/2019-15/07/2019
Se encuentra publicado en la intran Metod Gestión de la Estrategia V1 del 05/12/2018
http://intranetsae/saein/DocumentosIntranet/NuestraSAE/Arquitectura/GestionProcesos/Estrategicos/DE/Elaboracion_de_la_estrategia/G-DE1-017_Metodologia_gestion_estrategia.pdf
El plan estratégico y Plan de acción están en la web https://www.saesas.gov.co/index.php?idcategoria=30046</t>
  </si>
  <si>
    <t>H 1</t>
  </si>
  <si>
    <t>Recursos no ingresaran a las cuentas del FRISCO. Adicionalmente, las gestiones tendientes a la recuperación de los recursos se inician con el Juramento Estimatorio, producto de las visitas y comunicaciones del ente de control. La CGR establece el monto del hallazgo, en una cuantía de $1.301.065.295.</t>
  </si>
  <si>
    <t>Debilidad en la definición de metodología de inicio de acciones legales y siniestro de pólizas.</t>
  </si>
  <si>
    <t>Fortalecer el proceso de Rendición de cuentas  e inicio de acciones legales</t>
  </si>
  <si>
    <t>Estandarización de procedimiento para evaluación de gestión del depositario con la tasación de juramentos estimatorios, definición de titulos ejecutivos y acciones penales y siniestro de pólizas.</t>
  </si>
  <si>
    <t/>
  </si>
  <si>
    <t>Adaptar plan de trabajo con el proceso definido.</t>
  </si>
  <si>
    <t>Dar continuidad de plan de trabajo de revisión de productividad e inicio de acciones legales, de acuerdo con el proceso establecido.</t>
  </si>
  <si>
    <t>Depositarios removidos con verificación de cierre de gestión</t>
  </si>
  <si>
    <t>Cantidad de remociones y asignaciones mayor a capacidad de la operación de recepción y entrega de activos.</t>
  </si>
  <si>
    <t>Definir términos precisos para asegurar la retoma de los activos</t>
  </si>
  <si>
    <t>Ajuste de política asociada a los tiempos en procedimientos correspondientes.</t>
  </si>
  <si>
    <t>Monitorear y evaluar cumplimiento de terminos establecidos.</t>
  </si>
  <si>
    <t>Hacer seguimientos trimestales al cumplimiento de la política y evaluar semestralmente su ajuste.</t>
  </si>
  <si>
    <t>Seguimientos</t>
  </si>
  <si>
    <t>Continuar el plan de choque de retomas y entregas, asegurando el cumplimiento de las políticas definidas.</t>
  </si>
  <si>
    <t>Gestionar las entregas y retomas de los inmuebles</t>
  </si>
  <si>
    <t>Inmuebles retomados y entregados</t>
  </si>
  <si>
    <t>Debilidades en los mecanismos de control de la productividad de los inmuebles.</t>
  </si>
  <si>
    <t>Fortalecer mecanismos de control en la identificación de contratos de arrendamiento, por fuera de metodologia de administración del os bienes del FRISCO</t>
  </si>
  <si>
    <t>Continuar con la validación del segmento de activos con productividad asociada por depositarios sin contrato y aquellos con estado de ocupación arrendado sin contrato, para hacer verificación física y sanear contrato.</t>
  </si>
  <si>
    <t>Inmuebles</t>
  </si>
  <si>
    <t xml:space="preserve">Puesta en marcha de la nueva versión del sistema de control y evaluación de la gestión de los depositarios </t>
  </si>
  <si>
    <t xml:space="preserve">Implementar el seguimiento automatizado al seguimiento de obligaciones de los depositarios, asegurando </t>
  </si>
  <si>
    <t>H 2</t>
  </si>
  <si>
    <t>Falta de seguimiento, monitoreo y dirección de SAE a la productividad de los inmuebles entregados en administración a los depositarios pese a existir procedimientos para requerir a los depositarios que presenten incumplimiento en sus obligaciones; situación que conllevó a que los recursos no ingresarán al FRISCO, lo que denota ausencia de vigilancia y control a los depositarios.</t>
  </si>
  <si>
    <t>Estandarización de procedimiento para evaluación de gestión del depositario con la tasación de juramentos estimatorios, definición de titulos ejecutuvos y acciones penales y siniestro de pólizas.</t>
  </si>
  <si>
    <t>H 3</t>
  </si>
  <si>
    <t>Debilidades en los controles a las funciones de los depositarios provisionales; al seguimiento de los informes de gestión y rendición de cuentas y traslado de recursos en forma oportuna, en los términos establecidos en la normatividad, generando un daño al Patrimonio Público en los términos establecidos en el artículo 6  de la Ley 610 de 2000; por valor de $2.041.205.222.</t>
  </si>
  <si>
    <t>H 4</t>
  </si>
  <si>
    <t>SAE dejó de recaudar productividad de los inmuebles administrados por el depositario NIT 800.040.295, cuantía $566.958.790 vigencias 2014 a 2019; no adelantó de forma oportuna las gestiones necesarias que garantizaran que la productividad de los inmuebles en proceso y extintos fueran consignados al FRISCO. Indebida admón del deposit incumpliendo el Art 2.5.5.6.6 del Dto 2136 de 2015.</t>
  </si>
  <si>
    <t>H 5</t>
  </si>
  <si>
    <t>SAE dejó de recaudar $505.060.921, que corresponde a la productividad de los inmuebles en proceso, administrados por el depositario NIT 818.002.572, no realizó de forma oportuna, diligente y eficiente las gestiones necesarias que garantizaran que la productividad fuera consignada al FRISCO,  incumplió el art 2.5.5.6.6 del Decreto 2136 de 2015.</t>
  </si>
  <si>
    <t>H 6</t>
  </si>
  <si>
    <t xml:space="preserve">SAE dejó de recaudar $188.568.159, por productividad vigencias 2017 y 2018 de los inmuebles en proceso  administrados por el depositario con cédula 89.008.967; SAE no adelantó de forma oportuna, diligente y eficiente gestiones para garantizar que el depositario consignara la productividad al FRISCO; incumpliendo los numerales 8 y 9  del Artículo 2.5.5.6.6  del Decreto 2136 de 2015. </t>
  </si>
  <si>
    <t>H7</t>
  </si>
  <si>
    <t xml:space="preserve">Se permite la existencia de inmuebles sin rendición de cuentas, ni informes de gestión; lo cual no le ha permitido establecer su condición física y capacidad productiva. Deficiencias en la generación de información actualizada  en la cual se sustente la toma de decisiones en la admón que tiene a su cargo. Posible incidencia disciplinaria al tenor de la Ley 734 de 2002. </t>
  </si>
  <si>
    <t xml:space="preserve">Debilidades en la oportunidad de la gestión de la productividad de inmuebles. </t>
  </si>
  <si>
    <t>Adoptar los mecanismos necesarios para evaluar los contratos de arrendamiento que identifiquen en el momento de la recepción de activos en diligencia de secuestro  o visita de gestión a los inmuebles, en uso de las herramientas otorgadas por  el artiulo 72 de la ley 1955 encaminadas al saneamiento de contratos.</t>
  </si>
  <si>
    <t>Estandarización de procedimiento y estrategia para evaluación de contratos con terceros.</t>
  </si>
  <si>
    <t>Procedimientos y Plan de trabajo</t>
  </si>
  <si>
    <t>Gestionar la identificación de activos productivos con contratos de arrendamiento suscrito con terceros</t>
  </si>
  <si>
    <t>Realizar la evaluación de los contratos de arrendamiento identificados por inmueble, en caso de cumplimiento formalizar contratos. En caso opuesto, gestionar desalojos.</t>
  </si>
  <si>
    <t>Cantidad de inmuebles evaluados</t>
  </si>
  <si>
    <t>Falta de capacidad  en la elaboración de estimados de renta.</t>
  </si>
  <si>
    <t xml:space="preserve">Gestionar plan de trabajo de elaboración y revisión de Estimados de Renta, a traves de Avaluadores y Depositarios provisionales </t>
  </si>
  <si>
    <t>Elaboración de estimados de renta, a traves de Avaluadores y Depositarios provisionales.</t>
  </si>
  <si>
    <t>Cantidad de estimados de renta</t>
  </si>
  <si>
    <t>Cantidad de desalojos mayor a capacidad de la operación de SAE y las intituciones que acompañan los desalojos.</t>
  </si>
  <si>
    <t>Definición de estandares para el inicio de acciones legales a los ocupantes irregulares</t>
  </si>
  <si>
    <t>Desarrollo del procedimiento de inicio de acciones legales para los ocupantes irregulares.</t>
  </si>
  <si>
    <t>Definir plan de trabajo de acuerdo con el procedimiento.</t>
  </si>
  <si>
    <t>Gestionar el inicio de acciones legales asociadas a ocupantes irregulares.</t>
  </si>
  <si>
    <t>Debilidades en los canales de comunicación en las legalizaciones de ocupación.</t>
  </si>
  <si>
    <t>Ampliar los canales de comunicación a nivel nacional.</t>
  </si>
  <si>
    <t>Contar con el servicio atención al ciudano, a traves de mesa de ayuda.</t>
  </si>
  <si>
    <t>Etapas de implementación</t>
  </si>
  <si>
    <t xml:space="preserve">Monitoreo y control de los niveles de percepción de atención al ciudadano </t>
  </si>
  <si>
    <t>H 8</t>
  </si>
  <si>
    <t>Los procedimientos aplicados no han sido efectivos en la recepción de los predios y en la recuperación de los recursos generados de la actividad económica realizada en la finca la carolina, permitiendo que terceras personas usufructúen como se pudo evidenciar en la visita de campo, en algunos predios que conforman el globo total de terreno, cuya productividad debería ingresar al FRISCO.</t>
  </si>
  <si>
    <t>H 9</t>
  </si>
  <si>
    <t>Los procedimientos no han sido efectivos en la recepción de los predios y en la recuperación de los recursos generados de la actividad económica realizada en la finca la carolina, permitiendo que terceras personas usufructúen las fincas como se pudo evidenciar en la visita de campo, en algunos predios que conforman el globo total de terreno, cuya productividad debería ingresar al FRISCO.</t>
  </si>
  <si>
    <t>Disposición legal asociada a entrega sin contrato.
Capacidad en diligencias de desalojo.
Falta de disponibilidad por parte de ANT</t>
  </si>
  <si>
    <t>Definir lineamiento de operación para entregas con la ANT y FRV, con la operación conjunta de desalojos.</t>
  </si>
  <si>
    <t xml:space="preserve">Estandarización de procedimiento y estrategia para la entrega de los activos a la ANT. </t>
  </si>
  <si>
    <t>Alineación de procesos con la ANT y FRV, en la definición de plan de trabajo para entrega de activos.</t>
  </si>
  <si>
    <t>Definición de mesas de trabajo de priorización de entregas.</t>
  </si>
  <si>
    <t>Mesas de trabajo</t>
  </si>
  <si>
    <t>Gestionar la totalidad de entregar URT</t>
  </si>
  <si>
    <t>H 10</t>
  </si>
  <si>
    <t>H 11</t>
  </si>
  <si>
    <t>H 12</t>
  </si>
  <si>
    <t>H 13</t>
  </si>
  <si>
    <t>Pérdida del FMI080-48254 porque la propiedad está en cabeza de un tercero, SAE no percibe la productividad que está generando por el arrendamiento. Situación contraria a lo manifestado por la FGN quien informa que el inmueble está afectado dentro del proceso 2744 ED y para la SAE que lo reporta como bien extinto 100%.</t>
  </si>
  <si>
    <t>Oportunidad en el inicio de acciones para el saneamiento</t>
  </si>
  <si>
    <t>Se solicita a la Dirección Nacional de Fiscalías de ED, identificar si el bien se encuentra inmerso en proceso de ED.</t>
  </si>
  <si>
    <t xml:space="preserve">Identificar en los despachos judiciales si el activo debe ser administrado por SAE SAS </t>
  </si>
  <si>
    <t>Identificar la existencia de medidas cautelares o de extinción de dominio en los bienes que hacen parte del FRISCO</t>
  </si>
  <si>
    <t>Efectuar el estudio juridico a los folios de matricula del FRISCO</t>
  </si>
  <si>
    <t>Resultado del estudio efectuado sobre los FMI</t>
  </si>
  <si>
    <t>Estandarización del requisito de identificación de inscripción de medidas cautelares de los activos recibidos a través de diligencia de secuestro.</t>
  </si>
  <si>
    <t>Modificación de procedimiento de recepción y registro, incluyendo actividades asociadas a la identificación de la inscripción de las medidas cautelares.</t>
  </si>
  <si>
    <t>H 14</t>
  </si>
  <si>
    <t>Resultado de las debilidades en la gestión de la SAE, frente al recaudo oportuno y eficaz de la productividad generada por los inmuebles bajo su la custodia y administración directa, así como la falta de seguimiento oportuno al depositario provisional identificado con la cédula No.19.261.632, para que este traslade la productividad en forma oportuna FRISCO.</t>
  </si>
  <si>
    <t xml:space="preserve">Recaudo en los contratos de participación hotelera en cuentas del FRISCO  </t>
  </si>
  <si>
    <t>Desarrollar procedimiento para la administración y recaudos de la productividad de este tipo de bienes.</t>
  </si>
  <si>
    <t>Reunion con asesores tributarios para establecer la forma y condiciones de recaudo de la productividad.</t>
  </si>
  <si>
    <t>Reunión</t>
  </si>
  <si>
    <t>Someter a consideracion del comité de negocios la linea de gestion para recaudo y el procedimiento.</t>
  </si>
  <si>
    <t>procedimiento</t>
  </si>
  <si>
    <t>Publicar el procedimiento aprobado para la administración y recaudo de los recaudos</t>
  </si>
  <si>
    <t>publicación</t>
  </si>
  <si>
    <t>H 15</t>
  </si>
  <si>
    <t>El inmueble apto 202 del Edificio Richard figura extinto en la base de datos SAE pero reposa en cabeza de un tercero sin que SAE se haya percatado de la disposición del bien, en la base datos se identifica FMI matriz con la dirección correspondiente a la derivada (202)</t>
  </si>
  <si>
    <t>Validad de información de MATRXI y la oportunidad en el inicio de acciones para el saneamiento</t>
  </si>
  <si>
    <t>Se solicita al Centro de Servicios Administrativos de los Juzgados del Circuito Especializados en ED claridad frente a la identificación del bien en administración</t>
  </si>
  <si>
    <t>H 16</t>
  </si>
  <si>
    <t>H 17</t>
  </si>
  <si>
    <t>H 18</t>
  </si>
  <si>
    <t>Oficinas Hayuelos: Inmuebles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$148.127.262; posible incidencia disciplinaria.</t>
  </si>
  <si>
    <t>Demoras en la conciliación de cifras de estados de cuenta de Sociedades para activos no sociales.</t>
  </si>
  <si>
    <t>Definición de plan de trabajo en el reconocimiento de productividad.</t>
  </si>
  <si>
    <t>Identificación de segmento de inmuebles con productividad en sociedades.</t>
  </si>
  <si>
    <t xml:space="preserve">Seguimiento </t>
  </si>
  <si>
    <t xml:space="preserve">Reconocimiento de productividad y conciliación con Gerencia de Sociedades. </t>
  </si>
  <si>
    <t>Falta de recursos por parte de la Sociedad para reconocimiento de pasivo.</t>
  </si>
  <si>
    <t>Definición de lineamientos sobre acuerdos de pago para sociedades.</t>
  </si>
  <si>
    <t>H 19</t>
  </si>
  <si>
    <t>Bodega 50S-40161897 Inmueble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$82.600.000; posible incidencia disciplinaria.</t>
  </si>
  <si>
    <t>H 20</t>
  </si>
  <si>
    <t>Falencias en los procedimientos para la definición y determinación en el manejo de estos bienes inmuebles extintos proindiviso y ocupados por los comuneros propietarios.</t>
  </si>
  <si>
    <t>Inmuebles en proindivisos, ocupados por los comuneros propietarios; SAE no cuenta con lineamientos claros y efectivos, para para que estos comuneros, cancelen el valor porcentual de los arrendamientos que le corresponden al FRISCO</t>
  </si>
  <si>
    <t>Desarrolar procedimiento para la administración y recaudos de la productividad de este tipo de bienes.</t>
  </si>
  <si>
    <t>Reunion con Gerencias regionales y Gerencia de inmuebles a fin de establecer las actividades a adelantar para la administracion de los bienes inmuebles en proindiviso</t>
  </si>
  <si>
    <t>Publicación</t>
  </si>
  <si>
    <t>H 21</t>
  </si>
  <si>
    <t>Cantidad de desalojos mayor a capacidad de la operación de SAE y las instituciones que acompañan los desalojos.</t>
  </si>
  <si>
    <t>H 22</t>
  </si>
  <si>
    <t>FMI 040-309475 SAE no realizó seguimiento ni requirió oportunamente a los depositarios encargados de la administración del inmueble para que estos gestionaran el traslado al FRISCO de la productividad generada por el inmueble y la normalización del ocupante del inmueble de acuerdo a lo establecido en el numeral 3.3.2  de la Metodología. Posible incidencia disciplinaria.</t>
  </si>
  <si>
    <t>H 23</t>
  </si>
  <si>
    <t>H 24</t>
  </si>
  <si>
    <t>Falta de identificación en la base de datos de la situación adminsitrativa del FMI 50N-20212160 en relación con la decisión judicial de extinguir el remanente</t>
  </si>
  <si>
    <t xml:space="preserve">El sistema no identifica sobre los bienes extintos, si estos corresponden a remanentes, equivalencias y acreencias </t>
  </si>
  <si>
    <t>Se solicita al Juzgado 10 Civil Municipal elaborar el título valor que identifica el remanente.</t>
  </si>
  <si>
    <t>Identificar la existencia del remanente a favor del FRISCO</t>
  </si>
  <si>
    <t>Depurar el inventario de activos, dentro de los cuales se tiene remanentes y acreencias que no son activos administrables.</t>
  </si>
  <si>
    <t>Identificar los remanentes y acreencias, para su descarga.</t>
  </si>
  <si>
    <t>Descarga</t>
  </si>
  <si>
    <t>H 25</t>
  </si>
  <si>
    <t>El Pent House del edificio Karey del rodadero, estuvo ocupado 8 días por la señora con cédula 30.630.509 con la autorización del depositario del inmueble, SAE no presentó argumento alguno. Estas conductas  reflejan falta de control y monitoreo por parte de SAE, permitiendo que se extralimiten y abusen de los inmuebles sin que los recursos hayan sido ingresados a las cuentas del FRISCO.</t>
  </si>
  <si>
    <t xml:space="preserve">H 26 </t>
  </si>
  <si>
    <t xml:space="preserve">La Base de Datos de Matrix  corte 31 de ene de 2019, no registra información completa, veraz de los bienes que tiene bajo su custodia y administración y que son de propiedad el Estado y no garantiza una correcta evaluación y seguimiento de los mismos; se evidencia falta de planeación e implementación de medidas que permitan prevenir y mitigar inconsistencias y riesgos en las BD. </t>
  </si>
  <si>
    <t xml:space="preserve">Inconsistencia en la información registrada en la base del datos Matrix  del inventario de inmuebles extintos, frente al estado real de los mismos </t>
  </si>
  <si>
    <t>Gerencia Comercial: Realizará periodicamente la solicitud de actualización del inventario por venta de inmuebles.</t>
  </si>
  <si>
    <t>Comercial: Se realizará ajuste en el procedimiento de comercializacion de inmuebles, con el fin de incorporar actividades y puntos de control tendientes a la descarga de los inmuebles vendidos. Revision estado del proceso comercial frente al inventario</t>
  </si>
  <si>
    <t>Comercial: Se realizara como minimo validacion del inventario frente a las ventas cada dos meses.</t>
  </si>
  <si>
    <t xml:space="preserve">H27 </t>
  </si>
  <si>
    <t>La SAE no ha culminado el proceso de depuración de la cartera generada por los contratos de arrendamientos cargados a recaudo centralizado, que permitan establecer el saldo real pendiente por cobrar, para ser incluidos en los Estados Contables del FRISCO</t>
  </si>
  <si>
    <t>Contratos asignados a CISA sin recaudo que llevan mas de 760 dias en mora</t>
  </si>
  <si>
    <t>Solicitar acciones juridicas</t>
  </si>
  <si>
    <t>Revision y consecucion documental y radicacion de solicitud de procesos juridicos</t>
  </si>
  <si>
    <t>Solicitud judicialización</t>
  </si>
  <si>
    <t>Debilidades en la identififacion de saldos de cartera de los contratos de arrendamiento administrados por los depositarios</t>
  </si>
  <si>
    <t>Diseño y ejecucion de Plan Choque para identificar los saldos reales de la cartera de los contratos de arrendamiento</t>
  </si>
  <si>
    <t>Continuación del plan de choque de revision y validacion de saldos de contratos</t>
  </si>
  <si>
    <t>Identificacion de saldos y modificacion de la información</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</si>
  <si>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</si>
  <si>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</si>
  <si>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</si>
  <si>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</si>
  <si>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</si>
  <si>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</si>
  <si>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</si>
  <si>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</si>
  <si>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</si>
  <si>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</si>
  <si>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</si>
  <si>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</si>
  <si>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</si>
  <si>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</si>
  <si>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</si>
  <si>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</si>
  <si>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</si>
  <si>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</si>
  <si>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</si>
  <si>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</si>
  <si>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</si>
  <si>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</si>
  <si>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</si>
  <si>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</si>
  <si>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</si>
  <si>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</si>
  <si>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</si>
  <si>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</si>
  <si>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</si>
  <si>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</si>
  <si>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</si>
  <si>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</si>
  <si>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</si>
  <si>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</si>
  <si>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</si>
  <si>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</si>
  <si>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</si>
  <si>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</si>
  <si>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</si>
  <si>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</si>
  <si>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</si>
  <si>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</si>
  <si>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</si>
  <si>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</si>
  <si>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</si>
  <si>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</si>
  <si>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</si>
  <si>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</si>
  <si>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</si>
  <si>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</si>
  <si>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</si>
  <si>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</si>
  <si>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</si>
  <si>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</si>
  <si>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</si>
  <si>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</si>
  <si>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</si>
  <si>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</si>
  <si>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</si>
  <si>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</si>
  <si>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</si>
  <si>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</si>
  <si>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</si>
  <si>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</si>
  <si>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</si>
  <si>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</si>
  <si>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</si>
  <si>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</si>
  <si>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</si>
  <si>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</si>
  <si>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</si>
  <si>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</si>
  <si>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</si>
  <si>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</si>
  <si>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</si>
  <si>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</si>
  <si>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</si>
  <si>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</si>
  <si>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</si>
  <si>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</si>
  <si>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</si>
  <si>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</si>
  <si>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</si>
  <si>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</si>
  <si>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</si>
  <si>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</si>
  <si>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</si>
  <si>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</si>
  <si>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</si>
  <si>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</si>
  <si>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</si>
  <si>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</si>
  <si>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</si>
  <si>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</si>
  <si>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</si>
  <si>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</si>
  <si>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</si>
  <si>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</si>
  <si>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</si>
  <si>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</si>
  <si>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</si>
  <si>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</si>
  <si>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</si>
  <si>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</si>
  <si>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</si>
  <si>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</si>
  <si>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</si>
  <si>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</si>
  <si>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</si>
  <si>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</si>
  <si>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</si>
  <si>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</si>
  <si>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</si>
  <si>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</si>
  <si>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</si>
  <si>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</si>
  <si>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</si>
  <si>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</si>
  <si>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</si>
  <si>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</si>
  <si>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</si>
  <si>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</si>
  <si>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</si>
  <si>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</si>
  <si>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</si>
  <si>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</si>
  <si>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</si>
  <si>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</si>
  <si>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</si>
  <si>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</si>
  <si>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</si>
  <si>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</si>
  <si>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</si>
  <si>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</si>
  <si>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</si>
  <si>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</si>
  <si>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</si>
  <si>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</si>
  <si>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</si>
  <si>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</si>
  <si>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</si>
  <si>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</si>
  <si>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</si>
  <si>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</si>
  <si>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Contrato</t>
  </si>
  <si>
    <t>23/01/2020: El 07 de jun/19 inició el contrato 044 organización de archivo de 1412 cajas de DNE. Se adicionó en tiempo y dinero hasta el 6 feb/2020. Se realizará el seguimiento y los controles del porcentaje de cajas por intervenir y no del producto terminado y recibido. Se solicita ajuste de la unidad de medida (colum 28) para que corresponda con la actividad.</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</si>
  <si>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Se deja claro que el proceso de mejora de datos es dinamico acorde al negocio.</t>
  </si>
  <si>
    <t>23/01/2020: Se actualizaron 24 documentos del Macro Proceso Misional, 10 documentos del Macro proceso estratégico y 36 documentos del Macro Proceso Transversal. Se solicita la ampliación del término a 31/12/2020 para la actualización de los demás documentos de acuerdo a las necesidades de la Entidad.</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</si>
  <si>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El dato es un proceso de mejora continua.</t>
  </si>
  <si>
    <t>23/01/2020: Se actualizaron 24 documentos del Macro Proceso Misional, 10 documentos del Macro proceso estratégico y 36 documentos del Macro Proceso Transversal. Se solicita la ampliación del término para la actualización de los demás documentos de acuerdo a las necesidades de la Entidad.</t>
  </si>
  <si>
    <t>23/01/2020: En SIGMA SAE, se diseño un módulo donde el GIT de Aseguramiento realiza la creación de las unidades inmobiliarias solicitadas por la Gerencia de Inmuebles y la Gerencia Técnica. Por lo tanto se han ralizado los ajustes solicitados.</t>
  </si>
  <si>
    <t xml:space="preserve">23/01/2020: En el proceso de Migración se depuro el inventario de activos, de acuerdo a ventas, devoluciones, activos en Saenamiento y no administrados. Se han realizado proceso de mejora de datos por tickets y por el módulo de datos básicos. </t>
  </si>
  <si>
    <t xml:space="preserve">23/01/2020: Con la contratación de un sistema de información administrativo financiero integrado con el sistema misional mediante un bus de servicios que gestiona la información, se garantiza la informacion contable concilia con el sistema misional. 
Se solicita ampliación de fecha debido a la implementación de los sistemas y la integración. </t>
  </si>
  <si>
    <t>23/01/2020: En el proceso de Migración se depuro el inventario de activos, de acuerdo a ventas, devoluciones, activos en Saenamiento y no administrados. Se han realizado proceso de mejora de datos por tickets y por el módulo de datos básicos</t>
  </si>
  <si>
    <t>23/01/2020: Salio a producción el aplicativo y se estan generando los reportes donde la entidad puede consultar la información requerida para la administración, con esto se logra que las aeras tengan una misma fuente y si se deba cambiar algo se hace através de las funcionalidades del aplicativo SIGMA SAE o por ticket que lo gestiona GIT Aseguramiento.</t>
  </si>
  <si>
    <t>23/01/2020: Se realizo una centralización de la publicación de los reportes en la carpeta compartida por Aseguramiento.</t>
  </si>
  <si>
    <t>23/01/2020: En el proceso de Migración se depuro el inventario de activos, de acuerdo a ventas, devoluciones, activos en Saenamiento y no administrados. Se implementó el proceso de Datos Basicos en el aplicativo SIGMA SAE.</t>
  </si>
  <si>
    <t xml:space="preserve">23/01/2020: Desarrollo de cifras de diagnóstico e indicadores financieros de las sociedades.
Valoración del modelo z para diagnóstico de Enajenación Temprana.
Registro de tipologias diferentes a Sociedades como Derechos Fiduciarios y Acciones.
Se solicita ampliación de fecha debido a nuevos proyectos como venta masiva asumidos por SAE, que ha implicado cambios del proyecto estructurado. </t>
  </si>
  <si>
    <t>23/01/2020: Se realizó actualización de datos por medio del proceso de Data Quality y Ticket lo cual permite actualmente la correcta asignación de depositarios y se evidencia en el reporte de sociedades publicado por Aseguramiento.</t>
  </si>
  <si>
    <t xml:space="preserve">23/01/2020: Se solicita ampliación de plazo a 2021/06/30 debido a nuevos proyectos como venta masiva asumidos por SAE, que ha implicado cambios del proyecto estructurado. </t>
  </si>
  <si>
    <t xml:space="preserve">23/01/2020: Se solicita ampliación de fecha debido a nuevos proyectos como venta masiva asumidos por SAE, que ha implicado cambios del proyecto estructurado. </t>
  </si>
  <si>
    <t xml:space="preserve">23/01/2020: De manera periodica se esta haciendo envio a la superde sociedades las novedades en el inventario de sociedades activas que se encuentran en proceso de extincion de dominio. De manera paralela la Vicep de Sociedad ha sostenido reuniones con la superintendencia para la suscripcion del Convenio. Se solicita ampliacion del termino de cumplimiento para julio del presente año: </t>
  </si>
  <si>
    <t>23/01/2020: No es posible realizar ésta actividad hasta tanto no se haya suscrito el eventual convenio. Por lo que se amplia la fecha.</t>
  </si>
  <si>
    <t>23/01/2020: Como resultado de la puesta en Marcha del sistema de información Scoring se da cumplimiento al 100%.</t>
  </si>
  <si>
    <t xml:space="preserve">23/01/2020: Con la contratación de un sistema de información administrativo financiero integrado con el sistema misional mediante un bus de servicios que gestiona la información, se garantiza la informacion contable concilia con el sistema misional. 
Se solicita ampliación de plazo hasta 2020/12/31 debido a la implementación de los sistemas y la integración. </t>
  </si>
  <si>
    <t>23/01/2020: Se realizó la capacitación del protocolo de desalojos en las 4 Regionales por parte de la Vicepresidencia juridica se da cumplimiento al 100%.</t>
  </si>
  <si>
    <t>23/01/2020: Como resultado de la puesta en Marcha y capacitación a los usuarios misionales del sistema de información Scoring se da cumplimiento al 100%.</t>
  </si>
  <si>
    <t>23/01/2020: Se realiza seguimiento mensual del avance de las entregas, identificando en el ùltimo informe que se cumple con el 100% de las entregas de la pendientes.</t>
  </si>
  <si>
    <t>23/01/2020: Se realiza seguimiento mensual del avance de las entregas, identificando en el ùltimo informe que se cumple con el 100% de las entregas de las pendientes.</t>
  </si>
  <si>
    <t>23/01/2020: Se llevo a cabo el análisis de cargas de las 4 Gerencias regionales ( Centro Oriente, Occidente, Sur Occidente y Norte)</t>
  </si>
  <si>
    <t>23/01/2020: Se iniciaron las acciones legales a 240 depositarios y se han gestionado los seguimientos mensuales de los mismos.</t>
  </si>
  <si>
    <t>23/01/2020: Se realiza seguimiento mensual del avance de las retomas encontrando que a corte 31 de diciembre de 2019 faltaban 760 retomas las cuales representan el 8% del portafolio de retomas</t>
  </si>
  <si>
    <t>23/01/2020: Se realiza seguimiento mensual del avance de las retomas encontrando que a corte 31 de diciembre de 2019 faltaban 760 retomas las cuales representan el 8% del portafolio de retomas.</t>
  </si>
  <si>
    <t>23/01/2020: Se actualizó el procedimiento P-DF2-121 Procedimiento Destinaciones definitivas de bienes inmuebles leyes especiales y se han realizado mesas de trabajo con la Entidades con el fin de definir el cronograma y proceso de entregas de bienes asignados.</t>
  </si>
  <si>
    <t>Fortalecer el proceso de Inicio de acciones legales a los ocupantes irregulares</t>
  </si>
  <si>
    <t>Se encuentra publicado en la intranet el instructivo
 Nhttp://intranetsae/saein/DocumentosIntranet/NuestraSAE/Arquitectura/GestionProcesos/Misionales/DT/Administracion_Directa/N-DT1-063%20Instructivo%20Validaci%C3%B3n%20de%20Saldos%20de%20Cartera%20por%20Cobrar.pdf</t>
  </si>
  <si>
    <t>23/01/2020: Se dio inicio a los cuatro contratos a nivel nacional y se realizaron los seguimientos a la ejecución presupuestal de los contratos.</t>
  </si>
  <si>
    <t xml:space="preserve">23/01/2020: Se entrego el producto y se capacito al personal de las Gerecias Regionales y Gerencias Misionales, solo se encuentra en revisión del acto administrativo que resulta de la remoción y asignación. Se solicita ampliación de plazo a 2021/06/30 debido a nuevos proyectos como venta masiva asumidos por SAE, que ha implicado cambios del proyecto estructurado. </t>
  </si>
  <si>
    <t>23/01/2020: Con relación a la rendiciòn de cuentas, se han realizado las solicitudes de rendiciòn de cuentas correspondientes y la gestiòn de las mismas en los tiempos establecidos. Se realizò ajuste a la actividad, toda vez que el hallazgo refiere al proceso de rendiciòn de cuentas.</t>
  </si>
  <si>
    <t>23/01/2020: A corte 31/11/2019 se identificó que 16.070 activos registraban con depositario asignado de un portafolio de 23.220.</t>
  </si>
  <si>
    <t>23/01/2020: Desarrollo de cifras de diagnóstico e indicadores financieros de las sociedades.
Valoración del modelo z para diagnóstico de Enajenación Temprana.
Registro de tipologias diferentes a Sociedades como Derechos Fiduciarios y Acciones.</t>
  </si>
  <si>
    <t>23/01/2020: Se actualizaron 24 documentos del Macro Proceso Misional, 10 documentos del Macro proceso estratégico y 36 documentos del Macro Proceso Transversal. Se solicita la ampliación del término para la actualización de los demás documentos de acuerdo a las necesidades de la Entidad.Se deja evidencia en la carpeta compartida archivo excel documentos elaborados y modificados año 2019.</t>
  </si>
  <si>
    <t>23/01/2020: Se realizó actualización de datos por medio del proceso de Data Quality y Ticket lo cual permite actualmente la correcta asignación de depositarios y se evidencia en el reporte de sociedades publicado por Aseguramiento,  la evidencia esta en el archivo excel que se llama Tickets y el word que se llama Datos Básicos, y Carpeta Actas de Migración.</t>
  </si>
  <si>
    <t>23/01/2020: En el proceso de Migración se depuro el inventario de activos, de acuerdo a ventas, devoluciones, activos en Saenamiento y no administrados, se han realizado ajuste a los datos por medio del procedimiento de Data Quality.</t>
  </si>
  <si>
    <t>23/01/2020: La Gerencia de bienes muebles realizó y públicó el procedimiento P-DF2-180-PROCEDIMIENTO UBICACIÓN Y/O INACTIVACIÓN DE  BIENES. Aplicable para la inactivación o recuperación de bienes muebles medios de transportes.</t>
  </si>
  <si>
    <t>23/01/2020: El inventario de medios de transporte es el referido en el avaluo o concepto tecnico realizado al bien, en caso de contar con avaluo se registra el valor relacionado en las tablas del Ministerio de transporte y/o Fasecolda para el caso de bienes sin avaluo o sin tablas de referencia el valor es cero (o).</t>
  </si>
  <si>
    <t>23/01/2020: La Gerencia de bienes muebles realizó y públicó el procedimiento P-DF2-180-PROCEDIMIENTO UBICACIÓN Y/O INACTIVACIÓN DE  BIENES 11/01/2019. Aplicable para la inactivación o recuperación de bienes muebles medios de transportes.</t>
  </si>
  <si>
    <t>23/01/2020: En la actualidad el valor que registra el inventario de medios de transporte es el referido en el avaluo o concepto tecnico realizado al bien, en caso de contar con avaluo se registra el valor relacionado en las tablas del Ministerio de transporte y/o Fasecolda para el caso debienes sin avaluo o sin tablas de referencia el valor es cero (o).</t>
  </si>
  <si>
    <t>23/01/2020: Los bienes de la tipologia dinero, arte y muebles ya se encuentran migrados a matrix 2.0, y registra la ubicación fisica de los mismos la cual se encuentra plenamente identificada.</t>
  </si>
  <si>
    <t>23/01/2020: La Gerencia de bienes muebles realizó y públicó el procedimiento P-DF2-180-PROCEDIMIENTO UBICACIÓN Y/O INACTIVACIÓN DE BIENES. Aplicable para la inactivación o recuperación de bienes muebles medios de transportes.</t>
  </si>
  <si>
    <t xml:space="preserve">23/01/2020: Migracion y depuracion del invent.no ubicado del MT en acta de migración de 11/2018, donde  registran  inventario aquellos bienes ubicados materialmente, los cuales registran valor de avaluo , tablas del Minist de transporte o Fasecolda segun el proce. P-DP2-144 Proce. de avaluo  bienes muebles e instructivo de registro  contable desde recep.de activos al invent. N-GF2-082. </t>
  </si>
  <si>
    <t>23/01/2020: La informacion es la registrada en el aplicativo matrix por avaluo, o la registrada en el ingreso del bien por tablas del Ministerio de Transporte y/o Fasecolda si no se encuentra valor de referencia o el bien no tiene avaluo el valor es (o) cero.</t>
  </si>
  <si>
    <t>23/01/2020: En enero de 2019, se concluye con la gestion del proyecto y como resultado se aporta acta de cierre del mismo, en la ejecucion se logro realizar la revisión de 2.138 contratos de arrendamiento, generando el cumplimineto del 100% del proyecto.
Se adjunta acta de cierre del proyecto.</t>
  </si>
  <si>
    <t>23/01/2020: A Enero de 2019 se realizó la revisión y validación documental de los 2077 contratos, diagnostico entregado a las regionales para su conocimiento y mejora en el aplciativo.
Se adjuntan soportes en la carpeta publica 73.</t>
  </si>
  <si>
    <t xml:space="preserve">23/01/2020: En sep 2018 en el proceso de comericlaizacion en CISA, con fecha de corte 24 habian disponibles 263 FMI, al 31 de diciembre 2019 se tenia disponible 1578 matriculas inmobiliarias. </t>
  </si>
  <si>
    <t>23/01/2020: Puesta en Marcha de Diagnostico y Alistamiento con visitas para el control de Depositarios Provisionales. Se realizò ajuste a la actividad, toda vez que el hallazgo refiere al proceso de rendiciòn de cuentas, razón por la cual el avance disminuye. Por lo anterior se solicita la ampliación de plazo a junio de 2021.</t>
  </si>
  <si>
    <t>23/01/2020: SAE cuenta con el archivo centralizado las áreas hacen entrega de expedientes o documentos sueltos a traves de formatos en el proced de transferencia, los formatos indican el código de la TRD, nombre o código del expediente para archivar el documento. En el aplicativo zeus se indica donde archivar el documento. Adicional se deja registro en inventarios documentales.</t>
  </si>
  <si>
    <t>23/01/2020: Se cuenta con un plan de choque de depuración de inforrmes de gestiòn en el cual se han gestionado 65 depositarios con la totalidad de informes de gestión desde el año 2000 aproximadamente. Se solicita ampliaciòn del plazo hasta el 31/12/2020</t>
  </si>
  <si>
    <t>23/01/2020: Se mantiene el porcentaje de avance, hasta que el procedimiento se apruebe y se inicie con la descarga de los bienes.</t>
  </si>
  <si>
    <t>23/01/2020: En la actualidad se cuentan con los contratos No. 05 del 2016 y el 066 del 2019 Alpopular, 067, 068, 069 2019 y el 015 del 2016, Almagrario, 045 del 2019 Patio Ceibas
Encargados del almacenamiento de bienes muebles y medios de transporte, la custodia de joyas, divisas y oro se encuentra enmarcada en el convenio marco con el Banco de la Republica.</t>
  </si>
  <si>
    <t>23/01/2020: Procedimiento P-DP2-144 Procedimiento avaluo de bienes muebles.</t>
  </si>
  <si>
    <t xml:space="preserve">23/01/2020:  El módulo de Datos Basicos del aplicativo permite realizar los ajustes solicitados por la gerencia de inmuebles, gerencia técnica y demas áreas de SAE, además por medio del proceso de Data Quality se han realizado las correcciones necesarias para que el sistema pueda operar de manera adecuada a corde a los procesos de la entidad. </t>
  </si>
  <si>
    <t>23/01/2020:Se actualizaron 24 documentos del Macro Proceso Misional, 10 documentos del Macro proceso estratégico y 36 documentos del Macro Proceso Transversal. Se solicita la ampliación del término para la actualización de los demás documentos de acuerdo a las necesidades de la Entidad. Se deja evidencia en la carpeta compartida archivo excel documentos elaborados y modificados año 2019.</t>
  </si>
  <si>
    <t>23/01/2020: Migración realizada en 2018, de acuerdo al acta del proceso de  tipologia de bienes muebles para el caso especifico de MT solo figuran en inventario aquellos  que registran ubicacion material ya sea por soporte documental o reportados por  operador logistico, los bienes no ubicados ingresan a la ruta de no ubicados P-DF2-180 Proce. Ubicacion y/o inactivación de bienes.</t>
  </si>
  <si>
    <t>23/01/2020: En el proceso de Migración se depuro el inventario de activos, de acuerdo a ventas, devoluciones, activos en Saenamiento y no administrados. Se implementó el proceso de Datos Basicos en el aplicativo SIGMA SAE. Se solicita el cambio del seguimiento que no sea trimestral porque se realiza de acuerdo a las necesidades del servicio siendo permanente. Evidencia  Data Quality.</t>
  </si>
  <si>
    <t xml:space="preserve">23/01/2020: Se realiza la actualización del Procedimiento P-RR2-056 Asignación de activos a depositarios provisionales y liquidadores proceso de administración de registro de depositarios provisionales y liquidadores recepción y registro de activos. Se publicó en la intranet. </t>
  </si>
  <si>
    <t>23/01/2020: Actualmente ya se cuenta en produccion con la herramienta de asignacion con remocion de Depositario. Se adjuntan en carpeta pública 73  los listados asistencia a capacitaciones y formato de pruebas, capacitación y aceptación del producto.</t>
  </si>
  <si>
    <t>23/01/2020: Desarrollo de cifras de diagnóstico e indicadores financieros de las sociedades.
Valoración del modelo z para diagnóstico de Enajenación T
Registro de tipologias diferentes a Sociedades como Derechos Fiduciarios y Acciones.
Evidencias carpet púb No 73 INFORME EVENTO DEPOSITARIOS, 11.4 LISTADO ASISTENTES EVENTO DEPOSITARIOS,11.4 PRESENTACIÓN CAPACITACIÓN DEPOSITARIOS PROV</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</si>
  <si>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Se adjuntan en carpeta pública 73  evidencias</t>
  </si>
  <si>
    <t>23/01/2020: Se actualiza el procedimiento P-RR2-056 Asignación de activos a depositarios provisionales y liquidadores proceso de administración de registro de depositarios provisionales y liquidadores recepción y registro de activos. Se solicita el cambio de la unidad de medida de 4 a 1 porque solo hay un macroproceso que pertenece a la Gestión de Depositarios.</t>
  </si>
  <si>
    <t>23/01/2020: Con la contrat de un sist inform adtivo financiero integrado con el sist misional mediante un bus de servi que gestiona la inform, se garantiza la inform contable concilia con el sistema misional.Se desarollo el modulo de estados de cuenta para contar con la inform para la Devolución. Se solicita ampliación de fecha debido a la implementación de los sistemas y la integración.</t>
  </si>
  <si>
    <t xml:space="preserve">23/01/2020: Puesta en Marcha de Diagnos y Alista con visitas para el control de Deposit Prov.Scoring o calificación automatica de los Deposit con los criterios de cargue en el sist. Interacción de Serv para el Deposit Sistematizado.Mejoramiento de Alista Jurid Tecnico Adtivo y Comercial. Se solicita ampl fecha por nuevos proyectos venta masiva, que implica cambios del proy estructurado. </t>
  </si>
  <si>
    <t xml:space="preserve">23/01/2020: Con la contratación de un sist de infor adtivo financiero integrado con el sist misional mediante un bus de serv que gestiona la inform, se garantiza la inform contable concilia con el sistema misional. Se desarollo el modulo de estados de cuenta para contar con la inform para la Devolución. Se solicita ampliación debido a la implementación de los sistemas y la integración. </t>
  </si>
  <si>
    <t>Seguimiento permanente al número de FMI con necesidades de actualización de DATA frente a solicitudes de saneamiento requeridas y los ajustes efectuados en el sistema.</t>
  </si>
  <si>
    <t>23/01/2020: Puesta en Marcha de Diag y Alist con visitas para el control de Deposit.
Scoring automatico de los Depositarios, Interacción de Servicios para el Depositario Sistematizado, Mejoramiento de Alistamiento Juridico Tecnico Adim y Comercial. Se solicita ampliación a 2021/06/30 y  el cambio del seguimiento de trimestral a permanente. Meta unidad de medida10 actas.</t>
  </si>
  <si>
    <t>23/01/2020: Puesta en Marcha de Diagnostico y Alistamiento con visitas para el control de Depositarios Provisionales. Scoring o calificación automatica de los Depositarios, Interacción de Servicios para el Depositario Sistematizado, Mejoramiento de Alistamiento Juridico Tecnico Adimistrativo y Comercial. Se solicita ampliación de fecha debido a nuevos proyectos como venta masiva</t>
  </si>
  <si>
    <t>23/01/2020: Se actualizaron 24 documentos del Macro Proceso Misional, 10 documentos del Macro proceso estratégico y 36 documentos del Macro Proceso Transv. Se solicita ampliación para la actualización de los demás documentos de acuerdo a las necesidades de la Entidad a 31/12/2020.Se deja evidencia en la carpeta compartida archivo excel documentos elaborados y modificados 2019.</t>
  </si>
  <si>
    <t>23/01/2020: Se actualizaron 24 documentos del Macro Proceso Misional, 10 documentos del Macro proceso estratégico y 36 documentos del Macro Proceso Transversal. Se solicita ampliación para la actualización de los demás documentos de acuerdo a las necesidades de la Entidad a 31/12/2020.Se deja evidencia en la carpeta compartida archivo excel documentos elaborados y modificados 2019.</t>
  </si>
  <si>
    <t>23/01/2020: Se encuentra en verificación la información, para ser cargada al sistema de información frente a los informes de gestión. Se solicita ampliación a 2021/06/30 y  el cambio del seguimiento de trimestral a permanente. Meta unidad de medida 10 actas.</t>
  </si>
  <si>
    <t>23/01/2020:Se encuentra en verificación la información, para ser cargada al sistema de información frente a los informes de gestión.  Se solicita ampliación Dde la actividad a 2021/06/30 y  el cambio del seguimiento de trimestral a permanente. Meta unidad de medida 10 actas.</t>
  </si>
  <si>
    <t>23/01/2020: Se actualizaron 24 documentos del Macro Proceso Misional, 10 documentos del Macro proceso estratégico y 36 documentos del Macro Proceso Transversal. Se solicita la ampliación del término para la actualización de los demás documentos de acuerdo a las necesidades de la Entidad.Se deja evidencia en la carpeta compartida archivo excel documentos elaborados y modificados 2019.</t>
  </si>
  <si>
    <t>23/01/2020: Se encuentra en verificación la información, para ser cargada al sistema de información frente a los informes de gestión. Se solicita ampliación de la actividad a 2021/06/30 y  el cambio del seguimiento de trimestral a permanente. Meta unidad de medida 10 actas.</t>
  </si>
  <si>
    <t>23/01/2020: Puesta en Marcha de Diagnostico y Alistamiento con visitas para el control de Depositarios Provisionales.Scoring  automatico de los Depositarios, Interacción de Servicios para el Depositario Sistematizado, Mejoramiento de Alistamiento Juridico Tecnico Adimistrativo y Comercial. Se solicita ampliación de fecha debido a nuevos proyectos como venta masiva asumidos 2021/06/30</t>
  </si>
  <si>
    <t>23/01/2020: Puesta en Marcha de Diagnostico y Alistamiento con visitas para el control de Depositarios Provisionales.Scoring automatico de los Depositarios, Interacción de Servicios para el Depositario Sistematizado, Mejoramiento de Alistamiento Juridico Tecnico Adimistrativo y Comercial. Se solicita ampliación de fecha debido a nuevos proyectos como venta masiva asumidos 2021/06/30</t>
  </si>
  <si>
    <t>23/01/2020: Puesta en Marcha de Diagnostico y Alistamiento con visitas para el control de Depositarios Provisionales.Scoring automatico de los Depositarios, Interacción de Servicios para el Depositario Sistematizado, Mejoramiento de Alistamiento Juridico Tecnico Adimistrativo y Comercial. Se solicita ampliación de fecha debido a nuevos proyectos como venta masiva asumidos 2021/06/30.</t>
  </si>
  <si>
    <t>23/01/2020: Se actualizaron 24 documentos del Macro Proceso Misional, 10 documentos del Macro proceso estratégico y 36 documentos del Macro Proceso Transversal. Se solicita la ampliación del término para la actualización de los demás documentos de acuerdo a las necesidades de la Entidad. Se deja evidencia en la carpeta compartida archivo excel documentos elaborados y modificados 2019.</t>
  </si>
  <si>
    <t xml:space="preserve">Acta de Inicio por cada Regional
Informes de Seguimiento Mensual a Desalojos </t>
  </si>
  <si>
    <t>Informe mensuales que indique avance en el cumplimiento de los cronogramas establecidos, (teniendo que el universo de bienes a entregar es variable)</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</si>
  <si>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Ajuste de actividad.</t>
  </si>
  <si>
    <t xml:space="preserve">Automatizar el control y seguimiento de la gestión de los depositarios y su rendiciòn de cuentas, a través de la puesta en desarrollo de un módulo de evaluación de la gestión de los depositarios. </t>
  </si>
  <si>
    <t>En el proceso de Migración se depuro el inventario de activos, de acuerdo a ventas, devoluciones, activos en Saenamiento y no administrados.
23/01/2020:  Implementación del proceso de datos básicos, El dato es un proceso de mejora continua a corde a la dinámica del negocio.</t>
  </si>
  <si>
    <t>En el proceso de Migración se depuro el inventario de activos, de acuerdo a ventas, devoluciones, activos en Saenamiento y no administrados.
23/01/2020: Se han realizado proceso de mejora de datos por tickets y por el módulo de datos básicos</t>
  </si>
  <si>
    <t>En el proceso de Migración se depuro el inventario de activos, de acuerdo a ventas, devoluciones, activos en Saenamiento y no adminstrados.
23/01/2020: Se han realizado proceso de mejora de datos por tickets y por el módulo de datos básicos,  la evidencia esta en el archivo excel que se llama Tickets y el word que se llama Datos Básicos.</t>
  </si>
  <si>
    <t>En el proceso de Migración se depuro el inventario de activos, de acuerdo a ventas, devoluciones, activos en Saenamiento y no administrados.
23/01/2020: Se ha realizado proceso de mejora de datos por tickets y por el módulo de datos básicos, la evidencia esta en el archivo excel que se llama Tickets y el word que se llama Datos Básicos.</t>
  </si>
  <si>
    <t>Evaluación del 100% de los depositarios a través de la validación de la rendiciòn de cuentas.</t>
  </si>
  <si>
    <t>Ajustes en el sistema matrix que permitan realizar la remoción de los activos y seguimiento de la rendiciòn de cuentas de los depositarios provisionales. Asì como el control de la gestiòn de los depositarios.</t>
  </si>
  <si>
    <r>
      <rPr>
        <b/>
        <u/>
        <sz val="10"/>
        <rFont val="Arial Narrow"/>
        <family val="2"/>
      </rPr>
      <t xml:space="preserve">FMI 50N-654230 Bod. Guaymaral </t>
    </r>
    <r>
      <rPr>
        <sz val="10"/>
        <rFont val="Arial Narrow"/>
        <family val="2"/>
      </rPr>
      <t>Falta de control y monitoreo de SAE, falta de medidas de inmuebles sin rendición de cuentas, ni informes de gestión, que le permitan establecer su condición física y capacidad productiva. Deficiencias en la generación de información; situación que no permite contar con datos actualizados, consistentes y confiables. Posible incidencia disciplinaria.</t>
    </r>
  </si>
  <si>
    <r>
      <rPr>
        <b/>
        <sz val="10"/>
        <rFont val="Arial Narrow"/>
        <family val="2"/>
      </rPr>
      <t>FMI 370-572757 Parqueadero</t>
    </r>
    <r>
      <rPr>
        <sz val="10"/>
        <rFont val="Arial Narrow"/>
        <family val="2"/>
      </rPr>
      <t xml:space="preserve"> 
Falta de control y monitoreo de SAE, así como falta de adopción de medidas en el procedimiento de legalización y normalización de la ocupación; que permite establecer su condición física y capacidad productiva. Deficiencias en la generación de información actualizada y confiable en la cual se sustente la toma de decisiones. Posible incidencia disciplinaria. </t>
    </r>
  </si>
  <si>
    <r>
      <rPr>
        <b/>
        <u/>
        <sz val="10"/>
        <rFont val="Arial Narrow"/>
        <family val="2"/>
      </rPr>
      <t>FMI 080-11967 Bodega</t>
    </r>
    <r>
      <rPr>
        <sz val="10"/>
        <rFont val="Arial Narrow"/>
        <family val="2"/>
      </rPr>
      <t xml:space="preserve">
Inoportunidad en la elaboración del estimado de renta, se realizó el 12 octu 2018 determinando un canon de $5.330.000, valor que duplica la suma cancelada por el ocupante al depositario. Se genera daño al patrimonio público art 6  Ley 610 de 2000; por valor de $876.474.872, que corresponden a los recursos dejados de percibir. Posible incidencia disciplinaria.</t>
    </r>
  </si>
  <si>
    <r>
      <rPr>
        <b/>
        <u/>
        <sz val="10"/>
        <rFont val="Arial Narrow"/>
        <family val="2"/>
      </rPr>
      <t xml:space="preserve">FMI 50N-20415187 </t>
    </r>
    <r>
      <rPr>
        <sz val="10"/>
        <rFont val="Arial Narrow"/>
        <family val="2"/>
      </rPr>
      <t>Debilidades en control de los inmuebles por SAE, quién es responsable de elaborar y mantener actualizado el inventario de los bienes, de supervisar el manejo de estos y velar por la correcta admón y disposición de los afectados con medidas cautelares.Se genera un daño al patrimonio público, art 6  Ley 610 de 2000; valor $263.198.836. Posible incidencia disciplinaria.</t>
    </r>
  </si>
  <si>
    <r>
      <rPr>
        <b/>
        <u/>
        <sz val="10"/>
        <rFont val="Arial Narrow"/>
        <family val="2"/>
      </rPr>
      <t xml:space="preserve">FMI 080-34597
</t>
    </r>
    <r>
      <rPr>
        <sz val="10"/>
        <rFont val="Arial Narrow"/>
        <family val="2"/>
      </rPr>
      <t>El bien no se ha ntregado materialmente al Fondo para la Repar Víctimas, continúa en admón de SAE desde nov 2014. El local esta arrendado, desde el 1 de oct de 2014 no se transfiere productividad. El arrendatario informa que ocupa el bien desde el  2002, recibió orden de SAE de no continuar pagándole al depositario removido por DNE,  contrato No. 11 del 1 de marzo de 2004.</t>
    </r>
  </si>
  <si>
    <r>
      <rPr>
        <b/>
        <u/>
        <sz val="10"/>
        <rFont val="Arial Narrow"/>
        <family val="2"/>
      </rPr>
      <t xml:space="preserve">FMI 080-6262 Iglesia </t>
    </r>
    <r>
      <rPr>
        <sz val="10"/>
        <rFont val="Arial Narrow"/>
        <family val="2"/>
      </rPr>
      <t>No traslado de productividad al FRISCO por el depositario. SAE realizó juramento estimatorio para el inmueble; la CGR determina que el daño al patrimonio público art 6 de la Ley 610 de 2000, asciende aprox a $360.120.094, valor que puede aumentar de acuerdo a la acción iniciada por SAE en el proceso de rendición de cuentas con el depositario removido.</t>
    </r>
  </si>
  <si>
    <t xml:space="preserve">FMI 080-29166, 080-29165 Falta de gestión de SAE y  depositario No.860036525,  no han cumplido con las funciones del Dto 2136 de 2015 y los Procedimientos de Seguimiento a Informes de Gestión de Inmuebles en Depósito Prov. Se permite el menoscabo de recursos púb, al facilitar que terceros construyan sin autorización, generando costos para la recuperación de lotes y riesgo de pérdida. </t>
  </si>
  <si>
    <t>El procedimiento P-DF1-108 de comercializacion de inmuebles se actualizo el 19/11/2019 donde se incluye la actividad 22.
Se remite a Aseguramiento de la Informacion la solicitud de descarga del inventario  por venta.
De los 534 inmuebles con venta registrada, a la fecha estan pendientes de descarga 69 inmuebles.</t>
  </si>
  <si>
    <t xml:space="preserve">Se han enviado a judicializar 147 contratos de arrendamiento </t>
  </si>
  <si>
    <t>Responsables</t>
  </si>
  <si>
    <t>Oficina de Gestión de la Información</t>
  </si>
  <si>
    <t xml:space="preserve">Oficina de Gestión de la Información
Gerencia Financiera </t>
  </si>
  <si>
    <t>Oficina de Gestión de la Información
Áreas misionales</t>
  </si>
  <si>
    <t>Oficina de Gestión de la Información
Oficina Asesora de Planeación
Gerencia de Bienes Inmuebles</t>
  </si>
  <si>
    <t>GIT Aseguramiento de la Información
Oficina Asesora de Planeación
Gerencia de Bienes Inmuebles</t>
  </si>
  <si>
    <t>Oficina Asesora de Planeación
Areas Misionales</t>
  </si>
  <si>
    <t>GIT Aseguramiento de la Información
Oficina de Gestión de la Informacíón
Oficina Asesora de Planeación</t>
  </si>
  <si>
    <t>Gerencia Sociedades en Liquidación</t>
  </si>
  <si>
    <t>Gerencia de Bienes Inmuebles</t>
  </si>
  <si>
    <t>Gerencia de Bienes Muebles</t>
  </si>
  <si>
    <t xml:space="preserve">
Oficina de Gestión de la Información
Oficina Asesora de Planeación
Gerencia de Bienes Inmuebles</t>
  </si>
  <si>
    <t>GIT Aseguramiento de la Información
Oficina de Gestión de la Información
Oficina Asesora de Planeación
Gerencia de Bienes Inmuebles</t>
  </si>
  <si>
    <t>Gerencia Sociedades Activas</t>
  </si>
  <si>
    <t>Gerencia de Bienes Muebles
Oficina Asesora de Planeación</t>
  </si>
  <si>
    <t>Gerencia Técnica</t>
  </si>
  <si>
    <t>Vicepresidencia Jurídica</t>
  </si>
  <si>
    <t>Vicepresidencia Adtiva y Financiera</t>
  </si>
  <si>
    <t>Oficina de Gestión de la Información
Oficina Asesora de Planeación
Areas Misionales</t>
  </si>
  <si>
    <t>Gerencia de Bienes Inmuebles
Oficina Asesora de Planeación</t>
  </si>
  <si>
    <t>Oficina de Gestión de la Información
Gerencia de Bienes Inmuebles</t>
  </si>
  <si>
    <t>Oficina Asesora de Planeación</t>
  </si>
  <si>
    <t>GIT Aseguramiento de la Información
Oficina Asesora de Planeación</t>
  </si>
  <si>
    <t>Gerencia de Asuntos Legales
Gerencia Financiera</t>
  </si>
  <si>
    <t>Gerencia de Asuntos Legales</t>
  </si>
  <si>
    <t>Gerencia Financiera</t>
  </si>
  <si>
    <t>Gerencia Comercial
Gerencia Financiera</t>
  </si>
  <si>
    <t>Gerencia Comercial</t>
  </si>
  <si>
    <t>Oficina Asesora de Planeación
Gerencia de Bienes Inmuebles</t>
  </si>
  <si>
    <t>Oficina de Gestión de la Información
Oficina Asesora de Planeación
Gerencia de Sociedades Activas</t>
  </si>
  <si>
    <t>GIT Aseguramiento de la Información
Oficina Asesora de Planeación
Gerencia de Sociedades Activas</t>
  </si>
  <si>
    <t>Gerencia de Sociedades Activas
Oficina Asesora de Planeación</t>
  </si>
  <si>
    <t xml:space="preserve">
GIT Aseguramiento de la Información
Oficina Asesora de Planeación
Gerencia de Sociedades Activas</t>
  </si>
  <si>
    <t>Gerencia Regional Centrol Oriente</t>
  </si>
  <si>
    <t>GIT Depositarios
Oficina Asesora de Planeación</t>
  </si>
  <si>
    <t xml:space="preserve">Oficina Asesora de Planeación </t>
  </si>
  <si>
    <t>Oficina de Gestión de la Información
Oficina Asesora de Planeación
Gerencia Sociedades en Liquidación</t>
  </si>
  <si>
    <t xml:space="preserve">
Oficina de Gestión de la Información
Gerencia de Sociedades Activas</t>
  </si>
  <si>
    <t xml:space="preserve">
Oficina de Gestión de la Información
GIT Aseguramiento de la Información
Gerencia de Sociedades Activas</t>
  </si>
  <si>
    <t>Oficina Asesora de Planeación
Gerencias de Inmuebles 
Gerencia de Sociedades</t>
  </si>
  <si>
    <t xml:space="preserve">Gerencia de Inmuebles </t>
  </si>
  <si>
    <t>Gerencias Regionales
Oficina Asesora de Planeación
Gerencia de Inmuebles</t>
  </si>
  <si>
    <t>Gerencias Regionales
Gerencia de Inmuebles</t>
  </si>
  <si>
    <t xml:space="preserve">Gerencias Regionales
Oficina Asesora de Planeación
Gerencia de Inmuebles
</t>
  </si>
  <si>
    <t xml:space="preserve">Gerencias Regionales
Gerencia de Inmuebles
</t>
  </si>
  <si>
    <t>Gerencias Regionales
Gerencia Técnica</t>
  </si>
  <si>
    <t>Gerencia de Asuntos Legales
Oficina Asesora de Planeación
Gerencias Regionales
Gerencia de Inmuebles</t>
  </si>
  <si>
    <t>Gerencias Regionales
Gerencia de Inmuebles
Aseguramiento de la Información</t>
  </si>
  <si>
    <t>Gerencia de Asuntos Legales
Oficina de Aseguramiento y Control de la Información</t>
  </si>
  <si>
    <t>Gerencia Comercial
Oficina Asesora de Planeación Gerencias Regionales
Gerencia de Inmuebles</t>
  </si>
  <si>
    <t>Gerencia Comercial
Oficina Asesora de Planeación</t>
  </si>
  <si>
    <t>Gerencia de Sociedades Activas</t>
  </si>
  <si>
    <t>Gerencia Comercial
Gerencias Regionales 
Gerencia de Inmuebles</t>
  </si>
  <si>
    <t>GIT de Aseguramiento de la Información</t>
  </si>
  <si>
    <t>Gerencia de Inmuebles</t>
  </si>
  <si>
    <t>Requisitos de entrega y administración de Inmueble. Sae no cumplió lo estipulado en el Decreto 2136/2015, la ley 1708 y los procedimientos internos, como quiera que entregó y permitió la administración del bien raíz a la destinataria provisional sin el lleno de los requisitos legales, sin póliza de seguro de cumplimiento, sin informes mensuales de gestión y no efectuó seguimiento...</t>
  </si>
  <si>
    <t>Debilidades en la aplicación de controles respecto al cumplimiento de los requisitos en la entrega del inmueble dado en destinación provisional.
Falta de seguimiento a las obligaciones del destinatario.</t>
  </si>
  <si>
    <t>Seguimiento al cumplimiento de los requisitos establecidos para la entrega de inmuebles en destinación provisional</t>
  </si>
  <si>
    <t xml:space="preserve">Socializar el Decreto 2136 de 2015 a los destinatarios provisionales en el cuál se regularon los documentos obligatorios para este mecanismo de administración, así como la metodologia de administración.                                                    </t>
  </si>
  <si>
    <t>Oficios de información recibidos</t>
  </si>
  <si>
    <t>Solicitar la constitución de la Poliza de cumplimiento de obligaciones de cada uno de los destinatarios activos</t>
  </si>
  <si>
    <t>Pólizas constituidas</t>
  </si>
  <si>
    <t>Realizar monitoreo trimestral a la totalidad de destinatarios, en su cumplimiento de obligaciones y vencimiento de pólizas</t>
  </si>
  <si>
    <t>Informe de monitoreo</t>
  </si>
  <si>
    <t xml:space="preserve">Reglas de administración. SAE no cumplió lo estipulado en el decreto 2136/2015 y el procedimiento P-DT3-84 seguimiento  a informes de gestión de inmuebles en Depósito Provisional. </t>
  </si>
  <si>
    <t>Falta de gestión respecto al seguimiento de la admón de los inmuebles.</t>
  </si>
  <si>
    <t>Fortalecer mecanismos de control en la identificación de contratos de arrendamiento, por fuera de metodologia de administración de los bienes del FRISCO</t>
  </si>
  <si>
    <t>Implementar el seguimiento automatizado al seguimiento de obligaciones de los depositarios.</t>
  </si>
  <si>
    <t>FILA_399</t>
  </si>
  <si>
    <t>FILA_400</t>
  </si>
  <si>
    <t>FILA_401</t>
  </si>
  <si>
    <t>FILA_402</t>
  </si>
  <si>
    <t>FILA_403</t>
  </si>
  <si>
    <t>VIGENCIA DE EVALUACIÓN</t>
  </si>
  <si>
    <t>ALCANCE DE AUDITORIA</t>
  </si>
  <si>
    <t>N° HALLAZGOS</t>
  </si>
  <si>
    <t>TOTAL, METAS</t>
  </si>
  <si>
    <t>METAS CUMPLIDAS</t>
  </si>
  <si>
    <t>METAS EN PROCESO</t>
  </si>
  <si>
    <t>Especial 2014-2015</t>
  </si>
  <si>
    <t>Actuación Especial entrega de Activos FRISCO Fiduprevisora DNE-SAE</t>
  </si>
  <si>
    <t>2015-2016</t>
  </si>
  <si>
    <t xml:space="preserve">Actuación Especial de Control Fiscal Gestión de SAE en la Administración de los Activos del FRISCO </t>
  </si>
  <si>
    <t>Auditoría Financiera SAE y FRISCO</t>
  </si>
  <si>
    <t>2015-2017</t>
  </si>
  <si>
    <t>Auditoria de Desempeño SAE y FRISCO</t>
  </si>
  <si>
    <t>Actuación Especial FRISCO</t>
  </si>
  <si>
    <t>Total</t>
  </si>
  <si>
    <t>Solicitud ciudadana-Administración de bienes inmuebles</t>
  </si>
  <si>
    <t xml:space="preserve">01/06/2020: La Ger. de Sociedades en Liquidación, en  correo electrónico del 28/05/20 informa que para el cumplimiento del plan de mejoramiento,  se entregaron  600 formatos solicitados el día 28/01/20, remitiendo la información y  soportes  a disposición de la OCI en la carpeta 73. La OCI  verificó los soportes presentados  evidenciando que cumple con la actividad propuesta al 100%.
</t>
  </si>
  <si>
    <t>La actividad 2 depende de la respuesta de un entidad externa. Se generaron comunicaciones a las autoridades judiciales para identificar la vinculación del bien a un proceso de ED. CS2019-027216, CS2020-004668, CS2020-004669, CS2020-013694, CS2020-013696. Con CI2020-006689 se solicitá modificación a la actividad</t>
  </si>
  <si>
    <t xml:space="preserve">Con los CE2019-032366, CE2020-002306 y 104143 se identifican los informes del contrato suscrito con un externo para la revisión de los FMI de los bienes que administra el FRISCO y sus derivadas, a dichos estudios se les realizaron auditorias con una muestra identificada del 13% de los FMI entregados. En Junta Directiva sesión 193 de mayo de 2020 se presentó el resultado del contrato  </t>
  </si>
  <si>
    <t>Se mejora el procedimiento en atención al marco normativo proferido que reglamenta el Codigo de ED, Decreto 1760 de Oct 1 de 2019, artículo 2.5.5.2.1.1. P-RR1-004_Procedimiento_de_Registro_de_Activos (V4-13/06/2020)</t>
  </si>
  <si>
    <t>La actividad 2 depende de la respuesta de un entidad externa. Se generaron comunicaciones a las autoridades judiciales para identificar la vinculación del bien a un proceso de ED. CS2020-010474 y CS2020-013687. Con CI2020-006689 se solicitá modificación a la actividad</t>
  </si>
  <si>
    <t>Actividad 1 y 3 depende de la respuesta de una entidad externa, el abogado de SAE presentó memo al J. 10 C. Mpal. De Btá, solicitó la expedición del T. Vr.  del remanente, Juzgado emite oficio al Bco Agrario para identificar depositos judiciales del proceso y establecer el estado del deposito por valor de $6.072.146. Con CI2020-006689 se solicitá modificación a la actividad</t>
  </si>
  <si>
    <t>Generación de comunicaciones a las autoridades respectivas</t>
  </si>
  <si>
    <t>Identificar los remanentes y acreencias.</t>
  </si>
  <si>
    <t>Recibir informe con el universo de bienes de acreencias y remanentes</t>
  </si>
  <si>
    <t>30/06/2020: Debido a la emergencia sanitaria del Covid-19, se centraron los esfuerzos para la implementación y estudio de los procesos  para el plan de continuidad del negocio, expresado en el análisis de cargas, personal y escenarios para la preparación de la apertura de la entidad. Se solicita ampliación de fecha para esta actividad para el 30 de diciembre de 2020.</t>
  </si>
  <si>
    <t>30/06/2020: Ajuste en el P-DT3-137 Procedimiento Rendición de cuentas depositarios provisionales V2 contiene política y desarrollo de Metodología del Cálculo de Juramento Estimatorio,  Identificación de escenarios para la construcción del juramento estimatorio, Se solicita ampliación de fecha para esta actividad para el 31 de julio de 2020 para la inclusión de los temas faltantes.</t>
  </si>
  <si>
    <t>30/06/2020: La Oficina Asesora de Planeación se encuentra en la selección de la Empresa de Call Center para ampliar los canales de comunicación y brindar un mejor servicio, ya se cuenta con las cotizaciones y estudios previos, se solicita ampliación para el término de la ejecución de la actividad para el 30 de diciembre de 2020.</t>
  </si>
  <si>
    <t>17/06/2020 Reunion previa analisis tributario recaudo suites Hotel NH
16/06/2020 Existe procedimiento borrador de Cto en ctas participacion
04/06/2020 Reunion asesores tributarios EX 
28/05/2020 Remision a Reg modelo minuta y memo tipo
30/04/2020 Mesa trabajo  Juridica, Regional y Financiera 
Memorando CI2020-006928 se solicita ampliacion de plazo (31/12/2020)</t>
  </si>
  <si>
    <t>Desde el 8/01/2020, se cuenta con la publicación del procedimiento P-DT1_190  y se estan adelllantando la actualizacion ddel mismo mediante Zeus 104614
Mediante memorando CI2020-006928 se solicita ampliacion de plazo (31/10/2020</t>
  </si>
  <si>
    <t>30/06/2020: Se ejecutó contrato 044 de 2019, para la organización de 1.109 cajas que culmino el 7 de febrero de 2020.</t>
  </si>
  <si>
    <t>30/06/2020: Se alineó el Plan deAcción 2019 con el Plan Estratégico institucional 2019-2022, teniendo en cuenta la nueva misión y visión de la Entidad. El seguimiento al cuatro trimestre del plan de acción se encuentra publicado en  la páigna WEB de la entidad</t>
  </si>
  <si>
    <t>30/06/2020: Se ejecutó el contrato 044 de 2019 para la revisión de documentos de posible eliminación de 303 cajas culmino el 7 de febrero de 2020</t>
  </si>
  <si>
    <t xml:space="preserve">Se cita a reunion a la Gerencia de Inmuebles, Regional Centro Oriente y Oficina Aseosra de Planeacion para el 24/02/2020 - dicha reunion se lleva a cabo con la oficina de planeación y se levanta acta de asistencia la cual se adjunta en la carpeta correspondiente a este hallazgo. -Producto de esta reunión se solicta el concepto CI2020-002459 </t>
  </si>
  <si>
    <t>La Gerencia de Asuntos Legales informa los resultados de la gestión de reconocimiento de acreencias, equivalencias y remanentes en M. CI2020-006501, se solicita la descarga de 3 inmuebles por el concepto de “equivalencias” y el cambio del estado del inventario de 48 activos a “remanentes”, los cambios se aprobaron en Comité de Cambios y se ejecutaron en producción SIGMA SAE 2.0.</t>
  </si>
  <si>
    <t>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</si>
  <si>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30/06/2020: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</si>
  <si>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30/06/2020: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</si>
  <si>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30/06/2020: Se evidencia cumplimiento mediante P-DP2-189 Reconocimiento de contratos de arrendamiento de bienes inmuebles V1. Contiene políticas frente a las fuentes de información que conllevan al reconocimiento del contrato, aplicación de metodología costo beneficio para toma de decisiones y sobre terminación anticipada de contratos de arrendamiento.</t>
  </si>
  <si>
    <t>30/06/2020: El area de bienes inmuebles solicito aplazamiento dada la emergencia sanitaria que nos encontramos afrontando mediante el memorando  CI2020-006364 .</t>
  </si>
  <si>
    <t>30/06/2020: El area de bienes inmuebles solicito aplazamiento dada la emergencia sanitaria que nos encontramos afrontando mediante el memorando CI2020-006364 .</t>
  </si>
  <si>
    <t xml:space="preserve">16/06/2020: El procedimiento fue modificado dentro del plazo establecido, adicionalmente se realizo socializacion en el mes de junio a los colaboradores de la Gerencia (Teams). </t>
  </si>
  <si>
    <r>
      <t>Teniendo en cuenta la unidad de medida de la actividad aprobada frente a los soportes presentados, se evidencia que no coincide con lo establecido en el Plan de Mejoramiento. 
* "ACTIVIDADES / UNIDAD DE MEDIDA (columna I)": Formato de afectación de activos.</t>
    </r>
    <r>
      <rPr>
        <sz val="10"/>
        <color rgb="FF7030A0"/>
        <rFont val="Arial Narrow"/>
        <family val="2"/>
      </rPr>
      <t xml:space="preserve"> presentan un informe.</t>
    </r>
    <r>
      <rPr>
        <sz val="10"/>
        <color indexed="8"/>
        <rFont val="Arial Narrow"/>
        <family val="2"/>
      </rPr>
      <t xml:space="preserve">
*ACTIVIDADES / CANTIDADES UNIDAD DE MEDIDA:6571. </t>
    </r>
    <r>
      <rPr>
        <sz val="10"/>
        <color rgb="FF7030A0"/>
        <rFont val="Arial Narrow"/>
        <family val="2"/>
      </rPr>
      <t>presentan en el informe 5.527.</t>
    </r>
    <r>
      <rPr>
        <sz val="10"/>
        <color indexed="8"/>
        <rFont val="Arial Narrow"/>
        <family val="2"/>
      </rPr>
      <t xml:space="preserve">
</t>
    </r>
  </si>
  <si>
    <t>Observacion  OCI</t>
  </si>
  <si>
    <r>
      <t xml:space="preserve">Teniendo en cuenta la unidad de medida de la actividad aprobada frente a los soportes presentados, se evidencia que no coincide con lo establecido en el Plan de Mejoramiento. 
* "ACTIVIDADES / UNIDAD DE MEDIDA (columna I)": Estado de cuenta por inmueble. </t>
    </r>
    <r>
      <rPr>
        <sz val="10"/>
        <color rgb="FF7030A0"/>
        <rFont val="Arial Narrow"/>
        <family val="2"/>
      </rPr>
      <t>presentan un informe.</t>
    </r>
    <r>
      <rPr>
        <sz val="10"/>
        <color indexed="8"/>
        <rFont val="Arial Narrow"/>
        <family val="2"/>
      </rPr>
      <t xml:space="preserve">
*ACTIVIDADES / CANTIDADES UNIDAD DE MEDIDA:6571. </t>
    </r>
    <r>
      <rPr>
        <sz val="10"/>
        <color rgb="FF7030A0"/>
        <rFont val="Arial Narrow"/>
        <family val="2"/>
      </rPr>
      <t>presentan en el informe 5.527.</t>
    </r>
  </si>
  <si>
    <r>
      <t xml:space="preserve">Teniendo en cuenta la unidad de medida de la actividad aprobada frente a los soportes presentados, se evidencia que no coincide con lo establecido en el Plan de Mejoramiento. 
* "ACTIVIDADES / UNIDAD DE MEDIDA (columna I)": Informes de Seguimiento Mensual. </t>
    </r>
    <r>
      <rPr>
        <sz val="10"/>
        <color rgb="FF7030A0"/>
        <rFont val="Arial Narrow"/>
        <family val="2"/>
      </rPr>
      <t>presentan un informe de la vigencia 2019 al 2020.</t>
    </r>
    <r>
      <rPr>
        <sz val="10"/>
        <color indexed="8"/>
        <rFont val="Arial Narrow"/>
        <family val="2"/>
      </rPr>
      <t xml:space="preserve">
*ACTIVIDADES / CANTIDADES UNIDAD DE MEDIDA:16. </t>
    </r>
    <r>
      <rPr>
        <sz val="10"/>
        <color rgb="FF7030A0"/>
        <rFont val="Arial Narrow"/>
        <family val="2"/>
      </rPr>
      <t>Presentan un informe</t>
    </r>
  </si>
  <si>
    <t>16/06/2020 Se solicitó ampliación de entrega para el 30/09/2020 a traves de memorando CI2020-006364.</t>
  </si>
  <si>
    <r>
      <t>Teniendo en cuenta la unidad de medida de la actividad aprobada frente a los soportes presentados, se evidencia que no coincide con lo establecido en el Plan de Mejoramiento: 
* "ACTIVIDADES / UNIDAD DE MEDIDA (columna I)": Reportes de Evaluación, Actas de Comité de Depositarios, Acta de Remoción.</t>
    </r>
    <r>
      <rPr>
        <sz val="10"/>
        <color rgb="FF7030A0"/>
        <rFont val="Arial Narrow"/>
        <family val="2"/>
      </rPr>
      <t xml:space="preserve"> presentan un informe de MEDICION DE SCORING DEPOSITARIOS PROVISIONALES</t>
    </r>
    <r>
      <rPr>
        <sz val="10"/>
        <color indexed="8"/>
        <rFont val="Arial Narrow"/>
        <family val="2"/>
      </rPr>
      <t xml:space="preserve">
*ACTIVIDADES / CANTIDADES UNIDAD DE MEDIDA:12. </t>
    </r>
    <r>
      <rPr>
        <sz val="10"/>
        <color rgb="FF7030A0"/>
        <rFont val="Arial Narrow"/>
        <family val="2"/>
      </rPr>
      <t>presentan un informe</t>
    </r>
  </si>
  <si>
    <t xml:space="preserve"> 16/06/2020 Se solicitó ampliación de entrega para el 30/09/2020 a traves de memorando CI2020-006364.</t>
  </si>
  <si>
    <t xml:space="preserve">29/06/2020: Se solicita ampliación con el memorando CI2020-006607 de plazo de cumplimiento, toda vez que no ha sido posible descargar los reportes de las vigencias correspondiente a 2019 y 2020,  razón por la cual para poder sumistritrar la información tiene que revisarse sociedad por sociedad en el aplicativo para determinar el cargue de la información. </t>
  </si>
  <si>
    <t>no se cumple con la la unidad de medida. Se debe a que dos sociedades fueron estregadas. Presentan soportes de resouciones hay una del 17 la actividad comienza en el 18.
Se cambia unidad de medida</t>
  </si>
  <si>
    <t xml:space="preserve">29/06/2020: Se solicita ampliación con el memorando CI2020-007506 de plazo de cumplimiento, toda vez que no ha sido posible descargar los reportes de las vigencias correspondiente a 2019 y 2020,  razón por la cual para poder sumistritrar la información tiene que revisarse sociedad por sociedad en el aplicativo para determinar el cargue de la información. </t>
  </si>
  <si>
    <t>Cuentas de cobro en la contabilidad de las sociedades y generar una capacitación a los funcionarios de la GSA para los casos en los que se evidencie existencia de activos extintos en sociedades en proceso.</t>
  </si>
  <si>
    <t>*Cuentas de cobro en la contabilidad de las sociedades 
*Generar una capacitación a los funcionarios de la GSA.</t>
  </si>
  <si>
    <t>Junio/2020:Teniendo en cuenta que de las solicitudes efectuadas a FGN CS2019-008863, CSJ CS2019-004327-CE2019-008053 no se obtuvo respuesta, se solicito con radicado CI2020-005472  a la Oficina Asesora de planeacion lineamientos para el ingreso de bienes  materializados sin piezas procesales relacionadas - motivo por el cual solicitamos ampiación de la fecha</t>
  </si>
  <si>
    <t>Junio 2020:Se identifica en el aplicativo de la Entidad aquellos bienes que se encuentran en disposicion temporal, los depositarios provisionales fueron removidos en su totalidad esta figura no es utilizada en la GBM, Se anexa archivo donde se relacionan los bienes destinados provisional, definitivamente y removidos.</t>
  </si>
  <si>
    <t>Junio 2020:Actualización procedimientos Diagnostico y alistamiento de bienes muebles P-DP1- 043 Y P-DP2- 139, los soportes del alistamiento del vehiculo SNF404, viabilidad tecnica  CI2018-007159, viabilidad juridica CI2020-002201 , consulta Min transporte sobre el derecho a reponer para definir la disposicion final del bien. Respuesta parcial de Mintransporte con radicado CE2020-008880</t>
  </si>
  <si>
    <t>Junio 2020: El vehiculo CBC339 fue destinado definitivamente mediante la Resolución 00217 DEL 01/03/2018 , el procedimiento de destinacion definitiva P-DF2-121 fue actualizado  incluye requisitos de alistamiento para la posible destinacion definitiva de los bienes. los que no cumplen pasan a administración directa,  hay 182 registros en analisis para df actualmente.</t>
  </si>
  <si>
    <t>Junio 2020:Teniendo en cuenta que la actualizacion de avaluos remitida a la OGI  no se refleja en los estados financieros esta Gerencia reiterara nuevamente esta gestion y realizara el monitoreo correspondiente para que se reflejen estos valores a nivel contable por este motivo se solicita ampliación del plazo al 30/09/2020, de otra parte la migración permitio un avance en esta gestion.</t>
  </si>
  <si>
    <t>Junio 2020:Se realizó el proceso de migración a matrix 2.0 de los bienes medios de transporte los cuales solo quedo en el inventario los bienes materializados, igualmente se ha reportado la informacion actual de los bienes valorados y se indica la informacion de la valoracion del inventario a la OGI y se reportan novedades en las notas a los estado fianancieros.</t>
  </si>
  <si>
    <t>El N-GJ1-090 Instructivo de Acciones Civiles donde incluye el tema de las acciones derivadas de ocupación irregular de los bienes. Así mismo, mediante radicados CI2020-005684, CI2020-006364 y CI2020-006773 se solicita la modificación de términos para el cumplimiento de las actividades al 30 de septiembre de 2020.
Razón por la cual se da cumplimiento parcial con las mejoras propuestas.</t>
  </si>
  <si>
    <t>El N-GJ1-090 Instructivo de Acciones Civiles donde incluye el tema de las acciones derivadas de ocupación irregular de los bienes.Así mismo, mediante radicados CI2020-005684, CI2020-006364 y CI2020-006773 se solicita la modificación de términos para el cumplimiento de las actividades al 30 de septiembre de 2020.
Razón por la cual se da cumplimiento parcial con las mejoras propuestas.</t>
  </si>
  <si>
    <t>Junio-2020:El N-GJ1-090 Instructivo de Acciones Civiles donde incluye el tema de las acciones derivadas de ocupación irregular de los bienes.Así mismo, mediante radicados CI2020-005684, CI2020-006364 y CI2020-006773 se solicita la modificación de términos para el cumplimiento de las actividades al 30 de sep 2020.Razón por la cual se da cumplimiento parcial con las mejoras propuestas.</t>
  </si>
  <si>
    <t>El N-GJ1-090 Instructivo de Acciones Civiles donde incluye el tema de las acciones derivadas de ocupación irregular de los bienes.Así mismo, mediante radicados CI2020-005684, CI2020-006364 y CI2020-006773 se solicita la modificación de términos para el cumplimiento de las actividades al 30 de septiembre de 2020. Razón por la cual se da cumplimiento parcial con las mejoras propuestas.</t>
  </si>
  <si>
    <t>Comité de Negocios Nivel Central presencial #16  en el punto V, Mecanismos de recaudo para inmuebles con contrato de operación o cuentas en participacion.  Mediante memorando CI2020-006928 se solicita ampliacion de plazo (31/01/2021)</t>
  </si>
  <si>
    <t xml:space="preserve"> Zeus 104614 se solicita modificacion del procedimiento, 3/06/20 reunion con Planeacion para  modificacion del procedimeinto , se envia el concepto remitido por juridica CI2020-003464, adjunto en la carpeta del hallazgo y se remiten las minutas de los contratos emitidas por la G. de Contratos mediante CI202-005320. Con memorando CI2020-006928 se solicita ampliacion de plazo (30/09/2020)</t>
  </si>
  <si>
    <t>Junio 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</si>
  <si>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 xml:space="preserve"> </t>
  </si>
  <si>
    <t>Junio 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</si>
  <si>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Junio 2020:Se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</si>
  <si>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Junio 2020:Se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</si>
  <si>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 xml:space="preserve">
</t>
  </si>
  <si>
    <t xml:space="preserve">junio 2020:  Los formatos de afectación los cuales pueden evidenciar en cada uno de los radicados relacionados en el archivo "control de pagos". </t>
  </si>
  <si>
    <t>Junio 2020: Se adjuntan los 16 informespara dar cumplimiento a la acción.</t>
  </si>
  <si>
    <t>29/06/2020: Se realizó circularizacion a todas las sociedades cuyo porcentaje es inferior al 100% para que se remita la informacion contable y financiera.</t>
  </si>
  <si>
    <t>Radicados 104171 y CE2020-009829  identifica el universo de bns de acreencias y remanentes.  CI2020-006689  modificación  actividad. Descarga  3 FMI (equivalencias) y cambio estado de inventario de 48FMI (Remanentes) en el aplicativo SIGMA SAE 2.0, ticket 48585- aprobado porl Comité de Cambios y ejecutado en producción SIGMA 2.0 el 16/06/2020, se refleja en reporte del 19/06/20</t>
  </si>
  <si>
    <t>Junio 2020: Se solicita ampliación de la fecha de ehjecución de actividades, según memorando CI2020-006773 de la Oficina de Planeación</t>
  </si>
  <si>
    <t>Junio 2020: Se solicitó ampliación de entrega para el 30/09/2020 a traves de memorando CI2020-006364.</t>
  </si>
  <si>
    <t>junio 2020: Se cuenta con la funcionalidad de scoring,se presenta un informe. Se solicita ampliación de la actividad y cambio de la unidad de medida a tres informes. De acuerdo a correo electrónico del 6-jul-2020.</t>
  </si>
  <si>
    <t>30/06/2020:Se entregaron solicitud cambio “F-TE4-192_Formato_control_de_cambio 48975”, la aceptación de las pruebas “F-TE3-029 Formato Pruebas Capacitacion y Aceptacion de producto - Control de Topes – 48975” y el acta de Comité de Cambios “Acta N. 370 final”. Con esos tres documentos se realiza la gestión de cambios y se considera cerrado el hallazgo.</t>
  </si>
  <si>
    <t>28 (64%)</t>
  </si>
  <si>
    <t>16 (36%)</t>
  </si>
  <si>
    <t>Plan de Mejoramiento
I semestre de 2020</t>
  </si>
  <si>
    <t>31 (55%)</t>
  </si>
  <si>
    <t>25 (45%)</t>
  </si>
  <si>
    <t>56 (63%)</t>
  </si>
  <si>
    <t>33 (37%)</t>
  </si>
  <si>
    <t>27 (19%)</t>
  </si>
  <si>
    <t>117 (81%)</t>
  </si>
  <si>
    <t>Junio 2020: Se solicita ampliación con el memorando CI2020-006607 de plazo de cumplimiento,a la fecha no se ha podido realizar la entrega toda vez que tanto la gobernaión de San Andres como FONTUR no han recibido el activo. se reiteró la solicitud de recepción mediante radicado ZEUS No. CS2020-001289. Se solicita ampliación del plazo a 30 de junio de 2021.</t>
  </si>
  <si>
    <t>Junio 2020: Se están haciendo los ajustes contables al interior de la sociedad para dar inicio a un posible plan de pagos por los rendimientos generados por los inmuebles, pues debido a la emergencia sanitaria las sociedades han visto afectado su flujo de caja. Ya se realizó la entrega del inmueble se solicita ampliación del plazo CI2020-006607</t>
  </si>
  <si>
    <t>Junio 2020: Se solicita ampliación  con memorando CI2020-007506 del plazo de cumplimiento, es necesario efectuar una revisión de la inclusión de las cuentas de cobro en la contabilidad de las sociedades y generar una capacitación a los funcionarios de la GSA para los casos en los que se evidencie existencia de activos extintos en sociedades en proceso.”</t>
  </si>
  <si>
    <t>Junio 2020: Se solicita ampliación  con memorando CI2020-007506 del plazo de cumplimiento, es necesario efectuar una revisión de la inclusión de las cuentas de cobro en la contabilidad de las sociedades y generar una capacitación a los funcionarios de la GSA para los casos en los que se evidencie existencia de activos extintos en sociedades en proceso.</t>
  </si>
  <si>
    <t>Junio 2020:Se solicita ampliación  con memorando CI2020-007506 del plazo de cumplimiento, es necesario efectuar una revisión de la inclusión de las cuentas de cobro en la contabilidad de las sociedades y generar una capacitación a los funcionarios de la GSA para los casos en los que se evidencie existencia de activos extintos en sociedades en proceso.”</t>
  </si>
  <si>
    <t>Junio 2020: ETILZA ROSA HERNANDEZ DE LEON, ratificada mediante Res.181 de 12/02/2020 en TW REGGAE DISCO BAR, GREEN ISLAND S.A. y AEROVIAS ATLANTICO LTDA AEROATLANTICO. “Se solicita ampliación CI2020-007506 del plazo de cumplimiento dado que es necesario efectuar la remoción de la depositaria Adriana Betancourt, cuya resolución se encuentra en curso”</t>
  </si>
  <si>
    <t>Mediante CI2020-007993 se cambia a seis (6) asambleas que se realizaron. Las sociedades del grupo Dávila fueron entregadas al afectado en atención a una decisión de devolución por parte del operador judicial.</t>
  </si>
  <si>
    <t>Verificación de la inclusión de dos cuentas por cobrar en la contabilidad de las sociedades y una capacitación a los funcionarios de la gerencia de sociedades activas en relación con la aplicación de lo dispuesto en la metodología en relación con las cuentas de cobro a sociedades.</t>
  </si>
  <si>
    <t>*Verificación de la inclusión de 2 cuentas por cobrar en sociedades por concepto de productividad de inmuebles extintos.
*Capacitación</t>
  </si>
  <si>
    <t>Junio 2020: Con memorando CI2020-007993 se modifica actividades y unidad de medida y se solicita ampliación de la ejecución de las actividades para 30-jun-2021</t>
  </si>
  <si>
    <t xml:space="preserve">Junio 2020: Se solicita ampliación con el memorando CI2020-006607 de plazo de cumplimiento, toda vez que no ha sido posible descargar los reportes de las vigencias correspondiente a 2019 y 2020,  razón por la cual para poder sumistritrar la información tiene que revisarse sociedad por sociedad en el aplicativo para determinar el cargue de la información. </t>
  </si>
  <si>
    <t>53 (82%)</t>
  </si>
  <si>
    <t>12 (18%)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</si>
</sst>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yyyy/mm/dd"/>
  </numFmts>
  <fonts count="26"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b/>
      <sz val="10"/>
      <color indexed="9"/>
      <name val="Arial Narrow"/>
      <family val="2"/>
    </font>
    <font>
      <sz val="10"/>
      <color indexed="8"/>
      <name val="Arial Narrow"/>
      <family val="2"/>
    </font>
    <font>
      <sz val="10"/>
      <name val="Arial Narrow"/>
      <family val="2"/>
    </font>
    <font>
      <b/>
      <sz val="10"/>
      <name val="Arial Narrow"/>
      <family val="2"/>
    </font>
    <font>
      <sz val="8"/>
      <color indexed="8"/>
      <name val="Arial Narrow"/>
      <family val="2"/>
    </font>
    <font>
      <b/>
      <sz val="8"/>
      <color indexed="9"/>
      <name val="Arial Narrow"/>
      <family val="2"/>
    </font>
    <font>
      <sz val="11"/>
      <name val="Arial Narrow"/>
      <family val="2"/>
    </font>
    <font>
      <i/>
      <sz val="10"/>
      <name val="Arial Narrow"/>
      <family val="2"/>
    </font>
    <font>
      <b/>
      <sz val="11"/>
      <color indexed="8"/>
      <name val="Calibri"/>
      <family val="2"/>
    </font>
    <font>
      <b/>
      <u/>
      <sz val="10"/>
      <name val="Arial Narrow"/>
      <family val="2"/>
    </font>
    <font>
      <sz val="8"/>
      <name val="Calibri"/>
      <family val="2"/>
      <scheme val="minor"/>
    </font>
    <font>
      <sz val="10"/>
      <color rgb="FF000000"/>
      <name val="Arial Narrow"/>
      <family val="2"/>
    </font>
    <font>
      <b/>
      <sz val="10"/>
      <color indexed="8"/>
      <name val="Arial Narrow"/>
      <family val="2"/>
    </font>
    <font>
      <sz val="12"/>
      <color indexed="8"/>
      <name val="Arial Narrow"/>
      <family val="2"/>
    </font>
    <font>
      <sz val="10"/>
      <color rgb="FFFF0000"/>
      <name val="Arial Narrow"/>
      <family val="2"/>
    </font>
    <font>
      <sz val="10"/>
      <color rgb="FF7030A0"/>
      <name val="Arial Narrow"/>
      <family val="2"/>
    </font>
    <font>
      <b/>
      <sz val="10"/>
      <color rgb="FF7030A0"/>
      <name val="Arial Narrow"/>
      <family val="2"/>
    </font>
    <font>
      <b/>
      <sz val="11"/>
      <name val="Arial Narrow"/>
      <family val="2"/>
    </font>
    <font>
      <sz val="11"/>
      <name val="Calibri"/>
      <family val="2"/>
      <scheme val="minor"/>
    </font>
    <font>
      <b/>
      <sz val="9"/>
      <name val="Arial Narrow"/>
      <family val="2"/>
    </font>
    <font>
      <sz val="9"/>
      <name val="Arial Narrow"/>
      <family val="2"/>
    </font>
  </fonts>
  <fills count="15">
    <fill>
      <patternFill patternType="none"/>
    </fill>
    <fill>
      <patternFill patternType="gray125"/>
    </fill>
    <fill>
      <patternFill patternType="solid">
        <fgColor indexed="54"/>
      </patternFill>
    </fill>
    <fill>
      <patternFill patternType="solid">
        <fgColor indexed="9"/>
      </patternFill>
    </fill>
    <fill>
      <patternFill patternType="none">
        <fgColor indexed="11"/>
      </patternFill>
    </fill>
    <fill>
      <patternFill patternType="solid">
        <fgColor theme="0"/>
        <bgColor indexed="64"/>
      </patternFill>
    </fill>
    <fill>
      <patternFill patternType="solid">
        <fgColor theme="0"/>
      </patternFill>
    </fill>
    <fill>
      <patternFill patternType="solid">
        <fgColor theme="0"/>
        <bgColor indexed="11"/>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FFFF00"/>
        <bgColor indexed="11"/>
      </patternFill>
    </fill>
    <fill>
      <patternFill patternType="solid">
        <fgColor theme="5" tint="0.79998168889431442"/>
        <bgColor indexed="64"/>
      </patternFill>
    </fill>
    <fill>
      <patternFill patternType="solid">
        <fgColor theme="1"/>
        <bgColor indexed="64"/>
      </patternFill>
    </fill>
    <fill>
      <patternFill patternType="solid">
        <fgColor rgb="FF0070C0"/>
        <bgColor indexed="64"/>
      </patternFill>
    </fill>
  </fills>
  <borders count="56">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8"/>
      </left>
      <right/>
      <top style="thin">
        <color indexed="8"/>
      </top>
      <bottom style="thin">
        <color indexed="8"/>
      </bottom>
      <diagonal/>
    </border>
  </borders>
  <cellStyleXfs count="14">
    <xf numFmtId="0" fontId="0" fillId="0" borderId="0"/>
    <xf numFmtId="164" fontId="4" fillId="0" borderId="0" applyFont="0" applyFill="0" applyBorder="0" applyAlignment="0" applyProtection="0"/>
    <xf numFmtId="9" fontId="4" fillId="0" borderId="0" applyFont="0" applyFill="0" applyBorder="0" applyAlignment="0" applyProtection="0"/>
    <xf numFmtId="0" fontId="4" fillId="4" borderId="0"/>
    <xf numFmtId="164" fontId="4" fillId="4" borderId="0" applyFont="0" applyFill="0" applyBorder="0" applyAlignment="0" applyProtection="0"/>
    <xf numFmtId="9" fontId="4" fillId="4" borderId="0" applyFont="0" applyFill="0" applyBorder="0" applyAlignment="0" applyProtection="0"/>
    <xf numFmtId="0" fontId="4" fillId="4" borderId="0"/>
    <xf numFmtId="0" fontId="4" fillId="4" borderId="0"/>
    <xf numFmtId="0" fontId="4" fillId="4" borderId="0"/>
    <xf numFmtId="0" fontId="4" fillId="4" borderId="0"/>
    <xf numFmtId="0" fontId="3" fillId="4" borderId="0"/>
    <xf numFmtId="0" fontId="2" fillId="4" borderId="0"/>
    <xf numFmtId="0" fontId="1" fillId="4" borderId="0"/>
    <xf numFmtId="9" fontId="1" fillId="4" borderId="0" applyFont="0" applyFill="0" applyBorder="0" applyAlignment="0" applyProtection="0"/>
  </cellStyleXfs>
  <cellXfs count="463">
    <xf numFmtId="0" fontId="0" fillId="0" borderId="0" xfId="0"/>
    <xf numFmtId="0" fontId="5" fillId="2" borderId="2" xfId="0" applyFont="1" applyFill="1" applyBorder="1" applyAlignment="1">
      <alignment horizontal="center" vertical="center"/>
    </xf>
    <xf numFmtId="9" fontId="7" fillId="5" borderId="2" xfId="0" applyNumberFormat="1" applyFont="1" applyFill="1" applyBorder="1" applyAlignment="1">
      <alignment horizontal="center" vertical="center" wrapText="1"/>
    </xf>
    <xf numFmtId="0" fontId="7" fillId="5" borderId="2" xfId="0" applyFont="1" applyFill="1" applyBorder="1" applyAlignment="1">
      <alignment horizontal="justify" vertical="center" wrapText="1"/>
    </xf>
    <xf numFmtId="0" fontId="6" fillId="0" borderId="0" xfId="0" applyFont="1"/>
    <xf numFmtId="0" fontId="7" fillId="5" borderId="2" xfId="0" applyFont="1" applyFill="1" applyBorder="1" applyAlignment="1" applyProtection="1">
      <alignment horizontal="center" vertical="center"/>
      <protection locked="0"/>
    </xf>
    <xf numFmtId="0" fontId="7" fillId="5" borderId="2" xfId="0" applyFont="1" applyFill="1" applyBorder="1" applyAlignment="1">
      <alignment horizontal="center" vertical="center" wrapText="1"/>
    </xf>
    <xf numFmtId="165" fontId="7" fillId="5" borderId="2" xfId="0" applyNumberFormat="1" applyFont="1" applyFill="1" applyBorder="1" applyAlignment="1">
      <alignment horizontal="center" vertical="center" wrapText="1"/>
    </xf>
    <xf numFmtId="0" fontId="7" fillId="5" borderId="2" xfId="0" applyFont="1" applyFill="1" applyBorder="1" applyAlignment="1">
      <alignment horizontal="justify" vertical="center"/>
    </xf>
    <xf numFmtId="0" fontId="7" fillId="5" borderId="4" xfId="0" applyFont="1" applyFill="1" applyBorder="1" applyAlignment="1">
      <alignment horizontal="justify" vertical="center" wrapText="1"/>
    </xf>
    <xf numFmtId="0" fontId="7" fillId="5" borderId="2" xfId="0" applyFont="1" applyFill="1" applyBorder="1" applyAlignment="1" applyProtection="1">
      <alignment horizontal="justify" vertical="center" wrapText="1"/>
      <protection locked="0"/>
    </xf>
    <xf numFmtId="0" fontId="7" fillId="5" borderId="2"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9" fontId="7" fillId="5" borderId="4" xfId="0" applyNumberFormat="1" applyFont="1" applyFill="1" applyBorder="1" applyAlignment="1">
      <alignment horizontal="center" vertical="center" wrapText="1"/>
    </xf>
    <xf numFmtId="0" fontId="7" fillId="7" borderId="2" xfId="0" applyFont="1" applyFill="1" applyBorder="1" applyAlignment="1" applyProtection="1">
      <alignment horizontal="justify" vertical="center" wrapText="1"/>
      <protection locked="0"/>
    </xf>
    <xf numFmtId="0" fontId="7" fillId="6" borderId="2" xfId="0" applyFont="1" applyFill="1" applyBorder="1" applyAlignment="1" applyProtection="1">
      <alignment horizontal="center" vertical="center" wrapText="1"/>
      <protection locked="0"/>
    </xf>
    <xf numFmtId="0" fontId="8" fillId="5" borderId="2" xfId="0" applyFont="1" applyFill="1" applyBorder="1" applyAlignment="1">
      <alignment horizontal="justify" vertical="center" wrapText="1"/>
    </xf>
    <xf numFmtId="0" fontId="7" fillId="5" borderId="4"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0" xfId="0" applyFont="1" applyAlignment="1">
      <alignment wrapText="1"/>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3" xfId="0" applyFont="1" applyFill="1" applyBorder="1" applyAlignment="1">
      <alignment horizontal="center" vertical="center" wrapText="1"/>
    </xf>
    <xf numFmtId="0" fontId="6" fillId="0" borderId="0" xfId="0" applyFont="1" applyAlignment="1">
      <alignment horizontal="center"/>
    </xf>
    <xf numFmtId="0" fontId="6" fillId="0" borderId="0" xfId="0" applyFont="1"/>
    <xf numFmtId="0" fontId="7" fillId="5" borderId="18" xfId="0" applyFont="1" applyFill="1" applyBorder="1" applyAlignment="1" applyProtection="1">
      <alignment horizontal="justify" vertical="center" wrapText="1"/>
      <protection locked="0"/>
    </xf>
    <xf numFmtId="0" fontId="7" fillId="5" borderId="3" xfId="0" applyFont="1" applyFill="1" applyBorder="1" applyAlignment="1">
      <alignment horizontal="center" vertical="center"/>
    </xf>
    <xf numFmtId="0" fontId="7" fillId="5" borderId="21" xfId="0" applyFont="1" applyFill="1" applyBorder="1" applyAlignment="1">
      <alignment horizontal="justify" vertical="center" wrapText="1"/>
    </xf>
    <xf numFmtId="0" fontId="7" fillId="5" borderId="18" xfId="0" applyFont="1" applyFill="1" applyBorder="1" applyAlignment="1" applyProtection="1">
      <alignment horizontal="center" vertical="center" wrapText="1"/>
      <protection locked="0"/>
    </xf>
    <xf numFmtId="0" fontId="7" fillId="5" borderId="18" xfId="0" applyFont="1" applyFill="1" applyBorder="1" applyAlignment="1">
      <alignment horizontal="center" vertical="center" wrapText="1"/>
    </xf>
    <xf numFmtId="0" fontId="7" fillId="6" borderId="2" xfId="0" applyFont="1" applyFill="1" applyBorder="1" applyAlignment="1" applyProtection="1">
      <alignment horizontal="justify" vertical="center" wrapText="1"/>
      <protection locked="0"/>
    </xf>
    <xf numFmtId="0" fontId="7" fillId="5" borderId="23" xfId="0" applyFont="1" applyFill="1" applyBorder="1" applyAlignment="1" applyProtection="1">
      <alignment horizontal="justify" vertical="center" wrapText="1"/>
      <protection locked="0"/>
    </xf>
    <xf numFmtId="0" fontId="6" fillId="0" borderId="0" xfId="0" applyFont="1"/>
    <xf numFmtId="0" fontId="10" fillId="2" borderId="1" xfId="0" applyFont="1" applyFill="1" applyBorder="1" applyAlignment="1">
      <alignment horizontal="center" vertical="center" wrapText="1"/>
    </xf>
    <xf numFmtId="0" fontId="9" fillId="0" borderId="0" xfId="0" applyFont="1"/>
    <xf numFmtId="0" fontId="10" fillId="2" borderId="1" xfId="0" applyFont="1" applyFill="1" applyBorder="1" applyAlignment="1">
      <alignment horizontal="center" vertical="center"/>
    </xf>
    <xf numFmtId="0" fontId="6" fillId="0" borderId="0" xfId="0" applyFont="1"/>
    <xf numFmtId="0" fontId="7" fillId="6" borderId="23" xfId="0" applyFont="1" applyFill="1" applyBorder="1" applyAlignment="1" applyProtection="1">
      <alignment horizontal="center" vertical="center" wrapText="1"/>
      <protection locked="0"/>
    </xf>
    <xf numFmtId="0" fontId="7" fillId="5" borderId="3" xfId="0"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wrapText="1"/>
      <protection locked="0"/>
    </xf>
    <xf numFmtId="0" fontId="7" fillId="5" borderId="18" xfId="0" applyFont="1" applyFill="1" applyBorder="1" applyAlignment="1">
      <alignment horizontal="justify" vertical="center" wrapText="1"/>
    </xf>
    <xf numFmtId="0" fontId="7" fillId="7" borderId="23" xfId="0" applyFont="1" applyFill="1" applyBorder="1" applyAlignment="1" applyProtection="1">
      <alignment horizontal="center" vertical="center" wrapText="1"/>
      <protection locked="0"/>
    </xf>
    <xf numFmtId="165" fontId="7" fillId="5" borderId="23" xfId="0" applyNumberFormat="1" applyFont="1" applyFill="1" applyBorder="1" applyAlignment="1">
      <alignment horizontal="center" vertical="center" wrapText="1"/>
    </xf>
    <xf numFmtId="165" fontId="7" fillId="5" borderId="18" xfId="0" applyNumberFormat="1" applyFont="1" applyFill="1" applyBorder="1" applyAlignment="1">
      <alignment horizontal="center" vertical="center" wrapText="1"/>
    </xf>
    <xf numFmtId="0" fontId="7" fillId="7" borderId="18" xfId="0" applyFont="1" applyFill="1" applyBorder="1" applyAlignment="1" applyProtection="1">
      <alignment horizontal="center" vertical="center" wrapText="1"/>
      <protection locked="0"/>
    </xf>
    <xf numFmtId="0" fontId="7" fillId="5" borderId="11" xfId="0" applyFont="1" applyFill="1" applyBorder="1" applyAlignment="1" applyProtection="1">
      <alignment horizontal="center" vertical="center" wrapText="1"/>
      <protection locked="0"/>
    </xf>
    <xf numFmtId="9" fontId="7" fillId="5" borderId="2" xfId="3" applyNumberFormat="1" applyFont="1" applyFill="1" applyBorder="1" applyAlignment="1">
      <alignment horizontal="center" vertical="center" wrapText="1"/>
    </xf>
    <xf numFmtId="9" fontId="7" fillId="5" borderId="16" xfId="0" applyNumberFormat="1" applyFont="1" applyFill="1" applyBorder="1" applyAlignment="1">
      <alignment horizontal="center" vertical="center" wrapText="1"/>
    </xf>
    <xf numFmtId="9" fontId="7" fillId="5" borderId="23" xfId="0" applyNumberFormat="1" applyFont="1" applyFill="1" applyBorder="1" applyAlignment="1">
      <alignment horizontal="center" vertical="center" wrapText="1"/>
    </xf>
    <xf numFmtId="9" fontId="7" fillId="5" borderId="17" xfId="0" applyNumberFormat="1" applyFont="1" applyFill="1" applyBorder="1" applyAlignment="1">
      <alignment horizontal="center" vertical="center" wrapText="1"/>
    </xf>
    <xf numFmtId="0" fontId="7" fillId="5" borderId="30" xfId="0" applyFont="1" applyFill="1" applyBorder="1" applyAlignment="1">
      <alignment horizontal="justify" vertical="center" wrapText="1"/>
    </xf>
    <xf numFmtId="0" fontId="7" fillId="6" borderId="6" xfId="0" applyFont="1" applyFill="1" applyBorder="1" applyAlignment="1" applyProtection="1">
      <alignment horizontal="center" vertical="center" wrapText="1"/>
      <protection locked="0"/>
    </xf>
    <xf numFmtId="0" fontId="7" fillId="5" borderId="23" xfId="0" applyFont="1" applyFill="1" applyBorder="1" applyAlignment="1" applyProtection="1">
      <alignment horizontal="center" vertical="center"/>
      <protection locked="0"/>
    </xf>
    <xf numFmtId="0" fontId="7" fillId="6" borderId="7" xfId="0" applyFont="1" applyFill="1" applyBorder="1" applyAlignment="1" applyProtection="1">
      <alignment horizontal="center" vertical="center" wrapText="1"/>
      <protection locked="0"/>
    </xf>
    <xf numFmtId="0" fontId="7" fillId="5" borderId="23" xfId="0" applyFont="1" applyFill="1" applyBorder="1" applyAlignment="1">
      <alignment horizontal="justify" vertical="center" wrapText="1"/>
    </xf>
    <xf numFmtId="0" fontId="7" fillId="5" borderId="25" xfId="0" applyFont="1" applyFill="1" applyBorder="1" applyAlignment="1" applyProtection="1">
      <alignment horizontal="justify" vertical="center" wrapText="1"/>
      <protection locked="0"/>
    </xf>
    <xf numFmtId="0" fontId="7" fillId="6" borderId="18" xfId="0" applyFont="1" applyFill="1" applyBorder="1" applyAlignment="1" applyProtection="1">
      <alignment horizontal="justify" vertical="center" wrapText="1"/>
      <protection locked="0"/>
    </xf>
    <xf numFmtId="0" fontId="7" fillId="7" borderId="18" xfId="0" applyFont="1" applyFill="1" applyBorder="1" applyAlignment="1" applyProtection="1">
      <alignment horizontal="justify" vertical="center" wrapText="1"/>
      <protection locked="0"/>
    </xf>
    <xf numFmtId="0" fontId="7" fillId="7" borderId="18" xfId="0" applyFont="1" applyFill="1" applyBorder="1" applyAlignment="1" applyProtection="1">
      <alignment vertical="center" wrapText="1"/>
      <protection locked="0"/>
    </xf>
    <xf numFmtId="0" fontId="7" fillId="5" borderId="23" xfId="0" applyFont="1" applyFill="1" applyBorder="1" applyAlignment="1">
      <alignment horizontal="justify" vertical="center"/>
    </xf>
    <xf numFmtId="0" fontId="7" fillId="6" borderId="18" xfId="0" applyFont="1" applyFill="1" applyBorder="1" applyAlignment="1" applyProtection="1">
      <alignment vertical="center" wrapText="1"/>
      <protection locked="0"/>
    </xf>
    <xf numFmtId="0" fontId="7" fillId="5" borderId="28" xfId="0" applyFont="1" applyFill="1" applyBorder="1" applyAlignment="1">
      <alignment horizontal="center" vertical="center" wrapText="1"/>
    </xf>
    <xf numFmtId="0" fontId="7" fillId="5" borderId="23" xfId="0" applyFont="1" applyFill="1" applyBorder="1" applyAlignment="1" applyProtection="1">
      <alignment horizontal="center" vertical="center" wrapText="1"/>
      <protection locked="0"/>
    </xf>
    <xf numFmtId="0" fontId="7" fillId="5" borderId="23" xfId="0" applyFont="1" applyFill="1" applyBorder="1" applyAlignment="1">
      <alignment horizontal="center" vertical="center" wrapText="1"/>
    </xf>
    <xf numFmtId="0" fontId="7" fillId="6" borderId="18" xfId="0" applyFont="1" applyFill="1" applyBorder="1" applyAlignment="1" applyProtection="1">
      <alignment horizontal="center" vertical="center" wrapText="1"/>
      <protection locked="0"/>
    </xf>
    <xf numFmtId="9" fontId="7" fillId="5" borderId="23" xfId="0" applyNumberFormat="1" applyFont="1" applyFill="1" applyBorder="1" applyAlignment="1" applyProtection="1">
      <alignment horizontal="center" vertical="center"/>
      <protection locked="0"/>
    </xf>
    <xf numFmtId="165" fontId="7" fillId="5" borderId="11" xfId="0" applyNumberFormat="1" applyFont="1" applyFill="1" applyBorder="1" applyAlignment="1">
      <alignment horizontal="center" vertical="center" wrapText="1"/>
    </xf>
    <xf numFmtId="165" fontId="7" fillId="7" borderId="23" xfId="0" applyNumberFormat="1" applyFont="1" applyFill="1" applyBorder="1" applyAlignment="1" applyProtection="1">
      <alignment horizontal="center" vertical="center" wrapText="1"/>
      <protection locked="0"/>
    </xf>
    <xf numFmtId="0" fontId="7" fillId="5" borderId="24" xfId="0" applyFont="1" applyFill="1" applyBorder="1" applyAlignment="1">
      <alignment horizontal="center" vertical="center" wrapText="1"/>
    </xf>
    <xf numFmtId="0" fontId="7" fillId="6" borderId="11" xfId="0" applyFont="1" applyFill="1" applyBorder="1" applyAlignment="1" applyProtection="1">
      <alignment horizontal="center" vertical="center" wrapText="1"/>
      <protection locked="0"/>
    </xf>
    <xf numFmtId="9" fontId="7" fillId="5" borderId="23" xfId="2" applyFont="1" applyFill="1" applyBorder="1" applyAlignment="1" applyProtection="1">
      <alignment horizontal="center" vertical="center" wrapText="1"/>
      <protection locked="0"/>
    </xf>
    <xf numFmtId="9" fontId="7" fillId="5" borderId="23" xfId="3" applyNumberFormat="1" applyFont="1" applyFill="1" applyBorder="1" applyAlignment="1">
      <alignment horizontal="center" vertical="center" wrapText="1"/>
    </xf>
    <xf numFmtId="9" fontId="7" fillId="5" borderId="23" xfId="2" applyFont="1" applyFill="1" applyBorder="1" applyAlignment="1">
      <alignment horizontal="center" vertical="center" wrapText="1"/>
    </xf>
    <xf numFmtId="0" fontId="7" fillId="5" borderId="26" xfId="0" applyFont="1" applyFill="1" applyBorder="1" applyAlignment="1">
      <alignment horizontal="justify" vertical="center" wrapText="1"/>
    </xf>
    <xf numFmtId="0" fontId="7" fillId="5" borderId="2" xfId="0" applyFont="1" applyFill="1" applyBorder="1" applyAlignment="1">
      <alignment horizontal="center" vertical="center"/>
    </xf>
    <xf numFmtId="0" fontId="7" fillId="5" borderId="31" xfId="0" applyFont="1" applyFill="1" applyBorder="1" applyAlignment="1">
      <alignment horizontal="justify" vertical="center" wrapText="1"/>
    </xf>
    <xf numFmtId="165" fontId="7" fillId="5" borderId="31" xfId="0" applyNumberFormat="1" applyFont="1" applyFill="1" applyBorder="1" applyAlignment="1" applyProtection="1">
      <alignment horizontal="center" vertical="center" wrapText="1"/>
      <protection locked="0"/>
    </xf>
    <xf numFmtId="0" fontId="7" fillId="5" borderId="32" xfId="0" applyFont="1" applyFill="1" applyBorder="1" applyAlignment="1">
      <alignment horizontal="justify" vertical="center" wrapText="1"/>
    </xf>
    <xf numFmtId="0" fontId="7" fillId="5" borderId="31" xfId="0" applyFont="1" applyFill="1" applyBorder="1" applyAlignment="1" applyProtection="1">
      <alignment horizontal="justify" vertical="center" wrapText="1"/>
      <protection locked="0"/>
    </xf>
    <xf numFmtId="0" fontId="7" fillId="5" borderId="32" xfId="0" applyFont="1" applyFill="1" applyBorder="1" applyAlignment="1" applyProtection="1">
      <alignment horizontal="justify" vertical="center" wrapText="1"/>
      <protection locked="0"/>
    </xf>
    <xf numFmtId="9" fontId="7" fillId="5" borderId="4" xfId="0" applyNumberFormat="1" applyFont="1" applyFill="1" applyBorder="1" applyAlignment="1" applyProtection="1">
      <alignment horizontal="center" vertical="center" wrapText="1"/>
      <protection locked="0"/>
    </xf>
    <xf numFmtId="9" fontId="7" fillId="5" borderId="2" xfId="0" applyNumberFormat="1" applyFont="1" applyFill="1" applyBorder="1" applyAlignment="1" applyProtection="1">
      <alignment horizontal="center" vertical="center"/>
      <protection locked="0"/>
    </xf>
    <xf numFmtId="0" fontId="7" fillId="7" borderId="21" xfId="0" applyFont="1" applyFill="1" applyBorder="1" applyAlignment="1">
      <alignment horizontal="justify" vertical="center" wrapText="1"/>
    </xf>
    <xf numFmtId="165" fontId="7" fillId="5" borderId="23" xfId="0" applyNumberFormat="1" applyFont="1" applyFill="1" applyBorder="1" applyAlignment="1" applyProtection="1">
      <alignment horizontal="center" vertical="center" wrapText="1"/>
      <protection locked="0"/>
    </xf>
    <xf numFmtId="9" fontId="7" fillId="5" borderId="2" xfId="5" applyFont="1" applyFill="1" applyBorder="1" applyAlignment="1" applyProtection="1">
      <alignment horizontal="center" vertical="center" wrapText="1"/>
      <protection locked="0"/>
    </xf>
    <xf numFmtId="165" fontId="7" fillId="5" borderId="2" xfId="0" applyNumberFormat="1" applyFont="1" applyFill="1" applyBorder="1" applyAlignment="1">
      <alignment horizontal="center" vertical="center"/>
    </xf>
    <xf numFmtId="0" fontId="7" fillId="5" borderId="3" xfId="0" applyFont="1" applyFill="1" applyBorder="1" applyAlignment="1" applyProtection="1">
      <alignment horizontal="center" vertical="center"/>
      <protection locked="0"/>
    </xf>
    <xf numFmtId="0" fontId="7" fillId="5" borderId="23" xfId="0" applyFont="1" applyFill="1" applyBorder="1" applyAlignment="1">
      <alignment horizontal="center" vertical="center"/>
    </xf>
    <xf numFmtId="0" fontId="7" fillId="6" borderId="23" xfId="0" applyFont="1" applyFill="1" applyBorder="1" applyAlignment="1" applyProtection="1">
      <alignment horizontal="justify" vertical="center" wrapText="1"/>
      <protection locked="0"/>
    </xf>
    <xf numFmtId="0" fontId="7" fillId="5" borderId="4" xfId="0" applyFont="1" applyFill="1" applyBorder="1" applyAlignment="1" applyProtection="1">
      <alignment horizontal="justify" vertical="center" wrapText="1"/>
      <protection locked="0"/>
    </xf>
    <xf numFmtId="0" fontId="7" fillId="6" borderId="2" xfId="0" applyFont="1" applyFill="1" applyBorder="1" applyAlignment="1" applyProtection="1">
      <alignment vertical="center" wrapText="1"/>
      <protection locked="0"/>
    </xf>
    <xf numFmtId="0" fontId="7" fillId="6" borderId="31" xfId="0" applyFont="1" applyFill="1" applyBorder="1" applyAlignment="1" applyProtection="1">
      <alignment horizontal="justify" vertical="center" wrapText="1"/>
      <protection locked="0"/>
    </xf>
    <xf numFmtId="0" fontId="7" fillId="5" borderId="4" xfId="0" applyFont="1" applyFill="1" applyBorder="1" applyAlignment="1" applyProtection="1">
      <alignment horizontal="center" vertical="center" wrapText="1"/>
      <protection locked="0"/>
    </xf>
    <xf numFmtId="165" fontId="7" fillId="5" borderId="23" xfId="0" applyNumberFormat="1" applyFont="1" applyFill="1" applyBorder="1" applyAlignment="1">
      <alignment horizontal="center" vertical="center"/>
    </xf>
    <xf numFmtId="165" fontId="7" fillId="7" borderId="18" xfId="0" applyNumberFormat="1" applyFont="1" applyFill="1" applyBorder="1" applyAlignment="1" applyProtection="1">
      <alignment horizontal="center" vertical="center" wrapText="1"/>
      <protection locked="0"/>
    </xf>
    <xf numFmtId="165" fontId="7" fillId="5" borderId="2" xfId="0" applyNumberFormat="1" applyFont="1" applyFill="1" applyBorder="1" applyAlignment="1" applyProtection="1">
      <alignment horizontal="center" vertical="center" wrapText="1"/>
      <protection locked="0"/>
    </xf>
    <xf numFmtId="0" fontId="7" fillId="5" borderId="24" xfId="0" applyFont="1" applyFill="1" applyBorder="1" applyAlignment="1">
      <alignment horizontal="center" vertical="center"/>
    </xf>
    <xf numFmtId="0" fontId="7" fillId="7" borderId="11" xfId="0" applyFont="1" applyFill="1" applyBorder="1" applyAlignment="1" applyProtection="1">
      <alignment horizontal="center" vertical="center" wrapText="1"/>
      <protection locked="0"/>
    </xf>
    <xf numFmtId="9" fontId="7" fillId="5" borderId="2" xfId="0" applyNumberFormat="1" applyFont="1" applyFill="1" applyBorder="1" applyAlignment="1" applyProtection="1">
      <alignment horizontal="center" vertical="center" wrapText="1"/>
      <protection locked="0"/>
    </xf>
    <xf numFmtId="9" fontId="7" fillId="5" borderId="2" xfId="2" applyFont="1" applyFill="1" applyBorder="1" applyAlignment="1" applyProtection="1">
      <alignment horizontal="center" vertical="center" wrapText="1"/>
      <protection locked="0"/>
    </xf>
    <xf numFmtId="0" fontId="7" fillId="7" borderId="31" xfId="0" applyFont="1" applyFill="1" applyBorder="1" applyAlignment="1">
      <alignment horizontal="justify" vertical="center" wrapText="1"/>
    </xf>
    <xf numFmtId="0" fontId="7" fillId="5" borderId="0" xfId="0" applyFont="1" applyFill="1" applyBorder="1" applyAlignment="1">
      <alignment horizontal="justify" vertical="center" wrapText="1"/>
    </xf>
    <xf numFmtId="0" fontId="7" fillId="5" borderId="21" xfId="0" applyFont="1" applyFill="1" applyBorder="1" applyAlignment="1" applyProtection="1">
      <alignment horizontal="justify" vertical="center" wrapText="1"/>
      <protection locked="0"/>
    </xf>
    <xf numFmtId="9" fontId="7" fillId="5" borderId="21" xfId="0" applyNumberFormat="1" applyFont="1" applyFill="1" applyBorder="1" applyAlignment="1">
      <alignment horizontal="center" vertical="center" wrapText="1"/>
    </xf>
    <xf numFmtId="165" fontId="7" fillId="6" borderId="2" xfId="0" applyNumberFormat="1" applyFont="1" applyFill="1" applyBorder="1" applyAlignment="1" applyProtection="1">
      <alignment horizontal="center" vertical="center" wrapText="1"/>
      <protection locked="0"/>
    </xf>
    <xf numFmtId="0" fontId="8" fillId="5" borderId="11" xfId="0" applyFont="1" applyFill="1" applyBorder="1" applyAlignment="1">
      <alignment horizontal="justify" vertical="center" wrapText="1"/>
    </xf>
    <xf numFmtId="0" fontId="8" fillId="5" borderId="31" xfId="0" applyFont="1" applyFill="1" applyBorder="1" applyAlignment="1">
      <alignment horizontal="justify" vertical="center" wrapText="1"/>
    </xf>
    <xf numFmtId="0" fontId="7" fillId="7" borderId="31" xfId="0" applyFont="1" applyFill="1" applyBorder="1" applyAlignment="1" applyProtection="1">
      <alignment horizontal="center" vertical="center" wrapText="1"/>
      <protection locked="0"/>
    </xf>
    <xf numFmtId="0" fontId="8" fillId="5" borderId="4" xfId="0" applyFont="1" applyFill="1" applyBorder="1" applyAlignment="1">
      <alignment horizontal="justify" vertical="center" wrapText="1"/>
    </xf>
    <xf numFmtId="0" fontId="7" fillId="7" borderId="4" xfId="0" applyFont="1" applyFill="1" applyBorder="1" applyAlignment="1" applyProtection="1">
      <alignment horizontal="center" vertical="center" wrapText="1"/>
      <protection locked="0"/>
    </xf>
    <xf numFmtId="9" fontId="7" fillId="6" borderId="4" xfId="2" applyFont="1" applyFill="1" applyBorder="1" applyAlignment="1" applyProtection="1">
      <alignment horizontal="center" vertical="center" wrapText="1"/>
      <protection locked="0"/>
    </xf>
    <xf numFmtId="9" fontId="7" fillId="7" borderId="18" xfId="0" applyNumberFormat="1" applyFont="1" applyFill="1" applyBorder="1" applyAlignment="1" applyProtection="1">
      <alignment horizontal="center" vertical="center" wrapText="1"/>
      <protection locked="0"/>
    </xf>
    <xf numFmtId="0" fontId="7" fillId="5" borderId="31" xfId="0" applyFont="1" applyFill="1" applyBorder="1" applyAlignment="1" applyProtection="1">
      <alignment horizontal="center" vertical="center" wrapText="1"/>
      <protection locked="0"/>
    </xf>
    <xf numFmtId="0" fontId="7" fillId="7" borderId="2" xfId="0" applyFont="1" applyFill="1" applyBorder="1" applyAlignment="1">
      <alignment horizontal="center" vertical="center" wrapText="1"/>
    </xf>
    <xf numFmtId="0" fontId="7" fillId="7" borderId="0" xfId="0" applyFont="1" applyFill="1" applyBorder="1" applyAlignment="1">
      <alignment horizontal="justify" vertical="center" wrapText="1"/>
    </xf>
    <xf numFmtId="0" fontId="7" fillId="6" borderId="2" xfId="0" applyFont="1" applyFill="1" applyBorder="1" applyAlignment="1" applyProtection="1">
      <alignment horizontal="center" vertical="center"/>
      <protection locked="0"/>
    </xf>
    <xf numFmtId="9" fontId="7" fillId="6" borderId="2" xfId="0" applyNumberFormat="1" applyFont="1" applyFill="1" applyBorder="1" applyAlignment="1" applyProtection="1">
      <alignment horizontal="center" vertical="center"/>
      <protection locked="0"/>
    </xf>
    <xf numFmtId="0" fontId="7" fillId="5" borderId="21" xfId="0" applyFont="1" applyFill="1" applyBorder="1" applyAlignment="1">
      <alignment horizontal="center" vertical="center"/>
    </xf>
    <xf numFmtId="0" fontId="7" fillId="5" borderId="18" xfId="0" applyFont="1" applyFill="1" applyBorder="1" applyAlignment="1">
      <alignment horizontal="center" vertical="center"/>
    </xf>
    <xf numFmtId="165" fontId="7" fillId="5" borderId="11" xfId="0" applyNumberFormat="1" applyFont="1" applyFill="1" applyBorder="1" applyAlignment="1" applyProtection="1">
      <alignment horizontal="center" vertical="center" wrapText="1"/>
      <protection locked="0"/>
    </xf>
    <xf numFmtId="0" fontId="7" fillId="5" borderId="7" xfId="0" applyFont="1" applyFill="1" applyBorder="1" applyAlignment="1">
      <alignment horizontal="center" vertical="center"/>
    </xf>
    <xf numFmtId="165" fontId="7" fillId="5" borderId="18" xfId="0" applyNumberFormat="1" applyFont="1" applyFill="1" applyBorder="1" applyAlignment="1" applyProtection="1">
      <alignment horizontal="center" vertical="center" wrapText="1"/>
      <protection locked="0"/>
    </xf>
    <xf numFmtId="0" fontId="7" fillId="5" borderId="6" xfId="0" applyFont="1" applyFill="1" applyBorder="1" applyAlignment="1">
      <alignment horizontal="center" vertical="center"/>
    </xf>
    <xf numFmtId="165" fontId="7" fillId="5" borderId="2" xfId="0" applyNumberFormat="1" applyFont="1" applyFill="1" applyBorder="1" applyAlignment="1" applyProtection="1">
      <alignment horizontal="center" vertical="center"/>
      <protection locked="0"/>
    </xf>
    <xf numFmtId="165" fontId="7" fillId="7" borderId="31" xfId="0" applyNumberFormat="1" applyFont="1" applyFill="1" applyBorder="1" applyAlignment="1" applyProtection="1">
      <alignment horizontal="center" vertical="center"/>
      <protection locked="0"/>
    </xf>
    <xf numFmtId="165" fontId="7" fillId="6" borderId="2" xfId="0" applyNumberFormat="1" applyFont="1" applyFill="1" applyBorder="1" applyAlignment="1" applyProtection="1">
      <alignment horizontal="center" vertical="center"/>
      <protection locked="0"/>
    </xf>
    <xf numFmtId="0" fontId="7" fillId="5" borderId="21" xfId="0" applyFont="1" applyFill="1" applyBorder="1" applyAlignment="1" applyProtection="1">
      <alignment horizontal="center" vertical="center" wrapText="1"/>
      <protection locked="0"/>
    </xf>
    <xf numFmtId="0" fontId="7" fillId="5" borderId="25" xfId="0" applyFont="1" applyFill="1" applyBorder="1" applyAlignment="1" applyProtection="1">
      <alignment horizontal="center" vertical="center" wrapText="1"/>
      <protection locked="0"/>
    </xf>
    <xf numFmtId="165" fontId="7" fillId="6" borderId="23" xfId="0" applyNumberFormat="1" applyFont="1" applyFill="1" applyBorder="1" applyAlignment="1" applyProtection="1">
      <alignment horizontal="center" vertical="center" wrapText="1"/>
      <protection locked="0"/>
    </xf>
    <xf numFmtId="0" fontId="7" fillId="6" borderId="23" xfId="0" applyFont="1" applyFill="1" applyBorder="1" applyAlignment="1" applyProtection="1">
      <alignment horizontal="center" vertical="center"/>
      <protection locked="0"/>
    </xf>
    <xf numFmtId="0" fontId="7" fillId="7" borderId="23" xfId="0" applyFont="1" applyFill="1" applyBorder="1" applyAlignment="1" applyProtection="1">
      <alignment horizontal="justify" vertical="center" wrapText="1"/>
      <protection locked="0"/>
    </xf>
    <xf numFmtId="9" fontId="7" fillId="5" borderId="23" xfId="0" applyNumberFormat="1" applyFont="1" applyFill="1" applyBorder="1" applyAlignment="1" applyProtection="1">
      <alignment horizontal="center" vertical="center" wrapText="1"/>
      <protection locked="0"/>
    </xf>
    <xf numFmtId="165" fontId="7" fillId="7" borderId="31" xfId="0" applyNumberFormat="1" applyFont="1" applyFill="1" applyBorder="1" applyAlignment="1" applyProtection="1">
      <alignment horizontal="center" vertical="center" wrapText="1"/>
      <protection locked="0"/>
    </xf>
    <xf numFmtId="9" fontId="7" fillId="6" borderId="23" xfId="2" applyFont="1" applyFill="1" applyBorder="1" applyAlignment="1" applyProtection="1">
      <alignment horizontal="center" vertical="center" wrapText="1"/>
      <protection locked="0"/>
    </xf>
    <xf numFmtId="165" fontId="7" fillId="7" borderId="2" xfId="0" applyNumberFormat="1" applyFont="1" applyFill="1" applyBorder="1" applyAlignment="1" applyProtection="1">
      <alignment horizontal="center" vertical="center" wrapText="1"/>
      <protection locked="0"/>
    </xf>
    <xf numFmtId="9" fontId="7" fillId="6" borderId="2" xfId="2" applyFont="1" applyFill="1" applyBorder="1" applyAlignment="1" applyProtection="1">
      <alignment horizontal="center" vertical="center" wrapText="1"/>
      <protection locked="0"/>
    </xf>
    <xf numFmtId="0" fontId="7" fillId="7" borderId="32" xfId="0" applyFont="1" applyFill="1" applyBorder="1" applyAlignment="1" applyProtection="1">
      <alignment horizontal="center" vertical="center" wrapText="1"/>
      <protection locked="0"/>
    </xf>
    <xf numFmtId="9" fontId="7" fillId="6" borderId="32" xfId="2" applyFont="1" applyFill="1" applyBorder="1" applyAlignment="1" applyProtection="1">
      <alignment horizontal="center" vertical="center" wrapText="1"/>
      <protection locked="0"/>
    </xf>
    <xf numFmtId="0" fontId="7" fillId="6" borderId="31" xfId="0" applyFont="1" applyFill="1" applyBorder="1" applyAlignment="1" applyProtection="1">
      <alignment horizontal="center" vertical="center" wrapText="1"/>
      <protection locked="0"/>
    </xf>
    <xf numFmtId="9" fontId="7" fillId="6" borderId="31" xfId="2" applyFont="1" applyFill="1" applyBorder="1" applyAlignment="1" applyProtection="1">
      <alignment horizontal="center" vertical="center" wrapText="1"/>
      <protection locked="0"/>
    </xf>
    <xf numFmtId="9" fontId="7" fillId="6" borderId="28" xfId="2" applyFont="1" applyFill="1" applyBorder="1" applyAlignment="1" applyProtection="1">
      <alignment horizontal="center" vertical="center" wrapText="1"/>
      <protection locked="0"/>
    </xf>
    <xf numFmtId="9" fontId="7" fillId="6" borderId="21" xfId="2" applyFont="1" applyFill="1" applyBorder="1" applyAlignment="1" applyProtection="1">
      <alignment horizontal="center" vertical="center" wrapText="1"/>
      <protection locked="0"/>
    </xf>
    <xf numFmtId="0" fontId="7" fillId="6" borderId="4" xfId="0" applyFont="1" applyFill="1" applyBorder="1" applyAlignment="1" applyProtection="1">
      <alignment horizontal="center" vertical="center" wrapText="1"/>
      <protection locked="0"/>
    </xf>
    <xf numFmtId="0" fontId="7" fillId="6" borderId="4" xfId="0" applyFont="1" applyFill="1" applyBorder="1" applyAlignment="1" applyProtection="1">
      <alignment horizontal="justify" vertical="center" wrapText="1"/>
      <protection locked="0"/>
    </xf>
    <xf numFmtId="165" fontId="7" fillId="6" borderId="11" xfId="0" applyNumberFormat="1" applyFont="1" applyFill="1" applyBorder="1" applyAlignment="1" applyProtection="1">
      <alignment horizontal="center" vertical="center" wrapText="1"/>
      <protection locked="0"/>
    </xf>
    <xf numFmtId="0" fontId="7" fillId="5" borderId="19" xfId="0" applyFont="1" applyFill="1" applyBorder="1" applyAlignment="1">
      <alignment horizontal="justify" vertical="center" wrapText="1"/>
    </xf>
    <xf numFmtId="0" fontId="7" fillId="5" borderId="19" xfId="0" applyFont="1" applyFill="1" applyBorder="1" applyAlignment="1" applyProtection="1">
      <alignment horizontal="justify" vertical="center" wrapText="1"/>
      <protection locked="0"/>
    </xf>
    <xf numFmtId="0" fontId="7" fillId="5" borderId="20" xfId="0" applyFont="1" applyFill="1" applyBorder="1" applyAlignment="1" applyProtection="1">
      <alignment horizontal="center" vertical="center" wrapText="1"/>
      <protection locked="0"/>
    </xf>
    <xf numFmtId="0" fontId="7" fillId="6" borderId="20" xfId="0" applyFont="1" applyFill="1" applyBorder="1" applyAlignment="1" applyProtection="1">
      <alignment horizontal="center" vertical="center" wrapText="1"/>
      <protection locked="0"/>
    </xf>
    <xf numFmtId="0" fontId="7" fillId="5" borderId="2" xfId="0" applyFont="1" applyFill="1" applyBorder="1" applyAlignment="1">
      <alignment vertical="center" wrapText="1"/>
    </xf>
    <xf numFmtId="0" fontId="7" fillId="5" borderId="6" xfId="0" applyFont="1" applyFill="1" applyBorder="1" applyAlignment="1" applyProtection="1">
      <alignment horizontal="center" vertical="center" wrapText="1"/>
      <protection locked="0"/>
    </xf>
    <xf numFmtId="0" fontId="7" fillId="5" borderId="32" xfId="0" applyFont="1" applyFill="1" applyBorder="1" applyAlignment="1">
      <alignment horizontal="center" vertical="center" wrapText="1"/>
    </xf>
    <xf numFmtId="165" fontId="7" fillId="5" borderId="4" xfId="0" applyNumberFormat="1" applyFont="1" applyFill="1" applyBorder="1" applyAlignment="1" applyProtection="1">
      <alignment horizontal="center" vertical="center" wrapText="1"/>
      <protection locked="0"/>
    </xf>
    <xf numFmtId="165" fontId="7" fillId="5" borderId="17" xfId="0" applyNumberFormat="1" applyFont="1" applyFill="1" applyBorder="1" applyAlignment="1">
      <alignment horizontal="center" vertical="center" wrapText="1"/>
    </xf>
    <xf numFmtId="0" fontId="7" fillId="7" borderId="30" xfId="0" applyFont="1" applyFill="1" applyBorder="1" applyAlignment="1" applyProtection="1">
      <alignment horizontal="center" vertical="center" wrapText="1"/>
      <protection locked="0"/>
    </xf>
    <xf numFmtId="165" fontId="7" fillId="5" borderId="30" xfId="0" applyNumberFormat="1" applyFont="1" applyFill="1" applyBorder="1" applyAlignment="1">
      <alignment horizontal="center" vertical="center" wrapText="1"/>
    </xf>
    <xf numFmtId="0" fontId="7" fillId="5" borderId="18" xfId="0" applyFont="1" applyFill="1" applyBorder="1" applyAlignment="1">
      <alignment vertical="center" wrapText="1"/>
    </xf>
    <xf numFmtId="9" fontId="7" fillId="5" borderId="17" xfId="2" applyFont="1" applyFill="1" applyBorder="1" applyAlignment="1" applyProtection="1">
      <alignment horizontal="center" vertical="center" wrapText="1"/>
      <protection locked="0"/>
    </xf>
    <xf numFmtId="165" fontId="7" fillId="5" borderId="18" xfId="0" applyNumberFormat="1" applyFont="1" applyFill="1" applyBorder="1" applyAlignment="1">
      <alignment horizontal="center" vertical="center"/>
    </xf>
    <xf numFmtId="9" fontId="7" fillId="6" borderId="17" xfId="0" applyNumberFormat="1" applyFont="1" applyFill="1" applyBorder="1" applyAlignment="1" applyProtection="1">
      <alignment horizontal="center" vertical="center"/>
      <protection locked="0"/>
    </xf>
    <xf numFmtId="0" fontId="7" fillId="5" borderId="18" xfId="0" applyFont="1" applyFill="1" applyBorder="1" applyAlignment="1" applyProtection="1">
      <alignment horizontal="center" vertical="center"/>
      <protection locked="0"/>
    </xf>
    <xf numFmtId="0" fontId="7" fillId="5" borderId="5" xfId="0" applyFont="1" applyFill="1" applyBorder="1" applyAlignment="1">
      <alignment horizontal="center" vertical="center" wrapText="1"/>
    </xf>
    <xf numFmtId="9" fontId="7" fillId="6" borderId="5" xfId="0" applyNumberFormat="1" applyFont="1" applyFill="1" applyBorder="1" applyAlignment="1" applyProtection="1">
      <alignment horizontal="center" vertical="center"/>
      <protection locked="0"/>
    </xf>
    <xf numFmtId="0" fontId="7" fillId="5" borderId="11" xfId="0" applyFont="1" applyFill="1" applyBorder="1" applyAlignment="1">
      <alignment horizontal="center" vertical="center"/>
    </xf>
    <xf numFmtId="0" fontId="7" fillId="5" borderId="11" xfId="0" applyFont="1" applyFill="1" applyBorder="1" applyAlignment="1" applyProtection="1">
      <alignment horizontal="justify" vertical="center" wrapText="1"/>
      <protection locked="0"/>
    </xf>
    <xf numFmtId="0" fontId="7" fillId="5" borderId="11" xfId="0" applyFont="1" applyFill="1" applyBorder="1" applyAlignment="1" applyProtection="1">
      <alignment horizontal="center" vertical="center"/>
      <protection locked="0"/>
    </xf>
    <xf numFmtId="165" fontId="7" fillId="5" borderId="11" xfId="0" applyNumberFormat="1" applyFont="1" applyFill="1" applyBorder="1" applyAlignment="1">
      <alignment horizontal="center" vertical="center"/>
    </xf>
    <xf numFmtId="0" fontId="7" fillId="5" borderId="8" xfId="0" applyFont="1" applyFill="1" applyBorder="1" applyAlignment="1" applyProtection="1">
      <alignment horizontal="center" vertical="center"/>
      <protection locked="0"/>
    </xf>
    <xf numFmtId="9" fontId="7" fillId="6" borderId="16" xfId="0" applyNumberFormat="1" applyFont="1" applyFill="1" applyBorder="1" applyAlignment="1" applyProtection="1">
      <alignment horizontal="center" vertical="center"/>
      <protection locked="0"/>
    </xf>
    <xf numFmtId="0" fontId="7" fillId="5" borderId="5" xfId="0" applyFont="1" applyFill="1" applyBorder="1" applyAlignment="1" applyProtection="1">
      <alignment horizontal="center" vertical="center"/>
      <protection locked="0"/>
    </xf>
    <xf numFmtId="9" fontId="7" fillId="6" borderId="28" xfId="0" applyNumberFormat="1" applyFont="1" applyFill="1" applyBorder="1" applyAlignment="1" applyProtection="1">
      <alignment horizontal="center" vertical="center"/>
      <protection locked="0"/>
    </xf>
    <xf numFmtId="0" fontId="7" fillId="5" borderId="2" xfId="0" applyFont="1" applyFill="1" applyBorder="1" applyAlignment="1" applyProtection="1">
      <alignment vertical="center" wrapText="1"/>
      <protection locked="0"/>
    </xf>
    <xf numFmtId="165" fontId="7" fillId="5" borderId="21" xfId="0" applyNumberFormat="1" applyFont="1" applyFill="1" applyBorder="1" applyAlignment="1">
      <alignment horizontal="center" vertical="center"/>
    </xf>
    <xf numFmtId="9" fontId="7" fillId="5" borderId="21" xfId="0" applyNumberFormat="1" applyFont="1" applyFill="1" applyBorder="1" applyAlignment="1" applyProtection="1">
      <alignment horizontal="center" vertical="center"/>
      <protection locked="0"/>
    </xf>
    <xf numFmtId="9" fontId="7" fillId="5" borderId="16" xfId="0" applyNumberFormat="1" applyFont="1" applyFill="1" applyBorder="1" applyAlignment="1" applyProtection="1">
      <alignment horizontal="center" vertical="center"/>
      <protection locked="0"/>
    </xf>
    <xf numFmtId="9" fontId="7" fillId="6" borderId="23" xfId="0" applyNumberFormat="1" applyFont="1" applyFill="1" applyBorder="1" applyAlignment="1" applyProtection="1">
      <alignment horizontal="center" vertical="center"/>
      <protection locked="0"/>
    </xf>
    <xf numFmtId="0" fontId="7" fillId="5" borderId="8" xfId="0" applyFont="1" applyFill="1" applyBorder="1" applyAlignment="1" applyProtection="1">
      <alignment horizontal="justify" vertical="center" wrapText="1"/>
      <protection locked="0"/>
    </xf>
    <xf numFmtId="0" fontId="7" fillId="5" borderId="35" xfId="0" applyFont="1" applyFill="1" applyBorder="1" applyAlignment="1">
      <alignment horizontal="justify" vertical="center" wrapText="1"/>
    </xf>
    <xf numFmtId="0" fontId="6" fillId="0" borderId="0" xfId="0" applyFont="1" applyAlignment="1">
      <alignment horizontal="justify" vertical="center" wrapText="1"/>
    </xf>
    <xf numFmtId="0" fontId="8" fillId="5" borderId="23" xfId="0" applyFont="1" applyFill="1" applyBorder="1" applyAlignment="1">
      <alignment horizontal="justify" vertical="center" wrapText="1"/>
    </xf>
    <xf numFmtId="0" fontId="7" fillId="5" borderId="23" xfId="0" applyFont="1" applyFill="1" applyBorder="1" applyAlignment="1" applyProtection="1">
      <alignment vertical="center" wrapText="1"/>
      <protection locked="0"/>
    </xf>
    <xf numFmtId="165" fontId="7" fillId="5" borderId="31" xfId="0" applyNumberFormat="1" applyFont="1" applyFill="1" applyBorder="1" applyAlignment="1">
      <alignment horizontal="center" vertical="center" wrapText="1"/>
    </xf>
    <xf numFmtId="0" fontId="7" fillId="5" borderId="2" xfId="0" applyFont="1" applyFill="1" applyBorder="1" applyAlignment="1">
      <alignment horizontal="left" vertical="center" wrapText="1"/>
    </xf>
    <xf numFmtId="0" fontId="6" fillId="0" borderId="0" xfId="0" applyFont="1"/>
    <xf numFmtId="0" fontId="6" fillId="5" borderId="0" xfId="0" applyFont="1" applyFill="1"/>
    <xf numFmtId="0" fontId="6" fillId="8" borderId="0" xfId="0" applyFont="1" applyFill="1"/>
    <xf numFmtId="0" fontId="7" fillId="5" borderId="40" xfId="0" applyFont="1" applyFill="1" applyBorder="1" applyAlignment="1" applyProtection="1">
      <alignment horizontal="center" vertical="center" wrapText="1"/>
      <protection locked="0"/>
    </xf>
    <xf numFmtId="165" fontId="7" fillId="5" borderId="31" xfId="0" applyNumberFormat="1" applyFont="1" applyFill="1" applyBorder="1" applyAlignment="1">
      <alignment horizontal="center" vertical="center"/>
    </xf>
    <xf numFmtId="0" fontId="7" fillId="5" borderId="43" xfId="0" applyFont="1" applyFill="1" applyBorder="1" applyAlignment="1">
      <alignment horizontal="justify" vertical="center" wrapText="1"/>
    </xf>
    <xf numFmtId="0" fontId="6" fillId="0" borderId="0" xfId="0" applyFont="1"/>
    <xf numFmtId="165" fontId="13" fillId="3" borderId="43" xfId="0" applyNumberFormat="1" applyFont="1" applyFill="1" applyBorder="1" applyAlignment="1">
      <alignment horizontal="center" vertical="center"/>
    </xf>
    <xf numFmtId="0" fontId="5" fillId="2" borderId="23" xfId="0" applyFont="1" applyFill="1" applyBorder="1" applyAlignment="1">
      <alignment horizontal="center" vertical="center"/>
    </xf>
    <xf numFmtId="1" fontId="7" fillId="5" borderId="23" xfId="0" applyNumberFormat="1" applyFont="1" applyFill="1" applyBorder="1" applyAlignment="1" applyProtection="1">
      <alignment horizontal="center" vertical="center"/>
      <protection locked="0"/>
    </xf>
    <xf numFmtId="1" fontId="7" fillId="6" borderId="23" xfId="0" applyNumberFormat="1" applyFont="1" applyFill="1" applyBorder="1" applyAlignment="1" applyProtection="1">
      <alignment horizontal="center" vertical="center"/>
      <protection locked="0"/>
    </xf>
    <xf numFmtId="0" fontId="7" fillId="5" borderId="21" xfId="0" applyFont="1" applyFill="1" applyBorder="1" applyAlignment="1" applyProtection="1">
      <alignment horizontal="center" vertical="center"/>
      <protection locked="0"/>
    </xf>
    <xf numFmtId="0" fontId="7" fillId="5" borderId="22" xfId="0" applyFont="1" applyFill="1" applyBorder="1" applyAlignment="1">
      <alignment horizontal="center" vertical="center"/>
    </xf>
    <xf numFmtId="1" fontId="7" fillId="7" borderId="23" xfId="0" applyNumberFormat="1" applyFont="1" applyFill="1" applyBorder="1" applyAlignment="1" applyProtection="1">
      <alignment horizontal="center" vertical="center"/>
      <protection locked="0"/>
    </xf>
    <xf numFmtId="0" fontId="7" fillId="6" borderId="3" xfId="0" applyFont="1" applyFill="1" applyBorder="1" applyAlignment="1" applyProtection="1">
      <alignment horizontal="center" vertical="center"/>
      <protection locked="0"/>
    </xf>
    <xf numFmtId="0" fontId="7" fillId="7" borderId="6" xfId="0" applyFont="1" applyFill="1" applyBorder="1" applyAlignment="1" applyProtection="1">
      <alignment horizontal="center" vertical="center" wrapText="1"/>
      <protection locked="0"/>
    </xf>
    <xf numFmtId="0" fontId="7" fillId="5" borderId="7" xfId="0" applyFont="1" applyFill="1" applyBorder="1" applyAlignment="1" applyProtection="1">
      <alignment horizontal="center" vertical="center"/>
      <protection locked="0"/>
    </xf>
    <xf numFmtId="0" fontId="7" fillId="5" borderId="41" xfId="0" applyFont="1" applyFill="1" applyBorder="1" applyAlignment="1" applyProtection="1">
      <alignment horizontal="center" vertical="center"/>
      <protection locked="0"/>
    </xf>
    <xf numFmtId="0" fontId="7" fillId="5" borderId="20" xfId="0" applyFont="1" applyFill="1" applyBorder="1" applyAlignment="1" applyProtection="1">
      <alignment horizontal="center" vertical="center"/>
      <protection locked="0"/>
    </xf>
    <xf numFmtId="0" fontId="7" fillId="5" borderId="9" xfId="0" applyFont="1" applyFill="1" applyBorder="1" applyAlignment="1">
      <alignment horizontal="center" vertical="center"/>
    </xf>
    <xf numFmtId="0" fontId="7" fillId="6" borderId="7" xfId="0" applyFont="1" applyFill="1" applyBorder="1" applyAlignment="1" applyProtection="1">
      <alignment horizontal="center" vertical="center"/>
      <protection locked="0"/>
    </xf>
    <xf numFmtId="0" fontId="7" fillId="5" borderId="7" xfId="0" applyFont="1" applyFill="1" applyBorder="1" applyAlignment="1" applyProtection="1">
      <alignment horizontal="center" vertical="center" wrapText="1"/>
      <protection locked="0"/>
    </xf>
    <xf numFmtId="0" fontId="7" fillId="5" borderId="42" xfId="0" applyFont="1" applyFill="1" applyBorder="1" applyAlignment="1">
      <alignment horizontal="center" vertical="center"/>
    </xf>
    <xf numFmtId="49" fontId="7" fillId="7" borderId="23" xfId="0" applyNumberFormat="1" applyFont="1" applyFill="1" applyBorder="1" applyAlignment="1" applyProtection="1">
      <alignment horizontal="justify" vertical="center" wrapText="1"/>
      <protection locked="0"/>
    </xf>
    <xf numFmtId="49" fontId="7" fillId="5" borderId="23" xfId="0" applyNumberFormat="1" applyFont="1" applyFill="1" applyBorder="1" applyAlignment="1" applyProtection="1">
      <alignment horizontal="justify" vertical="center" wrapText="1"/>
      <protection locked="0"/>
    </xf>
    <xf numFmtId="0" fontId="8" fillId="7" borderId="32" xfId="0" applyFont="1" applyFill="1" applyBorder="1" applyAlignment="1">
      <alignment horizontal="justify" vertical="center" wrapText="1"/>
    </xf>
    <xf numFmtId="0" fontId="7" fillId="5" borderId="11" xfId="0" applyFont="1" applyFill="1" applyBorder="1" applyAlignment="1">
      <alignment horizontal="justify" vertical="center" wrapText="1"/>
    </xf>
    <xf numFmtId="0" fontId="8" fillId="5" borderId="2" xfId="0" applyFont="1" applyFill="1" applyBorder="1" applyAlignment="1" applyProtection="1">
      <alignment horizontal="justify" vertical="center" wrapText="1"/>
      <protection locked="0"/>
    </xf>
    <xf numFmtId="49" fontId="7" fillId="6" borderId="23" xfId="0" applyNumberFormat="1" applyFont="1" applyFill="1" applyBorder="1" applyAlignment="1" applyProtection="1">
      <alignment horizontal="justify" vertical="center" wrapText="1"/>
      <protection locked="0"/>
    </xf>
    <xf numFmtId="0" fontId="7" fillId="7" borderId="32" xfId="0" applyFont="1" applyFill="1" applyBorder="1" applyAlignment="1" applyProtection="1">
      <alignment horizontal="justify" vertical="center" wrapText="1"/>
      <protection locked="0"/>
    </xf>
    <xf numFmtId="0" fontId="7" fillId="6" borderId="11" xfId="0" applyFont="1" applyFill="1" applyBorder="1" applyAlignment="1" applyProtection="1">
      <alignment horizontal="justify" vertical="center" wrapText="1"/>
      <protection locked="0"/>
    </xf>
    <xf numFmtId="0" fontId="7" fillId="7" borderId="4" xfId="0" applyFont="1" applyFill="1" applyBorder="1" applyAlignment="1" applyProtection="1">
      <alignment horizontal="justify" vertical="center" wrapText="1"/>
      <protection locked="0"/>
    </xf>
    <xf numFmtId="0" fontId="7" fillId="5" borderId="30" xfId="0" applyFont="1" applyFill="1" applyBorder="1" applyAlignment="1">
      <alignment vertical="center" wrapText="1"/>
    </xf>
    <xf numFmtId="0" fontId="7" fillId="7" borderId="31" xfId="0" applyFont="1" applyFill="1" applyBorder="1" applyAlignment="1" applyProtection="1">
      <alignment horizontal="justify" vertical="center" wrapText="1"/>
      <protection locked="0"/>
    </xf>
    <xf numFmtId="0" fontId="7" fillId="5" borderId="5" xfId="0" applyFont="1" applyFill="1" applyBorder="1" applyAlignment="1" applyProtection="1">
      <alignment horizontal="justify" vertical="center" wrapText="1"/>
      <protection locked="0"/>
    </xf>
    <xf numFmtId="0" fontId="7" fillId="7" borderId="21" xfId="0" applyFont="1" applyFill="1" applyBorder="1" applyAlignment="1" applyProtection="1">
      <alignment horizontal="justify" vertical="center" wrapText="1"/>
      <protection locked="0"/>
    </xf>
    <xf numFmtId="49" fontId="7" fillId="5" borderId="23" xfId="0" applyNumberFormat="1" applyFont="1" applyFill="1" applyBorder="1" applyAlignment="1">
      <alignment horizontal="justify" vertical="center" wrapText="1"/>
    </xf>
    <xf numFmtId="49" fontId="7" fillId="7" borderId="39" xfId="0" applyNumberFormat="1" applyFont="1" applyFill="1" applyBorder="1" applyAlignment="1" applyProtection="1">
      <alignment horizontal="justify" vertical="center" wrapText="1"/>
      <protection locked="0"/>
    </xf>
    <xf numFmtId="0" fontId="7" fillId="5" borderId="18" xfId="0" applyFont="1" applyFill="1" applyBorder="1" applyAlignment="1">
      <alignment horizontal="justify" vertical="center"/>
    </xf>
    <xf numFmtId="0" fontId="7" fillId="6" borderId="21" xfId="0" applyFont="1" applyFill="1" applyBorder="1" applyAlignment="1" applyProtection="1">
      <alignment horizontal="justify" vertical="center" wrapText="1"/>
      <protection locked="0"/>
    </xf>
    <xf numFmtId="0" fontId="7" fillId="5" borderId="34" xfId="0" applyFont="1" applyFill="1" applyBorder="1" applyAlignment="1">
      <alignment horizontal="center" vertical="center" wrapText="1"/>
    </xf>
    <xf numFmtId="0" fontId="7" fillId="7" borderId="39" xfId="0" applyFont="1" applyFill="1" applyBorder="1" applyAlignment="1" applyProtection="1">
      <alignment horizontal="center" vertical="center" wrapText="1"/>
      <protection locked="0"/>
    </xf>
    <xf numFmtId="1" fontId="7" fillId="5" borderId="30" xfId="0" applyNumberFormat="1" applyFont="1" applyFill="1" applyBorder="1" applyAlignment="1">
      <alignment horizontal="center" vertical="center" wrapText="1"/>
    </xf>
    <xf numFmtId="9" fontId="7" fillId="5" borderId="25" xfId="0" applyNumberFormat="1" applyFont="1" applyFill="1" applyBorder="1" applyAlignment="1" applyProtection="1">
      <alignment horizontal="center" vertical="center"/>
      <protection locked="0"/>
    </xf>
    <xf numFmtId="0" fontId="7" fillId="7" borderId="31" xfId="0" applyFont="1" applyFill="1" applyBorder="1" applyAlignment="1" applyProtection="1">
      <alignment horizontal="center" vertical="center"/>
      <protection locked="0"/>
    </xf>
    <xf numFmtId="9" fontId="7" fillId="7" borderId="23" xfId="0" applyNumberFormat="1" applyFont="1" applyFill="1" applyBorder="1" applyAlignment="1" applyProtection="1">
      <alignment horizontal="center" vertical="center" wrapText="1"/>
      <protection locked="0"/>
    </xf>
    <xf numFmtId="0" fontId="11" fillId="5" borderId="23" xfId="0" applyFont="1" applyFill="1" applyBorder="1" applyAlignment="1" applyProtection="1">
      <alignment horizontal="center" vertical="center"/>
      <protection locked="0"/>
    </xf>
    <xf numFmtId="0" fontId="7" fillId="6" borderId="18" xfId="0" applyFont="1" applyFill="1" applyBorder="1" applyAlignment="1" applyProtection="1">
      <alignment horizontal="center" vertical="center"/>
      <protection locked="0"/>
    </xf>
    <xf numFmtId="165" fontId="7" fillId="7" borderId="4" xfId="0" applyNumberFormat="1" applyFont="1" applyFill="1" applyBorder="1" applyAlignment="1" applyProtection="1">
      <alignment horizontal="center" vertical="center" wrapText="1"/>
      <protection locked="0"/>
    </xf>
    <xf numFmtId="165" fontId="7" fillId="6" borderId="18" xfId="0" applyNumberFormat="1" applyFont="1" applyFill="1" applyBorder="1" applyAlignment="1" applyProtection="1">
      <alignment horizontal="center" vertical="center" wrapText="1"/>
      <protection locked="0"/>
    </xf>
    <xf numFmtId="165" fontId="7" fillId="5" borderId="23" xfId="0" applyNumberFormat="1" applyFont="1" applyFill="1" applyBorder="1" applyAlignment="1" applyProtection="1">
      <alignment horizontal="center" vertical="center"/>
      <protection locked="0"/>
    </xf>
    <xf numFmtId="165" fontId="7" fillId="5" borderId="25" xfId="0" applyNumberFormat="1" applyFont="1" applyFill="1" applyBorder="1" applyAlignment="1" applyProtection="1">
      <alignment horizontal="center" vertical="center"/>
      <protection locked="0"/>
    </xf>
    <xf numFmtId="165" fontId="7" fillId="6" borderId="21" xfId="0" applyNumberFormat="1" applyFont="1" applyFill="1" applyBorder="1" applyAlignment="1" applyProtection="1">
      <alignment horizontal="center" vertical="center"/>
      <protection locked="0"/>
    </xf>
    <xf numFmtId="165" fontId="7" fillId="5" borderId="8" xfId="0" applyNumberFormat="1" applyFont="1" applyFill="1" applyBorder="1" applyAlignment="1">
      <alignment horizontal="center" vertical="center"/>
    </xf>
    <xf numFmtId="165" fontId="7" fillId="7" borderId="32" xfId="0" applyNumberFormat="1" applyFont="1" applyFill="1" applyBorder="1" applyAlignment="1" applyProtection="1">
      <alignment horizontal="center" vertical="center" wrapText="1"/>
      <protection locked="0"/>
    </xf>
    <xf numFmtId="165" fontId="7" fillId="7" borderId="39" xfId="0" applyNumberFormat="1" applyFont="1" applyFill="1" applyBorder="1" applyAlignment="1" applyProtection="1">
      <alignment horizontal="center" vertical="center" wrapText="1"/>
      <protection locked="0"/>
    </xf>
    <xf numFmtId="165" fontId="7" fillId="7" borderId="11" xfId="0" applyNumberFormat="1" applyFont="1" applyFill="1" applyBorder="1" applyAlignment="1" applyProtection="1">
      <alignment horizontal="center" vertical="center" wrapText="1"/>
      <protection locked="0"/>
    </xf>
    <xf numFmtId="165" fontId="7" fillId="5" borderId="5" xfId="0" applyNumberFormat="1" applyFont="1" applyFill="1" applyBorder="1" applyAlignment="1">
      <alignment horizontal="center" vertical="center"/>
    </xf>
    <xf numFmtId="165" fontId="7" fillId="5" borderId="26" xfId="0" applyNumberFormat="1" applyFont="1" applyFill="1" applyBorder="1" applyAlignment="1">
      <alignment horizontal="center" vertical="center" wrapText="1"/>
    </xf>
    <xf numFmtId="165" fontId="7" fillId="7" borderId="31" xfId="0" applyNumberFormat="1" applyFont="1" applyFill="1" applyBorder="1" applyAlignment="1">
      <alignment horizontal="center" vertical="center"/>
    </xf>
    <xf numFmtId="165" fontId="7" fillId="5" borderId="23" xfId="8" applyNumberFormat="1" applyFont="1" applyFill="1" applyBorder="1" applyAlignment="1" applyProtection="1">
      <alignment horizontal="center" vertical="center" wrapText="1"/>
      <protection locked="0"/>
    </xf>
    <xf numFmtId="165" fontId="7" fillId="5" borderId="2" xfId="3" applyNumberFormat="1" applyFont="1" applyFill="1" applyBorder="1" applyAlignment="1" applyProtection="1">
      <alignment horizontal="center" vertical="center" wrapText="1"/>
      <protection locked="0"/>
    </xf>
    <xf numFmtId="0" fontId="7" fillId="5" borderId="24" xfId="0" applyFont="1" applyFill="1" applyBorder="1" applyAlignment="1" applyProtection="1">
      <alignment horizontal="center" vertical="center" wrapText="1"/>
      <protection locked="0"/>
    </xf>
    <xf numFmtId="0" fontId="7" fillId="7" borderId="24" xfId="0" applyFont="1" applyFill="1" applyBorder="1" applyAlignment="1" applyProtection="1">
      <alignment horizontal="center" vertical="center" wrapText="1"/>
      <protection locked="0"/>
    </xf>
    <xf numFmtId="0" fontId="7" fillId="5" borderId="8" xfId="0" applyFont="1" applyFill="1" applyBorder="1" applyAlignment="1">
      <alignment horizontal="center" vertical="center" wrapText="1"/>
    </xf>
    <xf numFmtId="9" fontId="7" fillId="0" borderId="37" xfId="2" applyFont="1" applyBorder="1" applyAlignment="1">
      <alignment horizontal="center" vertical="center" wrapText="1"/>
    </xf>
    <xf numFmtId="9" fontId="7" fillId="0" borderId="38" xfId="0" applyNumberFormat="1" applyFont="1" applyBorder="1" applyAlignment="1">
      <alignment horizontal="center" vertical="center" wrapText="1"/>
    </xf>
    <xf numFmtId="9" fontId="7" fillId="5" borderId="28" xfId="3" applyNumberFormat="1" applyFont="1" applyFill="1" applyBorder="1" applyAlignment="1">
      <alignment horizontal="center" vertical="center" wrapText="1"/>
    </xf>
    <xf numFmtId="9" fontId="7" fillId="5" borderId="26" xfId="0" applyNumberFormat="1" applyFont="1" applyFill="1" applyBorder="1" applyAlignment="1">
      <alignment horizontal="center" vertical="center" wrapText="1"/>
    </xf>
    <xf numFmtId="9" fontId="7" fillId="7" borderId="23" xfId="2" applyFont="1" applyFill="1" applyBorder="1" applyAlignment="1" applyProtection="1">
      <alignment horizontal="center" vertical="center" wrapText="1"/>
      <protection locked="0"/>
    </xf>
    <xf numFmtId="9" fontId="7" fillId="0" borderId="38" xfId="0" applyNumberFormat="1" applyFont="1" applyFill="1" applyBorder="1" applyAlignment="1">
      <alignment horizontal="center" vertical="center" wrapText="1"/>
    </xf>
    <xf numFmtId="9" fontId="7" fillId="6" borderId="16" xfId="2" applyFont="1" applyFill="1" applyBorder="1" applyAlignment="1" applyProtection="1">
      <alignment horizontal="center" vertical="center" wrapText="1"/>
      <protection locked="0"/>
    </xf>
    <xf numFmtId="9" fontId="7" fillId="0" borderId="37" xfId="0" applyNumberFormat="1" applyFont="1" applyBorder="1" applyAlignment="1">
      <alignment horizontal="center" vertical="center" wrapText="1"/>
    </xf>
    <xf numFmtId="9" fontId="7" fillId="5" borderId="4" xfId="2" applyFont="1" applyFill="1" applyBorder="1" applyAlignment="1" applyProtection="1">
      <alignment horizontal="center" vertical="center" wrapText="1"/>
      <protection locked="0"/>
    </xf>
    <xf numFmtId="9" fontId="7" fillId="6" borderId="21" xfId="0" applyNumberFormat="1" applyFont="1" applyFill="1" applyBorder="1" applyAlignment="1" applyProtection="1">
      <alignment horizontal="center" vertical="center" wrapText="1"/>
      <protection locked="0"/>
    </xf>
    <xf numFmtId="9" fontId="7" fillId="5" borderId="3" xfId="2" applyFont="1" applyFill="1" applyBorder="1" applyAlignment="1" applyProtection="1">
      <alignment horizontal="center" vertical="center" wrapText="1"/>
      <protection locked="0"/>
    </xf>
    <xf numFmtId="9" fontId="7" fillId="5" borderId="30" xfId="2" applyFont="1" applyFill="1" applyBorder="1" applyAlignment="1">
      <alignment horizontal="center" vertical="center" wrapText="1"/>
    </xf>
    <xf numFmtId="9" fontId="7" fillId="6" borderId="11" xfId="0" applyNumberFormat="1" applyFont="1" applyFill="1" applyBorder="1" applyAlignment="1" applyProtection="1">
      <alignment horizontal="center" vertical="center"/>
      <protection locked="0"/>
    </xf>
    <xf numFmtId="9" fontId="7" fillId="7" borderId="23" xfId="0" applyNumberFormat="1" applyFont="1" applyFill="1" applyBorder="1" applyAlignment="1">
      <alignment horizontal="center" vertical="center" wrapText="1"/>
    </xf>
    <xf numFmtId="9" fontId="7" fillId="7" borderId="32" xfId="0" applyNumberFormat="1" applyFont="1" applyFill="1" applyBorder="1" applyAlignment="1">
      <alignment horizontal="center" vertical="center" wrapText="1"/>
    </xf>
    <xf numFmtId="9" fontId="7" fillId="5" borderId="29" xfId="2" applyFont="1" applyFill="1" applyBorder="1" applyAlignment="1" applyProtection="1">
      <alignment horizontal="center" vertical="center" wrapText="1"/>
      <protection locked="0"/>
    </xf>
    <xf numFmtId="9" fontId="7" fillId="6" borderId="21" xfId="0" applyNumberFormat="1" applyFont="1" applyFill="1" applyBorder="1" applyAlignment="1" applyProtection="1">
      <alignment horizontal="center" vertical="center"/>
      <protection locked="0"/>
    </xf>
    <xf numFmtId="9" fontId="7" fillId="5" borderId="27" xfId="2" applyFont="1" applyFill="1" applyBorder="1" applyAlignment="1" applyProtection="1">
      <alignment horizontal="center" vertical="center" wrapText="1"/>
      <protection locked="0"/>
    </xf>
    <xf numFmtId="9" fontId="7" fillId="7" borderId="4" xfId="0" applyNumberFormat="1" applyFont="1" applyFill="1" applyBorder="1" applyAlignment="1" applyProtection="1">
      <alignment horizontal="center" vertical="center" wrapText="1"/>
      <protection locked="0"/>
    </xf>
    <xf numFmtId="9" fontId="7" fillId="5" borderId="5" xfId="0" applyNumberFormat="1" applyFont="1" applyFill="1" applyBorder="1" applyAlignment="1">
      <alignment horizontal="center" vertical="center" wrapText="1"/>
    </xf>
    <xf numFmtId="0" fontId="7" fillId="7" borderId="36" xfId="0" applyFont="1" applyFill="1" applyBorder="1" applyAlignment="1">
      <alignment horizontal="justify" vertical="center" wrapText="1"/>
    </xf>
    <xf numFmtId="9" fontId="7" fillId="5" borderId="35" xfId="5" applyFont="1" applyFill="1" applyBorder="1" applyAlignment="1">
      <alignment horizontal="justify" vertical="center" wrapText="1"/>
    </xf>
    <xf numFmtId="0" fontId="7" fillId="7" borderId="39" xfId="0" applyFont="1" applyFill="1" applyBorder="1" applyAlignment="1">
      <alignment horizontal="justify" vertical="center" wrapText="1"/>
    </xf>
    <xf numFmtId="0" fontId="7" fillId="5" borderId="26" xfId="0" applyFont="1" applyFill="1" applyBorder="1" applyAlignment="1" applyProtection="1">
      <alignment horizontal="justify" vertical="center" wrapText="1"/>
      <protection locked="0"/>
    </xf>
    <xf numFmtId="0" fontId="7" fillId="5" borderId="29" xfId="0" applyFont="1" applyFill="1" applyBorder="1" applyAlignment="1" applyProtection="1">
      <alignment horizontal="justify" vertical="center" wrapText="1"/>
      <protection locked="0"/>
    </xf>
    <xf numFmtId="0" fontId="7" fillId="7" borderId="33" xfId="0" applyFont="1" applyFill="1" applyBorder="1" applyAlignment="1">
      <alignment horizontal="justify" vertical="center" wrapText="1"/>
    </xf>
    <xf numFmtId="0" fontId="7" fillId="5" borderId="33" xfId="3" applyFont="1" applyFill="1" applyBorder="1" applyAlignment="1">
      <alignment horizontal="justify" vertical="center" wrapText="1"/>
    </xf>
    <xf numFmtId="0" fontId="7" fillId="7" borderId="43" xfId="0" applyFont="1" applyFill="1" applyBorder="1" applyAlignment="1">
      <alignment horizontal="justify" vertical="center" wrapText="1"/>
    </xf>
    <xf numFmtId="165" fontId="7" fillId="4" borderId="43" xfId="0" applyNumberFormat="1" applyFont="1" applyFill="1" applyBorder="1" applyAlignment="1" applyProtection="1">
      <alignment horizontal="center" vertical="center" wrapText="1"/>
      <protection locked="0"/>
    </xf>
    <xf numFmtId="0" fontId="7" fillId="4" borderId="43" xfId="0" applyFont="1" applyFill="1" applyBorder="1" applyAlignment="1" applyProtection="1">
      <alignment horizontal="center" vertical="center" wrapText="1"/>
      <protection locked="0"/>
    </xf>
    <xf numFmtId="0" fontId="7" fillId="4" borderId="43" xfId="0" applyFont="1" applyFill="1" applyBorder="1" applyAlignment="1">
      <alignment horizontal="center" vertical="center" wrapText="1"/>
    </xf>
    <xf numFmtId="14" fontId="7" fillId="4" borderId="43" xfId="0" applyNumberFormat="1" applyFont="1" applyFill="1" applyBorder="1" applyAlignment="1">
      <alignment horizontal="center" vertical="center" wrapText="1"/>
    </xf>
    <xf numFmtId="0" fontId="7" fillId="4" borderId="43" xfId="0" applyFont="1" applyFill="1" applyBorder="1" applyAlignment="1">
      <alignment vertical="center" wrapText="1"/>
    </xf>
    <xf numFmtId="0" fontId="6" fillId="4" borderId="43" xfId="0" applyFont="1" applyFill="1" applyBorder="1" applyAlignment="1">
      <alignment horizontal="center" vertical="center" wrapText="1"/>
    </xf>
    <xf numFmtId="165" fontId="7" fillId="4" borderId="32" xfId="0" applyNumberFormat="1" applyFont="1" applyFill="1" applyBorder="1" applyAlignment="1" applyProtection="1">
      <alignment horizontal="center" vertical="center" wrapText="1"/>
      <protection locked="0"/>
    </xf>
    <xf numFmtId="165" fontId="7" fillId="4" borderId="5" xfId="0" applyNumberFormat="1" applyFont="1" applyFill="1" applyBorder="1" applyAlignment="1" applyProtection="1">
      <alignment horizontal="center" vertical="center" wrapText="1"/>
      <protection locked="0"/>
    </xf>
    <xf numFmtId="0" fontId="7" fillId="4" borderId="5" xfId="0" applyFont="1" applyFill="1" applyBorder="1" applyAlignment="1" applyProtection="1">
      <alignment horizontal="center" vertical="center" wrapText="1"/>
      <protection locked="0"/>
    </xf>
    <xf numFmtId="0" fontId="6" fillId="0" borderId="0" xfId="0" applyFont="1"/>
    <xf numFmtId="165" fontId="7" fillId="5" borderId="43" xfId="0" applyNumberFormat="1" applyFont="1" applyFill="1" applyBorder="1" applyAlignment="1" applyProtection="1">
      <alignment horizontal="center" vertical="center" wrapText="1"/>
      <protection locked="0"/>
    </xf>
    <xf numFmtId="0" fontId="7" fillId="7" borderId="43" xfId="0" applyFont="1" applyFill="1" applyBorder="1" applyAlignment="1" applyProtection="1">
      <alignment horizontal="center" vertical="center" wrapText="1"/>
      <protection locked="0"/>
    </xf>
    <xf numFmtId="0" fontId="7" fillId="7" borderId="23" xfId="0" applyFont="1" applyFill="1" applyBorder="1" applyAlignment="1">
      <alignment horizontal="justify" vertical="center" wrapText="1"/>
    </xf>
    <xf numFmtId="9" fontId="7" fillId="4" borderId="43" xfId="0" applyNumberFormat="1" applyFont="1" applyFill="1" applyBorder="1" applyAlignment="1" applyProtection="1">
      <alignment horizontal="center" vertical="center" wrapText="1"/>
      <protection locked="0"/>
    </xf>
    <xf numFmtId="0" fontId="6" fillId="0" borderId="0" xfId="0" applyFont="1" applyAlignment="1">
      <alignment horizontal="center" vertical="center" wrapText="1"/>
    </xf>
    <xf numFmtId="0" fontId="7" fillId="4" borderId="43" xfId="0" applyFont="1" applyFill="1" applyBorder="1" applyAlignment="1" applyProtection="1">
      <alignment horizontal="justify" vertical="center" wrapText="1"/>
      <protection locked="0"/>
    </xf>
    <xf numFmtId="0" fontId="7" fillId="4" borderId="43" xfId="0" applyFont="1" applyFill="1" applyBorder="1" applyAlignment="1">
      <alignment horizontal="justify" vertical="center" wrapText="1"/>
    </xf>
    <xf numFmtId="0" fontId="7" fillId="4" borderId="5" xfId="0" applyFont="1" applyFill="1" applyBorder="1" applyAlignment="1" applyProtection="1">
      <alignment horizontal="justify" vertical="center" wrapText="1"/>
      <protection locked="0"/>
    </xf>
    <xf numFmtId="9" fontId="7" fillId="4" borderId="5" xfId="0" applyNumberFormat="1" applyFont="1" applyFill="1" applyBorder="1" applyAlignment="1" applyProtection="1">
      <alignment horizontal="center" vertical="center" wrapText="1"/>
      <protection locked="0"/>
    </xf>
    <xf numFmtId="0" fontId="7" fillId="5" borderId="40" xfId="0" applyFont="1" applyFill="1" applyBorder="1" applyAlignment="1" applyProtection="1">
      <alignment horizontal="center" vertical="center"/>
      <protection locked="0"/>
    </xf>
    <xf numFmtId="0" fontId="7" fillId="4" borderId="32" xfId="0" applyFont="1" applyFill="1" applyBorder="1" applyAlignment="1" applyProtection="1">
      <alignment horizontal="center" vertical="center" wrapText="1"/>
      <protection locked="0"/>
    </xf>
    <xf numFmtId="0" fontId="7" fillId="4" borderId="32" xfId="0" applyFont="1" applyFill="1" applyBorder="1" applyAlignment="1" applyProtection="1">
      <alignment horizontal="justify" vertical="center" wrapText="1"/>
      <protection locked="0"/>
    </xf>
    <xf numFmtId="0" fontId="7" fillId="4" borderId="8" xfId="0" applyFont="1" applyFill="1" applyBorder="1" applyAlignment="1">
      <alignment horizontal="justify" vertical="center" wrapText="1"/>
    </xf>
    <xf numFmtId="0" fontId="7" fillId="4" borderId="32" xfId="0" applyFont="1" applyFill="1" applyBorder="1" applyAlignment="1">
      <alignment horizontal="justify" vertical="center" wrapText="1"/>
    </xf>
    <xf numFmtId="0" fontId="7" fillId="4" borderId="32" xfId="0" applyFont="1" applyFill="1" applyBorder="1" applyAlignment="1">
      <alignment vertical="center" wrapText="1"/>
    </xf>
    <xf numFmtId="0" fontId="7" fillId="4" borderId="32" xfId="0" applyFont="1" applyFill="1" applyBorder="1" applyAlignment="1">
      <alignment horizontal="center" vertical="center" wrapText="1"/>
    </xf>
    <xf numFmtId="0" fontId="7" fillId="5" borderId="37" xfId="0" applyFont="1" applyFill="1" applyBorder="1" applyAlignment="1">
      <alignment horizontal="justify" vertical="center" wrapText="1"/>
    </xf>
    <xf numFmtId="165" fontId="7" fillId="7" borderId="43" xfId="0" applyNumberFormat="1" applyFont="1" applyFill="1" applyBorder="1" applyAlignment="1" applyProtection="1">
      <alignment horizontal="center" vertical="center" wrapText="1"/>
      <protection locked="0"/>
    </xf>
    <xf numFmtId="0" fontId="7" fillId="7" borderId="43" xfId="0" applyFont="1" applyFill="1" applyBorder="1" applyAlignment="1">
      <alignment horizontal="center" vertical="center" wrapText="1"/>
    </xf>
    <xf numFmtId="0" fontId="7" fillId="7" borderId="43" xfId="0" applyFont="1" applyFill="1" applyBorder="1" applyAlignment="1">
      <alignment horizontal="justify" wrapText="1"/>
    </xf>
    <xf numFmtId="9" fontId="7" fillId="7" borderId="43" xfId="0" applyNumberFormat="1" applyFont="1" applyFill="1" applyBorder="1" applyAlignment="1">
      <alignment horizontal="center" vertical="center" wrapText="1"/>
    </xf>
    <xf numFmtId="0" fontId="5" fillId="2" borderId="15" xfId="0" applyFont="1" applyFill="1" applyBorder="1" applyAlignment="1">
      <alignment horizontal="center" vertical="center" wrapText="1"/>
    </xf>
    <xf numFmtId="9" fontId="7" fillId="5" borderId="5" xfId="0" applyNumberFormat="1" applyFont="1" applyFill="1" applyBorder="1" applyAlignment="1" applyProtection="1">
      <alignment horizontal="center" vertical="center"/>
      <protection locked="0"/>
    </xf>
    <xf numFmtId="0" fontId="7" fillId="5" borderId="38" xfId="0" applyFont="1" applyFill="1" applyBorder="1" applyAlignment="1">
      <alignment horizontal="justify" vertical="center" wrapText="1"/>
    </xf>
    <xf numFmtId="0" fontId="7" fillId="7" borderId="43" xfId="0" applyFont="1" applyFill="1" applyBorder="1" applyAlignment="1" applyProtection="1">
      <alignment horizontal="justify" vertical="center" wrapText="1"/>
      <protection locked="0"/>
    </xf>
    <xf numFmtId="0" fontId="7" fillId="7" borderId="43" xfId="0" applyFont="1" applyFill="1" applyBorder="1" applyAlignment="1" applyProtection="1">
      <alignment vertical="center" wrapText="1"/>
      <protection locked="0"/>
    </xf>
    <xf numFmtId="0" fontId="5" fillId="2" borderId="14" xfId="0" applyFont="1" applyFill="1" applyBorder="1" applyAlignment="1">
      <alignment horizontal="center" vertical="center" wrapText="1"/>
    </xf>
    <xf numFmtId="165" fontId="7" fillId="5" borderId="28" xfId="0" applyNumberFormat="1" applyFont="1" applyFill="1" applyBorder="1" applyAlignment="1" applyProtection="1">
      <alignment horizontal="center" vertical="center" wrapText="1"/>
      <protection locked="0"/>
    </xf>
    <xf numFmtId="9" fontId="7" fillId="4" borderId="43" xfId="0" applyNumberFormat="1" applyFont="1" applyFill="1" applyBorder="1" applyAlignment="1">
      <alignment horizontal="center" vertical="center" wrapText="1"/>
    </xf>
    <xf numFmtId="165" fontId="7" fillId="5" borderId="43" xfId="0" applyNumberFormat="1" applyFont="1" applyFill="1" applyBorder="1" applyAlignment="1">
      <alignment horizontal="center" vertical="center"/>
    </xf>
    <xf numFmtId="0" fontId="6" fillId="0" borderId="0" xfId="0" applyFont="1"/>
    <xf numFmtId="165" fontId="7" fillId="5" borderId="43" xfId="0" applyNumberFormat="1" applyFont="1" applyFill="1" applyBorder="1" applyAlignment="1">
      <alignment horizontal="center" vertical="center" wrapText="1"/>
    </xf>
    <xf numFmtId="165" fontId="7" fillId="4" borderId="43" xfId="0" applyNumberFormat="1" applyFont="1" applyFill="1" applyBorder="1" applyAlignment="1">
      <alignment horizontal="center" vertical="center" wrapText="1"/>
    </xf>
    <xf numFmtId="0" fontId="7" fillId="5" borderId="43" xfId="0" applyFont="1" applyFill="1" applyBorder="1" applyAlignment="1" applyProtection="1">
      <alignment horizontal="center" vertical="center" wrapText="1"/>
      <protection locked="0"/>
    </xf>
    <xf numFmtId="0" fontId="7" fillId="5" borderId="43" xfId="0" applyFont="1" applyFill="1" applyBorder="1" applyAlignment="1" applyProtection="1">
      <alignment horizontal="center" vertical="center"/>
      <protection locked="0"/>
    </xf>
    <xf numFmtId="165" fontId="7" fillId="5" borderId="28" xfId="0" applyNumberFormat="1" applyFont="1" applyFill="1" applyBorder="1" applyAlignment="1" applyProtection="1">
      <alignment horizontal="center" vertical="center"/>
      <protection locked="0"/>
    </xf>
    <xf numFmtId="9" fontId="7" fillId="5" borderId="43" xfId="0" applyNumberFormat="1" applyFont="1" applyFill="1" applyBorder="1" applyAlignment="1" applyProtection="1">
      <alignment horizontal="center" vertical="center"/>
      <protection locked="0"/>
    </xf>
    <xf numFmtId="165" fontId="7" fillId="7" borderId="43" xfId="0" applyNumberFormat="1" applyFont="1" applyFill="1" applyBorder="1" applyAlignment="1" applyProtection="1">
      <alignment horizontal="center" vertical="center"/>
      <protection locked="0"/>
    </xf>
    <xf numFmtId="165" fontId="7" fillId="7" borderId="43" xfId="0" applyNumberFormat="1" applyFont="1" applyFill="1" applyBorder="1" applyAlignment="1">
      <alignment horizontal="center" vertical="center"/>
    </xf>
    <xf numFmtId="9" fontId="7" fillId="5" borderId="10" xfId="0" applyNumberFormat="1" applyFont="1" applyFill="1" applyBorder="1" applyAlignment="1" applyProtection="1">
      <alignment horizontal="center" vertical="center"/>
      <protection locked="0"/>
    </xf>
    <xf numFmtId="0" fontId="7" fillId="7" borderId="43" xfId="0" applyFont="1" applyFill="1" applyBorder="1" applyAlignment="1">
      <alignment horizontal="left" vertical="center" wrapText="1"/>
    </xf>
    <xf numFmtId="0" fontId="7" fillId="5" borderId="28" xfId="0" applyFont="1" applyFill="1" applyBorder="1" applyAlignment="1">
      <alignment horizontal="justify" vertical="center" wrapText="1"/>
    </xf>
    <xf numFmtId="9" fontId="7" fillId="7" borderId="5" xfId="0" applyNumberFormat="1" applyFont="1" applyFill="1" applyBorder="1" applyAlignment="1" applyProtection="1">
      <alignment horizontal="center" vertical="center" wrapText="1"/>
      <protection locked="0"/>
    </xf>
    <xf numFmtId="0" fontId="7" fillId="5" borderId="43" xfId="0" applyFont="1" applyFill="1" applyBorder="1" applyAlignment="1">
      <alignment horizontal="center" vertical="center" wrapText="1"/>
    </xf>
    <xf numFmtId="0" fontId="7" fillId="5" borderId="43" xfId="3"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6" borderId="43" xfId="0" applyFont="1" applyFill="1" applyBorder="1" applyAlignment="1" applyProtection="1">
      <alignment horizontal="center" vertical="center" wrapText="1"/>
      <protection locked="0"/>
    </xf>
    <xf numFmtId="0" fontId="7" fillId="5" borderId="32" xfId="0" applyFont="1" applyFill="1" applyBorder="1" applyAlignment="1" applyProtection="1">
      <alignment horizontal="center" vertical="center" wrapText="1"/>
      <protection locked="0"/>
    </xf>
    <xf numFmtId="0" fontId="7" fillId="7" borderId="32" xfId="0" applyFont="1" applyFill="1" applyBorder="1" applyAlignment="1">
      <alignment horizontal="center" vertical="center" wrapText="1"/>
    </xf>
    <xf numFmtId="0" fontId="7" fillId="6" borderId="43" xfId="0" applyFont="1" applyFill="1" applyBorder="1" applyAlignment="1" applyProtection="1">
      <alignment horizontal="center" vertical="center"/>
      <protection locked="0"/>
    </xf>
    <xf numFmtId="0" fontId="7" fillId="5" borderId="43" xfId="0" applyFont="1" applyFill="1" applyBorder="1" applyAlignment="1">
      <alignment horizontal="center" vertical="center"/>
    </xf>
    <xf numFmtId="0" fontId="7" fillId="7" borderId="43" xfId="0" applyFont="1" applyFill="1" applyBorder="1" applyAlignment="1">
      <alignment horizontal="center" vertical="center"/>
    </xf>
    <xf numFmtId="0" fontId="16" fillId="4" borderId="43" xfId="0" applyFont="1" applyFill="1" applyBorder="1" applyAlignment="1">
      <alignment horizontal="center" vertical="center" wrapText="1"/>
    </xf>
    <xf numFmtId="0" fontId="6" fillId="7" borderId="43" xfId="0" applyFont="1" applyFill="1" applyBorder="1" applyAlignment="1">
      <alignment horizontal="center" vertical="center" wrapText="1"/>
    </xf>
    <xf numFmtId="0" fontId="17" fillId="9" borderId="43" xfId="0" applyFont="1" applyFill="1" applyBorder="1" applyAlignment="1">
      <alignment horizontal="center" vertical="center" wrapText="1"/>
    </xf>
    <xf numFmtId="0" fontId="6" fillId="5" borderId="43" xfId="0" applyFont="1" applyFill="1" applyBorder="1" applyAlignment="1">
      <alignment horizontal="justify" vertical="center" wrapText="1"/>
    </xf>
    <xf numFmtId="0" fontId="6" fillId="5" borderId="43" xfId="0" applyFont="1" applyFill="1" applyBorder="1" applyAlignment="1">
      <alignment vertical="center"/>
    </xf>
    <xf numFmtId="0" fontId="6" fillId="7" borderId="43" xfId="0" applyFont="1" applyFill="1" applyBorder="1" applyAlignment="1">
      <alignment horizontal="justify" vertical="center" wrapText="1"/>
    </xf>
    <xf numFmtId="0" fontId="7" fillId="5" borderId="43" xfId="0" applyFont="1" applyFill="1" applyBorder="1" applyAlignment="1" applyProtection="1">
      <alignment vertical="center" wrapText="1"/>
      <protection locked="0"/>
    </xf>
    <xf numFmtId="0" fontId="6" fillId="7" borderId="43" xfId="0" applyFont="1" applyFill="1" applyBorder="1" applyAlignment="1" applyProtection="1">
      <alignment vertical="center" wrapText="1"/>
      <protection locked="0"/>
    </xf>
    <xf numFmtId="0" fontId="16" fillId="7" borderId="43" xfId="0" applyFont="1" applyFill="1" applyBorder="1" applyAlignment="1">
      <alignment vertical="center" wrapText="1"/>
    </xf>
    <xf numFmtId="0" fontId="7" fillId="7" borderId="5" xfId="0" applyFont="1" applyFill="1" applyBorder="1" applyAlignment="1" applyProtection="1">
      <alignment vertical="center" wrapText="1"/>
      <protection locked="0"/>
    </xf>
    <xf numFmtId="0" fontId="18" fillId="3" borderId="43" xfId="0" applyFont="1" applyFill="1" applyBorder="1" applyAlignment="1" applyProtection="1">
      <alignment vertical="center"/>
      <protection locked="0"/>
    </xf>
    <xf numFmtId="0" fontId="18" fillId="3" borderId="32" xfId="0" applyFont="1" applyFill="1" applyBorder="1" applyAlignment="1" applyProtection="1">
      <alignment vertical="center"/>
      <protection locked="0"/>
    </xf>
    <xf numFmtId="9" fontId="6" fillId="3" borderId="43" xfId="0" applyNumberFormat="1" applyFont="1" applyFill="1" applyBorder="1" applyAlignment="1" applyProtection="1">
      <alignment horizontal="center" vertical="center"/>
      <protection locked="0"/>
    </xf>
    <xf numFmtId="0" fontId="6" fillId="0" borderId="43" xfId="0" applyFont="1" applyBorder="1" applyAlignment="1">
      <alignment horizontal="center" vertical="center" wrapText="1"/>
    </xf>
    <xf numFmtId="165" fontId="6" fillId="3" borderId="43" xfId="0" applyNumberFormat="1" applyFont="1" applyFill="1" applyBorder="1" applyAlignment="1" applyProtection="1">
      <alignment horizontal="center" vertical="center" wrapText="1"/>
      <protection locked="0"/>
    </xf>
    <xf numFmtId="0" fontId="6" fillId="3" borderId="43" xfId="0" applyFont="1" applyFill="1" applyBorder="1" applyAlignment="1" applyProtection="1">
      <alignment horizontal="center" vertical="center"/>
      <protection locked="0"/>
    </xf>
    <xf numFmtId="0" fontId="6" fillId="0" borderId="43" xfId="0" applyFont="1" applyBorder="1" applyAlignment="1">
      <alignment horizontal="center" vertical="center"/>
    </xf>
    <xf numFmtId="0" fontId="6" fillId="3" borderId="43" xfId="0" applyFont="1" applyFill="1" applyBorder="1" applyAlignment="1" applyProtection="1">
      <alignment horizontal="justify" vertical="center" wrapText="1"/>
      <protection locked="0"/>
    </xf>
    <xf numFmtId="0" fontId="6" fillId="0" borderId="43" xfId="0" applyFont="1" applyBorder="1" applyAlignment="1">
      <alignment horizontal="justify" vertical="center" wrapText="1"/>
    </xf>
    <xf numFmtId="0" fontId="7" fillId="5" borderId="43" xfId="0" applyFont="1" applyFill="1" applyBorder="1" applyAlignment="1" applyProtection="1">
      <alignment horizontal="justify" vertical="center" wrapText="1"/>
      <protection locked="0"/>
    </xf>
    <xf numFmtId="0" fontId="7" fillId="11" borderId="43" xfId="0" applyFont="1" applyFill="1" applyBorder="1" applyAlignment="1" applyProtection="1">
      <alignment vertical="center" wrapText="1"/>
      <protection locked="0"/>
    </xf>
    <xf numFmtId="0" fontId="7" fillId="7" borderId="32" xfId="0" applyFont="1" applyFill="1" applyBorder="1" applyAlignment="1">
      <alignment horizontal="justify" vertical="center" wrapText="1"/>
    </xf>
    <xf numFmtId="0" fontId="6" fillId="7" borderId="32" xfId="0" applyFont="1" applyFill="1" applyBorder="1" applyAlignment="1">
      <alignment horizontal="center" vertical="center" wrapText="1"/>
    </xf>
    <xf numFmtId="14" fontId="7" fillId="7" borderId="43" xfId="0" applyNumberFormat="1" applyFont="1" applyFill="1" applyBorder="1" applyAlignment="1">
      <alignment horizontal="center" vertical="center" wrapText="1"/>
    </xf>
    <xf numFmtId="0" fontId="16" fillId="7" borderId="43" xfId="0" applyFont="1" applyFill="1" applyBorder="1" applyAlignment="1">
      <alignment horizontal="center" vertical="center" wrapText="1"/>
    </xf>
    <xf numFmtId="0" fontId="7" fillId="5" borderId="0" xfId="0" applyFont="1" applyFill="1"/>
    <xf numFmtId="0" fontId="7" fillId="7" borderId="32" xfId="0" applyFont="1" applyFill="1" applyBorder="1" applyAlignment="1" applyProtection="1">
      <alignment vertical="center" wrapText="1"/>
      <protection locked="0"/>
    </xf>
    <xf numFmtId="165" fontId="19" fillId="4" borderId="43" xfId="0" applyNumberFormat="1" applyFont="1" applyFill="1" applyBorder="1" applyAlignment="1" applyProtection="1">
      <alignment horizontal="center" vertical="center" wrapText="1"/>
      <protection locked="0"/>
    </xf>
    <xf numFmtId="9" fontId="19" fillId="4" borderId="43" xfId="0" applyNumberFormat="1" applyFont="1" applyFill="1" applyBorder="1" applyAlignment="1" applyProtection="1">
      <alignment horizontal="center" vertical="center" wrapText="1"/>
      <protection locked="0"/>
    </xf>
    <xf numFmtId="0" fontId="19" fillId="7" borderId="43" xfId="0" applyFont="1" applyFill="1" applyBorder="1" applyAlignment="1" applyProtection="1">
      <alignment horizontal="justify" vertical="center" wrapText="1"/>
      <protection locked="0"/>
    </xf>
    <xf numFmtId="0" fontId="19" fillId="7" borderId="43" xfId="0" applyFont="1" applyFill="1" applyBorder="1" applyAlignment="1">
      <alignment horizontal="justify" vertical="center" wrapText="1"/>
    </xf>
    <xf numFmtId="0" fontId="19" fillId="5" borderId="43" xfId="0" applyFont="1" applyFill="1" applyBorder="1" applyAlignment="1">
      <alignment vertical="center" wrapText="1"/>
    </xf>
    <xf numFmtId="9" fontId="19" fillId="7" borderId="43" xfId="0" applyNumberFormat="1" applyFont="1" applyFill="1" applyBorder="1" applyAlignment="1">
      <alignment horizontal="center" vertical="center" wrapText="1"/>
    </xf>
    <xf numFmtId="9" fontId="19" fillId="4" borderId="43" xfId="0" applyNumberFormat="1" applyFont="1" applyFill="1" applyBorder="1" applyAlignment="1">
      <alignment horizontal="center" vertical="center" wrapText="1"/>
    </xf>
    <xf numFmtId="9" fontId="19" fillId="7" borderId="43" xfId="0" applyNumberFormat="1" applyFont="1" applyFill="1" applyBorder="1" applyAlignment="1" applyProtection="1">
      <alignment horizontal="center" vertical="center" wrapText="1"/>
      <protection locked="0"/>
    </xf>
    <xf numFmtId="9" fontId="19" fillId="5" borderId="2" xfId="0" applyNumberFormat="1" applyFont="1" applyFill="1" applyBorder="1" applyAlignment="1" applyProtection="1">
      <alignment horizontal="center" vertical="center"/>
      <protection locked="0"/>
    </xf>
    <xf numFmtId="165" fontId="19" fillId="5" borderId="43" xfId="0" applyNumberFormat="1" applyFont="1" applyFill="1" applyBorder="1" applyAlignment="1">
      <alignment horizontal="center" vertical="center" wrapText="1"/>
    </xf>
    <xf numFmtId="9" fontId="19" fillId="5" borderId="23" xfId="2" applyFont="1" applyFill="1" applyBorder="1" applyAlignment="1">
      <alignment horizontal="center" vertical="center" wrapText="1"/>
    </xf>
    <xf numFmtId="165" fontId="19" fillId="5" borderId="23" xfId="0" applyNumberFormat="1" applyFont="1" applyFill="1" applyBorder="1" applyAlignment="1" applyProtection="1">
      <alignment horizontal="center" vertical="center" wrapText="1"/>
      <protection locked="0"/>
    </xf>
    <xf numFmtId="9" fontId="19" fillId="6" borderId="23" xfId="0" applyNumberFormat="1" applyFont="1" applyFill="1" applyBorder="1" applyAlignment="1" applyProtection="1">
      <alignment horizontal="center" vertical="center"/>
      <protection locked="0"/>
    </xf>
    <xf numFmtId="9" fontId="19" fillId="7" borderId="23" xfId="0" applyNumberFormat="1" applyFont="1" applyFill="1" applyBorder="1" applyAlignment="1">
      <alignment horizontal="center" vertical="center" wrapText="1"/>
    </xf>
    <xf numFmtId="9" fontId="19" fillId="5" borderId="21" xfId="0" applyNumberFormat="1" applyFont="1" applyFill="1" applyBorder="1" applyAlignment="1" applyProtection="1">
      <alignment horizontal="center" vertical="center"/>
      <protection locked="0"/>
    </xf>
    <xf numFmtId="0" fontId="19" fillId="7" borderId="32" xfId="0" applyFont="1" applyFill="1" applyBorder="1" applyAlignment="1">
      <alignment horizontal="left" vertical="center" wrapText="1"/>
    </xf>
    <xf numFmtId="0" fontId="6" fillId="5" borderId="0" xfId="0" applyFont="1" applyFill="1" applyAlignment="1">
      <alignment vertical="center"/>
    </xf>
    <xf numFmtId="9" fontId="7" fillId="0" borderId="43" xfId="0" applyNumberFormat="1" applyFont="1" applyFill="1" applyBorder="1" applyAlignment="1" applyProtection="1">
      <alignment horizontal="center" vertical="center" wrapText="1"/>
      <protection locked="0"/>
    </xf>
    <xf numFmtId="9" fontId="19" fillId="5" borderId="17" xfId="0" applyNumberFormat="1" applyFont="1" applyFill="1" applyBorder="1" applyAlignment="1">
      <alignment horizontal="center" vertical="center" wrapText="1"/>
    </xf>
    <xf numFmtId="0" fontId="6" fillId="4" borderId="43" xfId="0" applyFont="1" applyFill="1" applyBorder="1" applyAlignment="1">
      <alignment vertical="center" wrapText="1"/>
    </xf>
    <xf numFmtId="0" fontId="6" fillId="0" borderId="47" xfId="0" applyFont="1" applyFill="1" applyBorder="1" applyAlignment="1">
      <alignment vertical="center" wrapText="1"/>
    </xf>
    <xf numFmtId="0" fontId="6" fillId="5" borderId="0" xfId="0" applyFont="1" applyFill="1" applyAlignment="1">
      <alignment horizontal="center" vertical="center"/>
    </xf>
    <xf numFmtId="165" fontId="19" fillId="5" borderId="2" xfId="0" applyNumberFormat="1" applyFont="1" applyFill="1" applyBorder="1" applyAlignment="1">
      <alignment horizontal="center" vertical="center"/>
    </xf>
    <xf numFmtId="9" fontId="7" fillId="0" borderId="43" xfId="0" applyNumberFormat="1" applyFont="1" applyFill="1" applyBorder="1" applyAlignment="1">
      <alignment horizontal="center" vertical="center" wrapText="1"/>
    </xf>
    <xf numFmtId="165" fontId="19" fillId="7" borderId="31" xfId="0" applyNumberFormat="1" applyFont="1" applyFill="1" applyBorder="1" applyAlignment="1" applyProtection="1">
      <alignment horizontal="center" vertical="center"/>
      <protection locked="0"/>
    </xf>
    <xf numFmtId="9" fontId="19" fillId="5" borderId="2" xfId="0" applyNumberFormat="1" applyFont="1" applyFill="1" applyBorder="1" applyAlignment="1">
      <alignment horizontal="center" vertical="center" wrapText="1"/>
    </xf>
    <xf numFmtId="0" fontId="20" fillId="12" borderId="0" xfId="0" applyFont="1" applyFill="1" applyAlignment="1">
      <alignment vertical="center" wrapText="1"/>
    </xf>
    <xf numFmtId="165" fontId="19" fillId="5" borderId="43" xfId="0" applyNumberFormat="1" applyFont="1" applyFill="1" applyBorder="1" applyAlignment="1">
      <alignment horizontal="center" vertical="center"/>
    </xf>
    <xf numFmtId="165" fontId="19" fillId="7" borderId="43" xfId="0" applyNumberFormat="1" applyFont="1" applyFill="1" applyBorder="1" applyAlignment="1" applyProtection="1">
      <alignment horizontal="center" vertical="center" wrapText="1"/>
      <protection locked="0"/>
    </xf>
    <xf numFmtId="0" fontId="19" fillId="4" borderId="43" xfId="0" applyFont="1" applyFill="1" applyBorder="1" applyAlignment="1">
      <alignment horizontal="justify" vertical="center" wrapText="1"/>
    </xf>
    <xf numFmtId="0" fontId="7" fillId="0" borderId="43" xfId="0" applyFont="1" applyFill="1" applyBorder="1" applyAlignment="1" applyProtection="1">
      <alignment vertical="center" wrapText="1"/>
      <protection locked="0"/>
    </xf>
    <xf numFmtId="9" fontId="19" fillId="5" borderId="23" xfId="2" applyFont="1" applyFill="1" applyBorder="1" applyAlignment="1" applyProtection="1">
      <alignment horizontal="center" vertical="center" wrapText="1"/>
      <protection locked="0"/>
    </xf>
    <xf numFmtId="9" fontId="19" fillId="6" borderId="4" xfId="2" applyFont="1" applyFill="1" applyBorder="1" applyAlignment="1" applyProtection="1">
      <alignment horizontal="center" vertical="center" wrapText="1"/>
      <protection locked="0"/>
    </xf>
    <xf numFmtId="165" fontId="19" fillId="6" borderId="11" xfId="0" applyNumberFormat="1" applyFont="1" applyFill="1" applyBorder="1" applyAlignment="1" applyProtection="1">
      <alignment horizontal="center" vertical="center" wrapText="1"/>
      <protection locked="0"/>
    </xf>
    <xf numFmtId="9" fontId="19" fillId="6" borderId="2" xfId="2" applyFont="1" applyFill="1" applyBorder="1" applyAlignment="1" applyProtection="1">
      <alignment horizontal="center" vertical="center" wrapText="1"/>
      <protection locked="0"/>
    </xf>
    <xf numFmtId="0" fontId="7" fillId="4" borderId="3" xfId="0" applyFont="1" applyFill="1" applyBorder="1" applyAlignment="1" applyProtection="1">
      <alignment horizontal="center" vertical="center" wrapText="1"/>
      <protection locked="0"/>
    </xf>
    <xf numFmtId="0" fontId="7" fillId="5" borderId="32" xfId="0" applyFont="1" applyFill="1" applyBorder="1" applyAlignment="1">
      <alignment horizontal="center" vertical="center"/>
    </xf>
    <xf numFmtId="0" fontId="7" fillId="4" borderId="2" xfId="0" applyFont="1" applyFill="1" applyBorder="1" applyAlignment="1" applyProtection="1">
      <alignment horizontal="justify" vertical="center" wrapText="1"/>
      <protection locked="0"/>
    </xf>
    <xf numFmtId="0" fontId="7" fillId="4" borderId="30" xfId="0" applyFont="1" applyFill="1" applyBorder="1" applyAlignment="1">
      <alignment horizontal="justify" vertical="center" wrapText="1"/>
    </xf>
    <xf numFmtId="0" fontId="7" fillId="5" borderId="4" xfId="0" applyFont="1" applyFill="1" applyBorder="1" applyAlignment="1">
      <alignment vertical="center" wrapText="1"/>
    </xf>
    <xf numFmtId="0" fontId="7" fillId="4" borderId="30" xfId="0" applyFont="1" applyFill="1" applyBorder="1" applyAlignment="1" applyProtection="1">
      <alignment horizontal="justify" vertical="center" wrapText="1"/>
      <protection locked="0"/>
    </xf>
    <xf numFmtId="0" fontId="7" fillId="4" borderId="30" xfId="0" applyFont="1" applyFill="1" applyBorder="1" applyAlignment="1">
      <alignment horizontal="center" vertical="center" wrapText="1"/>
    </xf>
    <xf numFmtId="1" fontId="7" fillId="5" borderId="2" xfId="0" applyNumberFormat="1" applyFont="1" applyFill="1" applyBorder="1" applyAlignment="1">
      <alignment horizontal="center" vertical="center" wrapText="1"/>
    </xf>
    <xf numFmtId="165" fontId="7" fillId="4" borderId="30" xfId="0" applyNumberFormat="1" applyFont="1" applyFill="1" applyBorder="1" applyAlignment="1" applyProtection="1">
      <alignment horizontal="center" vertical="center" wrapText="1"/>
      <protection locked="0"/>
    </xf>
    <xf numFmtId="9" fontId="19" fillId="4" borderId="30" xfId="0" applyNumberFormat="1" applyFont="1" applyFill="1" applyBorder="1" applyAlignment="1">
      <alignment horizontal="center" vertical="center" wrapText="1"/>
    </xf>
    <xf numFmtId="9" fontId="7" fillId="5" borderId="2" xfId="1" applyNumberFormat="1" applyFont="1" applyFill="1" applyBorder="1" applyAlignment="1">
      <alignment horizontal="center" vertical="center" wrapText="1"/>
    </xf>
    <xf numFmtId="0" fontId="7" fillId="7" borderId="30" xfId="0" applyFont="1" applyFill="1" applyBorder="1" applyAlignment="1">
      <alignment horizontal="justify" vertical="center" wrapText="1"/>
    </xf>
    <xf numFmtId="9" fontId="19" fillId="4" borderId="5" xfId="0" applyNumberFormat="1" applyFont="1" applyFill="1" applyBorder="1" applyAlignment="1" applyProtection="1">
      <alignment horizontal="center" vertical="center" wrapText="1"/>
      <protection locked="0"/>
    </xf>
    <xf numFmtId="0" fontId="7" fillId="0" borderId="43" xfId="0" applyFont="1" applyFill="1" applyBorder="1" applyAlignment="1">
      <alignment horizontal="justify" vertical="center" wrapText="1"/>
    </xf>
    <xf numFmtId="165" fontId="7" fillId="0" borderId="43" xfId="0" applyNumberFormat="1" applyFont="1" applyFill="1" applyBorder="1" applyAlignment="1" applyProtection="1">
      <alignment horizontal="center" vertical="center" wrapText="1"/>
      <protection locked="0"/>
    </xf>
    <xf numFmtId="9" fontId="7" fillId="7" borderId="43" xfId="0" applyNumberFormat="1" applyFont="1" applyFill="1" applyBorder="1" applyAlignment="1" applyProtection="1">
      <alignment horizontal="center" vertical="center" wrapText="1"/>
      <protection locked="0"/>
    </xf>
    <xf numFmtId="9" fontId="19" fillId="6" borderId="5" xfId="0" applyNumberFormat="1" applyFont="1" applyFill="1" applyBorder="1" applyAlignment="1" applyProtection="1">
      <alignment horizontal="center" vertical="center"/>
      <protection locked="0"/>
    </xf>
    <xf numFmtId="0" fontId="19" fillId="5" borderId="2" xfId="0" applyFont="1" applyFill="1" applyBorder="1" applyAlignment="1" applyProtection="1">
      <alignment horizontal="center" vertical="center"/>
      <protection locked="0"/>
    </xf>
    <xf numFmtId="0" fontId="21" fillId="13" borderId="0" xfId="0" applyFont="1" applyFill="1"/>
    <xf numFmtId="0" fontId="6" fillId="0" borderId="0" xfId="0" applyFont="1"/>
    <xf numFmtId="0" fontId="6" fillId="0" borderId="0" xfId="0" applyFont="1" applyBorder="1" applyAlignment="1">
      <alignment horizontal="justify" vertical="center" wrapText="1"/>
    </xf>
    <xf numFmtId="0" fontId="6" fillId="5" borderId="0" xfId="0" applyFont="1" applyFill="1" applyBorder="1"/>
    <xf numFmtId="9" fontId="19" fillId="6" borderId="21" xfId="0" applyNumberFormat="1" applyFont="1" applyFill="1" applyBorder="1" applyAlignment="1" applyProtection="1">
      <alignment horizontal="center" vertical="center"/>
      <protection locked="0"/>
    </xf>
    <xf numFmtId="9" fontId="19" fillId="5" borderId="43" xfId="0" applyNumberFormat="1" applyFont="1" applyFill="1" applyBorder="1" applyAlignment="1">
      <alignment horizontal="center" vertical="center" wrapText="1"/>
    </xf>
    <xf numFmtId="0" fontId="23" fillId="4" borderId="0" xfId="12" applyFont="1"/>
    <xf numFmtId="0" fontId="24" fillId="9" borderId="43" xfId="12" applyFont="1" applyFill="1" applyBorder="1" applyAlignment="1">
      <alignment horizontal="center" vertical="center" wrapText="1"/>
    </xf>
    <xf numFmtId="0" fontId="25" fillId="10" borderId="43" xfId="12" applyFont="1" applyFill="1" applyBorder="1" applyAlignment="1">
      <alignment horizontal="center" vertical="center" wrapText="1"/>
    </xf>
    <xf numFmtId="0" fontId="25" fillId="10" borderId="43" xfId="12" applyFont="1" applyFill="1" applyBorder="1" applyAlignment="1">
      <alignment horizontal="justify" vertical="center" wrapText="1"/>
    </xf>
    <xf numFmtId="9" fontId="23" fillId="4" borderId="0" xfId="2" applyFont="1" applyFill="1"/>
    <xf numFmtId="0" fontId="8" fillId="4" borderId="46" xfId="12" applyFont="1" applyBorder="1" applyAlignment="1">
      <alignment horizontal="center" vertical="center"/>
    </xf>
    <xf numFmtId="0" fontId="8" fillId="4" borderId="47" xfId="12" applyFont="1" applyBorder="1" applyAlignment="1">
      <alignment horizontal="center"/>
    </xf>
    <xf numFmtId="0" fontId="8" fillId="4" borderId="47" xfId="12" applyFont="1" applyBorder="1" applyAlignment="1">
      <alignment horizontal="center" vertical="center"/>
    </xf>
    <xf numFmtId="9" fontId="23" fillId="4" borderId="0" xfId="13" applyFont="1"/>
    <xf numFmtId="0" fontId="24" fillId="9" borderId="51" xfId="12" applyFont="1" applyFill="1" applyBorder="1" applyAlignment="1">
      <alignment horizontal="center" vertical="center" wrapText="1"/>
    </xf>
    <xf numFmtId="0" fontId="24" fillId="9" borderId="52" xfId="12" applyFont="1" applyFill="1" applyBorder="1" applyAlignment="1">
      <alignment horizontal="center" vertical="center" wrapText="1"/>
    </xf>
    <xf numFmtId="0" fontId="25" fillId="10" borderId="51" xfId="12" applyFont="1" applyFill="1" applyBorder="1" applyAlignment="1">
      <alignment horizontal="center" vertical="center" wrapText="1"/>
    </xf>
    <xf numFmtId="0" fontId="25" fillId="10" borderId="52" xfId="12" applyFont="1" applyFill="1" applyBorder="1" applyAlignment="1">
      <alignment horizontal="center" vertical="center" wrapText="1"/>
    </xf>
    <xf numFmtId="0" fontId="25" fillId="10" borderId="53" xfId="12" applyFont="1" applyFill="1" applyBorder="1" applyAlignment="1">
      <alignment horizontal="center" vertical="center" wrapText="1"/>
    </xf>
    <xf numFmtId="0" fontId="25" fillId="10" borderId="4" xfId="12" applyFont="1" applyFill="1" applyBorder="1" applyAlignment="1">
      <alignment horizontal="justify" vertical="center" wrapText="1"/>
    </xf>
    <xf numFmtId="0" fontId="25" fillId="10" borderId="4" xfId="12" applyFont="1" applyFill="1" applyBorder="1" applyAlignment="1">
      <alignment horizontal="center" vertical="center" wrapText="1"/>
    </xf>
    <xf numFmtId="0" fontId="25" fillId="10" borderId="54" xfId="12" applyFont="1" applyFill="1" applyBorder="1" applyAlignment="1">
      <alignment horizontal="center" vertical="center" wrapText="1"/>
    </xf>
    <xf numFmtId="0" fontId="19" fillId="7" borderId="32" xfId="0" applyFont="1" applyFill="1" applyBorder="1" applyAlignment="1" applyProtection="1">
      <alignment horizontal="center" vertical="center" wrapText="1"/>
      <protection locked="0"/>
    </xf>
    <xf numFmtId="9" fontId="19" fillId="6" borderId="32" xfId="2" applyFont="1" applyFill="1" applyBorder="1" applyAlignment="1" applyProtection="1">
      <alignment horizontal="center" vertical="center" wrapText="1"/>
      <protection locked="0"/>
    </xf>
    <xf numFmtId="0" fontId="19" fillId="0" borderId="43" xfId="0" applyFont="1" applyFill="1" applyBorder="1" applyAlignment="1">
      <alignment horizontal="justify" vertical="center" wrapText="1"/>
    </xf>
    <xf numFmtId="0" fontId="18" fillId="0" borderId="32" xfId="0" applyFont="1" applyBorder="1"/>
    <xf numFmtId="0" fontId="6" fillId="4" borderId="43" xfId="0" applyFont="1" applyFill="1" applyBorder="1" applyAlignment="1">
      <alignment horizontal="justify" vertical="center" wrapText="1"/>
    </xf>
    <xf numFmtId="0" fontId="7" fillId="14" borderId="2" xfId="0" applyFont="1" applyFill="1" applyBorder="1" applyAlignment="1">
      <alignment horizontal="center" vertical="center"/>
    </xf>
    <xf numFmtId="0" fontId="10" fillId="2" borderId="55" xfId="0" applyFont="1" applyFill="1" applyBorder="1" applyAlignment="1">
      <alignment horizontal="center" vertical="center"/>
    </xf>
    <xf numFmtId="0" fontId="5" fillId="2" borderId="55" xfId="0" applyFont="1" applyFill="1" applyBorder="1" applyAlignment="1">
      <alignment horizontal="center" vertical="center"/>
    </xf>
    <xf numFmtId="0" fontId="5" fillId="2" borderId="24" xfId="0" applyFont="1" applyFill="1" applyBorder="1" applyAlignment="1">
      <alignment horizontal="center" vertical="center"/>
    </xf>
    <xf numFmtId="1" fontId="23" fillId="4" borderId="0" xfId="2" applyNumberFormat="1" applyFont="1" applyFill="1"/>
    <xf numFmtId="10" fontId="23" fillId="4" borderId="0" xfId="2" applyNumberFormat="1" applyFont="1" applyFill="1"/>
    <xf numFmtId="0" fontId="5" fillId="2" borderId="11" xfId="0" applyFont="1" applyFill="1" applyBorder="1" applyAlignment="1">
      <alignment horizontal="center" vertical="center"/>
    </xf>
    <xf numFmtId="0" fontId="6" fillId="0" borderId="0" xfId="0" applyFont="1"/>
    <xf numFmtId="0" fontId="6" fillId="0" borderId="11" xfId="0" applyFont="1" applyBorder="1"/>
    <xf numFmtId="0" fontId="6" fillId="0" borderId="11" xfId="0" applyFont="1" applyBorder="1" applyAlignment="1">
      <alignment horizontal="center"/>
    </xf>
    <xf numFmtId="0" fontId="6" fillId="0" borderId="3" xfId="0" applyFont="1" applyBorder="1" applyAlignment="1">
      <alignment horizontal="justify"/>
    </xf>
    <xf numFmtId="0" fontId="22" fillId="9" borderId="48" xfId="12" applyFont="1" applyFill="1" applyBorder="1" applyAlignment="1">
      <alignment horizontal="center" vertical="center" wrapText="1"/>
    </xf>
    <xf numFmtId="0" fontId="22" fillId="9" borderId="49" xfId="12" applyFont="1" applyFill="1" applyBorder="1" applyAlignment="1">
      <alignment horizontal="center" vertical="center"/>
    </xf>
    <xf numFmtId="0" fontId="22" fillId="9" borderId="50" xfId="12" applyFont="1" applyFill="1" applyBorder="1" applyAlignment="1">
      <alignment horizontal="center" vertical="center"/>
    </xf>
    <xf numFmtId="0" fontId="8" fillId="4" borderId="44" xfId="12" applyFont="1" applyBorder="1" applyAlignment="1">
      <alignment horizontal="center"/>
    </xf>
    <xf numFmtId="0" fontId="8" fillId="4" borderId="45" xfId="12" applyFont="1" applyBorder="1" applyAlignment="1">
      <alignment horizontal="center"/>
    </xf>
  </cellXfs>
  <cellStyles count="14">
    <cellStyle name="Millares" xfId="1" builtinId="3"/>
    <cellStyle name="Millares 2" xfId="4" xr:uid="{00000000-0005-0000-0000-000001000000}"/>
    <cellStyle name="Normal" xfId="0" builtinId="0"/>
    <cellStyle name="Normal 2" xfId="3" xr:uid="{00000000-0005-0000-0000-000003000000}"/>
    <cellStyle name="Normal 3" xfId="6" xr:uid="{00000000-0005-0000-0000-000004000000}"/>
    <cellStyle name="Normal 4" xfId="7" xr:uid="{00000000-0005-0000-0000-000005000000}"/>
    <cellStyle name="Normal 5" xfId="8" xr:uid="{00000000-0005-0000-0000-000006000000}"/>
    <cellStyle name="Normal 6" xfId="9" xr:uid="{00000000-0005-0000-0000-000007000000}"/>
    <cellStyle name="Normal 7" xfId="10" xr:uid="{00000000-0005-0000-0000-000008000000}"/>
    <cellStyle name="Normal 7 2" xfId="11" xr:uid="{00000000-0005-0000-0000-000009000000}"/>
    <cellStyle name="Normal 7 2 2" xfId="12" xr:uid="{00000000-0005-0000-0000-00000A000000}"/>
    <cellStyle name="Porcentaje" xfId="2" builtinId="5"/>
    <cellStyle name="Porcentaje 2" xfId="5" xr:uid="{00000000-0005-0000-0000-00000C000000}"/>
    <cellStyle name="Porcentaje 3" xfId="13"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98844</xdr:rowOff>
    </xdr:from>
    <xdr:to>
      <xdr:col>1</xdr:col>
      <xdr:colOff>80873</xdr:colOff>
      <xdr:row>1</xdr:row>
      <xdr:rowOff>346537</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98844"/>
          <a:ext cx="611038" cy="5711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M415"/>
  <sheetViews>
    <sheetView showGridLines="0" tabSelected="1" topLeftCell="B1" zoomScale="85" zoomScaleNormal="85" zoomScaleSheetLayoutView="85" workbookViewId="0">
      <selection activeCell="E6" sqref="E6"/>
    </sheetView>
  </sheetViews>
  <sheetFormatPr baseColWidth="10" defaultColWidth="9.140625" defaultRowHeight="12.75" x14ac:dyDescent="0.2"/>
  <cols>
    <col min="1" max="1" width="8" style="4" customWidth="1"/>
    <col min="2" max="2" width="19" style="4" customWidth="1"/>
    <col min="3" max="3" width="22.42578125" style="4" customWidth="1"/>
    <col min="4" max="4" width="18" style="4" customWidth="1"/>
    <col min="5" max="5" width="61.140625" style="4" customWidth="1"/>
    <col min="6" max="6" width="52.85546875" style="4" customWidth="1"/>
    <col min="7" max="7" width="40.7109375" style="4" customWidth="1"/>
    <col min="8" max="8" width="45.7109375" style="4" customWidth="1"/>
    <col min="9" max="9" width="33.7109375" style="24" customWidth="1"/>
    <col min="10" max="10" width="14.42578125" style="20" customWidth="1"/>
    <col min="11" max="11" width="19.140625" style="20" customWidth="1"/>
    <col min="12" max="12" width="14.5703125" style="20" customWidth="1"/>
    <col min="13" max="13" width="16.5703125" style="20" customWidth="1"/>
    <col min="14" max="14" width="12.42578125" style="291" customWidth="1"/>
    <col min="15" max="15" width="81.28515625" style="179" customWidth="1"/>
    <col min="16" max="16" width="36.140625" style="179" customWidth="1"/>
    <col min="17" max="17" width="12.140625" style="382" hidden="1" customWidth="1"/>
    <col min="18" max="18" width="79.28515625" style="185" hidden="1" customWidth="1"/>
    <col min="19" max="45" width="8" style="185" customWidth="1"/>
    <col min="46" max="247" width="8" style="4" customWidth="1"/>
    <col min="248" max="16384" width="9.140625" style="4"/>
  </cols>
  <sheetData>
    <row r="1" spans="1:18" ht="25.5" x14ac:dyDescent="0.2">
      <c r="B1" s="18" t="s">
        <v>0</v>
      </c>
      <c r="C1" s="18">
        <v>53</v>
      </c>
      <c r="D1" s="19" t="s">
        <v>1</v>
      </c>
    </row>
    <row r="2" spans="1:18" ht="38.25" x14ac:dyDescent="0.2">
      <c r="B2" s="18" t="s">
        <v>2</v>
      </c>
      <c r="C2" s="18">
        <v>400</v>
      </c>
      <c r="D2" s="19" t="s">
        <v>3</v>
      </c>
    </row>
    <row r="3" spans="1:18" x14ac:dyDescent="0.2">
      <c r="B3" s="18" t="s">
        <v>4</v>
      </c>
      <c r="C3" s="18">
        <v>1</v>
      </c>
    </row>
    <row r="4" spans="1:18" x14ac:dyDescent="0.2">
      <c r="B4" s="18" t="s">
        <v>5</v>
      </c>
      <c r="C4" s="18">
        <v>11609</v>
      </c>
    </row>
    <row r="5" spans="1:18" ht="15" x14ac:dyDescent="0.2">
      <c r="B5" s="18" t="s">
        <v>6</v>
      </c>
      <c r="C5" s="191">
        <v>44012</v>
      </c>
    </row>
    <row r="6" spans="1:18" x14ac:dyDescent="0.2">
      <c r="B6" s="18" t="s">
        <v>7</v>
      </c>
      <c r="C6" s="18">
        <v>6</v>
      </c>
      <c r="D6" s="18" t="s">
        <v>8</v>
      </c>
    </row>
    <row r="8" spans="1:18" ht="12.75" customHeight="1" x14ac:dyDescent="0.2">
      <c r="A8" s="21" t="s">
        <v>9</v>
      </c>
      <c r="B8" s="453" t="s">
        <v>10</v>
      </c>
      <c r="C8" s="454"/>
      <c r="D8" s="455"/>
      <c r="E8" s="455"/>
      <c r="F8" s="454"/>
      <c r="G8" s="455"/>
      <c r="H8" s="455"/>
      <c r="I8" s="456"/>
      <c r="J8" s="455"/>
      <c r="K8" s="455"/>
      <c r="L8" s="455"/>
      <c r="M8" s="455"/>
      <c r="N8" s="455"/>
      <c r="O8" s="457"/>
    </row>
    <row r="9" spans="1:18" x14ac:dyDescent="0.2">
      <c r="C9" s="18">
        <v>4</v>
      </c>
      <c r="D9" s="22">
        <v>8</v>
      </c>
      <c r="E9" s="22">
        <v>12</v>
      </c>
      <c r="F9" s="18">
        <v>16</v>
      </c>
      <c r="G9" s="22">
        <v>20</v>
      </c>
      <c r="H9" s="22">
        <v>24</v>
      </c>
      <c r="I9" s="22">
        <v>28</v>
      </c>
      <c r="J9" s="23">
        <v>31</v>
      </c>
      <c r="K9" s="23">
        <v>32</v>
      </c>
      <c r="L9" s="23">
        <v>36</v>
      </c>
      <c r="M9" s="23">
        <v>40</v>
      </c>
      <c r="N9" s="23">
        <v>44</v>
      </c>
      <c r="O9" s="313">
        <v>48</v>
      </c>
    </row>
    <row r="10" spans="1:18" ht="99" customHeight="1" x14ac:dyDescent="0.25">
      <c r="A10" s="35"/>
      <c r="B10" s="35"/>
      <c r="C10" s="19" t="s">
        <v>11</v>
      </c>
      <c r="D10" s="34" t="s">
        <v>12</v>
      </c>
      <c r="E10" s="36" t="s">
        <v>13</v>
      </c>
      <c r="F10" s="18" t="s">
        <v>14</v>
      </c>
      <c r="G10" s="36" t="s">
        <v>15</v>
      </c>
      <c r="H10" s="36" t="s">
        <v>16</v>
      </c>
      <c r="I10" s="34" t="s">
        <v>17</v>
      </c>
      <c r="J10" s="19" t="s">
        <v>18</v>
      </c>
      <c r="K10" s="19" t="s">
        <v>19</v>
      </c>
      <c r="L10" s="19" t="s">
        <v>20</v>
      </c>
      <c r="M10" s="19" t="s">
        <v>21</v>
      </c>
      <c r="N10" s="19" t="s">
        <v>22</v>
      </c>
      <c r="O10" s="308" t="s">
        <v>23</v>
      </c>
      <c r="P10" s="341" t="s">
        <v>1306</v>
      </c>
      <c r="R10" s="387" t="s">
        <v>1422</v>
      </c>
    </row>
    <row r="11" spans="1:18" ht="102" customHeight="1" x14ac:dyDescent="0.2">
      <c r="A11" s="1">
        <v>1</v>
      </c>
      <c r="B11" s="75" t="s">
        <v>24</v>
      </c>
      <c r="C11" s="10" t="s">
        <v>25</v>
      </c>
      <c r="D11" s="87">
        <v>1</v>
      </c>
      <c r="E11" s="10" t="s">
        <v>811</v>
      </c>
      <c r="F11" s="10" t="s">
        <v>26</v>
      </c>
      <c r="G11" s="10" t="s">
        <v>508</v>
      </c>
      <c r="H11" s="10" t="s">
        <v>508</v>
      </c>
      <c r="I11" s="5" t="s">
        <v>27</v>
      </c>
      <c r="J11" s="11">
        <v>3</v>
      </c>
      <c r="K11" s="96">
        <v>42278</v>
      </c>
      <c r="L11" s="96">
        <v>42369</v>
      </c>
      <c r="M11" s="320">
        <v>14</v>
      </c>
      <c r="N11" s="2">
        <v>1</v>
      </c>
      <c r="O11" s="3" t="s">
        <v>503</v>
      </c>
      <c r="P11" s="342" t="s">
        <v>1307</v>
      </c>
      <c r="Q11" s="419">
        <f t="shared" ref="Q11:Q74" si="0">LEN(O11)</f>
        <v>373</v>
      </c>
    </row>
    <row r="12" spans="1:18" ht="90" customHeight="1" x14ac:dyDescent="0.2">
      <c r="A12" s="1">
        <v>1</v>
      </c>
      <c r="B12" s="75" t="s">
        <v>472</v>
      </c>
      <c r="C12" s="10" t="s">
        <v>25</v>
      </c>
      <c r="D12" s="5">
        <v>3</v>
      </c>
      <c r="E12" s="3" t="s">
        <v>812</v>
      </c>
      <c r="F12" s="10" t="s">
        <v>28</v>
      </c>
      <c r="G12" s="10" t="s">
        <v>29</v>
      </c>
      <c r="H12" s="10" t="s">
        <v>30</v>
      </c>
      <c r="I12" s="5" t="s">
        <v>27</v>
      </c>
      <c r="J12" s="11">
        <v>24</v>
      </c>
      <c r="K12" s="96">
        <v>42370</v>
      </c>
      <c r="L12" s="96">
        <v>43465</v>
      </c>
      <c r="M12" s="320">
        <v>104</v>
      </c>
      <c r="N12" s="2">
        <v>1</v>
      </c>
      <c r="O12" s="76" t="s">
        <v>807</v>
      </c>
      <c r="P12" s="342" t="s">
        <v>1308</v>
      </c>
      <c r="Q12" s="419">
        <f t="shared" si="0"/>
        <v>379</v>
      </c>
    </row>
    <row r="13" spans="1:18" ht="76.5" customHeight="1" x14ac:dyDescent="0.2">
      <c r="A13" s="1">
        <v>1</v>
      </c>
      <c r="B13" s="75" t="s">
        <v>359</v>
      </c>
      <c r="C13" s="10" t="s">
        <v>25</v>
      </c>
      <c r="D13" s="53">
        <v>4</v>
      </c>
      <c r="E13" s="55" t="s">
        <v>813</v>
      </c>
      <c r="F13" s="32" t="s">
        <v>32</v>
      </c>
      <c r="G13" s="32" t="s">
        <v>33</v>
      </c>
      <c r="H13" s="32" t="s">
        <v>34</v>
      </c>
      <c r="I13" s="224" t="s">
        <v>810</v>
      </c>
      <c r="J13" s="64">
        <v>1</v>
      </c>
      <c r="K13" s="84">
        <v>42370</v>
      </c>
      <c r="L13" s="84">
        <v>43465</v>
      </c>
      <c r="M13" s="246">
        <v>156</v>
      </c>
      <c r="N13" s="73">
        <v>1</v>
      </c>
      <c r="O13" s="270" t="s">
        <v>859</v>
      </c>
      <c r="P13" s="342" t="s">
        <v>1309</v>
      </c>
      <c r="Q13" s="419">
        <f t="shared" si="0"/>
        <v>380</v>
      </c>
    </row>
    <row r="14" spans="1:18" ht="83.25" customHeight="1" x14ac:dyDescent="0.2">
      <c r="A14" s="1">
        <v>1</v>
      </c>
      <c r="B14" s="75" t="s">
        <v>360</v>
      </c>
      <c r="C14" s="10" t="s">
        <v>25</v>
      </c>
      <c r="D14" s="53">
        <v>5</v>
      </c>
      <c r="E14" s="55" t="s">
        <v>814</v>
      </c>
      <c r="F14" s="32" t="s">
        <v>36</v>
      </c>
      <c r="G14" s="32" t="s">
        <v>29</v>
      </c>
      <c r="H14" s="32" t="s">
        <v>30</v>
      </c>
      <c r="I14" s="53" t="s">
        <v>27</v>
      </c>
      <c r="J14" s="63">
        <v>24</v>
      </c>
      <c r="K14" s="84">
        <v>42370</v>
      </c>
      <c r="L14" s="84">
        <v>43465</v>
      </c>
      <c r="M14" s="246">
        <v>156</v>
      </c>
      <c r="N14" s="49">
        <v>1</v>
      </c>
      <c r="O14" s="178" t="s">
        <v>858</v>
      </c>
      <c r="P14" s="342" t="s">
        <v>1308</v>
      </c>
      <c r="Q14" s="419">
        <f t="shared" si="0"/>
        <v>173</v>
      </c>
    </row>
    <row r="15" spans="1:18" ht="85.5" customHeight="1" x14ac:dyDescent="0.2">
      <c r="A15" s="1">
        <v>1</v>
      </c>
      <c r="B15" s="75" t="s">
        <v>361</v>
      </c>
      <c r="C15" s="10" t="s">
        <v>25</v>
      </c>
      <c r="D15" s="88">
        <v>6</v>
      </c>
      <c r="E15" s="55" t="s">
        <v>815</v>
      </c>
      <c r="F15" s="32" t="s">
        <v>39</v>
      </c>
      <c r="G15" s="32" t="s">
        <v>441</v>
      </c>
      <c r="H15" s="32" t="s">
        <v>442</v>
      </c>
      <c r="I15" s="63" t="s">
        <v>443</v>
      </c>
      <c r="J15" s="64">
        <v>12</v>
      </c>
      <c r="K15" s="43">
        <v>43250</v>
      </c>
      <c r="L15" s="84">
        <v>44377</v>
      </c>
      <c r="M15" s="69">
        <f>52+52+52+4</f>
        <v>160</v>
      </c>
      <c r="N15" s="49">
        <v>0.67</v>
      </c>
      <c r="O15" s="115" t="s">
        <v>1272</v>
      </c>
      <c r="P15" s="342" t="s">
        <v>1310</v>
      </c>
      <c r="Q15" s="419">
        <f t="shared" si="0"/>
        <v>390</v>
      </c>
    </row>
    <row r="16" spans="1:18" ht="63.75" x14ac:dyDescent="0.2">
      <c r="A16" s="1">
        <v>1</v>
      </c>
      <c r="B16" s="75" t="s">
        <v>362</v>
      </c>
      <c r="C16" s="10" t="s">
        <v>25</v>
      </c>
      <c r="D16" s="88">
        <v>6</v>
      </c>
      <c r="E16" s="55" t="s">
        <v>815</v>
      </c>
      <c r="F16" s="32" t="s">
        <v>39</v>
      </c>
      <c r="G16" s="32" t="s">
        <v>444</v>
      </c>
      <c r="H16" s="32" t="s">
        <v>445</v>
      </c>
      <c r="I16" s="63" t="s">
        <v>446</v>
      </c>
      <c r="J16" s="64">
        <v>12</v>
      </c>
      <c r="K16" s="43">
        <v>43327</v>
      </c>
      <c r="L16" s="84">
        <v>43692</v>
      </c>
      <c r="M16" s="330">
        <v>52</v>
      </c>
      <c r="N16" s="49">
        <v>1</v>
      </c>
      <c r="O16" s="101" t="s">
        <v>1207</v>
      </c>
      <c r="P16" s="342" t="s">
        <v>1311</v>
      </c>
      <c r="Q16" s="419">
        <f t="shared" si="0"/>
        <v>374</v>
      </c>
    </row>
    <row r="17" spans="1:247" ht="63.75" x14ac:dyDescent="0.2">
      <c r="A17" s="1">
        <v>1</v>
      </c>
      <c r="B17" s="75" t="s">
        <v>363</v>
      </c>
      <c r="C17" s="10" t="s">
        <v>25</v>
      </c>
      <c r="D17" s="88">
        <v>6</v>
      </c>
      <c r="E17" s="55" t="s">
        <v>815</v>
      </c>
      <c r="F17" s="32" t="s">
        <v>39</v>
      </c>
      <c r="G17" s="32" t="s">
        <v>447</v>
      </c>
      <c r="H17" s="32" t="s">
        <v>448</v>
      </c>
      <c r="I17" s="63" t="s">
        <v>449</v>
      </c>
      <c r="J17" s="64">
        <v>4</v>
      </c>
      <c r="K17" s="43">
        <v>43327</v>
      </c>
      <c r="L17" s="84">
        <v>44196</v>
      </c>
      <c r="M17" s="330">
        <f>52+52+20</f>
        <v>124</v>
      </c>
      <c r="N17" s="49">
        <v>0.6</v>
      </c>
      <c r="O17" s="189" t="s">
        <v>1208</v>
      </c>
      <c r="P17" s="342" t="s">
        <v>1312</v>
      </c>
      <c r="Q17" s="419">
        <f t="shared" si="0"/>
        <v>301</v>
      </c>
    </row>
    <row r="18" spans="1:247" ht="62.25" customHeight="1" x14ac:dyDescent="0.2">
      <c r="A18" s="192">
        <v>1</v>
      </c>
      <c r="B18" s="75" t="s">
        <v>364</v>
      </c>
      <c r="C18" s="10" t="s">
        <v>25</v>
      </c>
      <c r="D18" s="88">
        <v>6</v>
      </c>
      <c r="E18" s="55" t="s">
        <v>815</v>
      </c>
      <c r="F18" s="32" t="s">
        <v>39</v>
      </c>
      <c r="G18" s="32" t="s">
        <v>452</v>
      </c>
      <c r="H18" s="32" t="s">
        <v>450</v>
      </c>
      <c r="I18" s="63" t="s">
        <v>451</v>
      </c>
      <c r="J18" s="64">
        <v>5</v>
      </c>
      <c r="K18" s="43">
        <v>43344</v>
      </c>
      <c r="L18" s="84">
        <v>43830</v>
      </c>
      <c r="M18" s="330">
        <f>17+52</f>
        <v>69</v>
      </c>
      <c r="N18" s="49">
        <v>1</v>
      </c>
      <c r="O18" s="276" t="s">
        <v>1262</v>
      </c>
      <c r="P18" s="189" t="s">
        <v>1313</v>
      </c>
      <c r="Q18" s="419">
        <f t="shared" si="0"/>
        <v>345</v>
      </c>
    </row>
    <row r="19" spans="1:247" ht="63.75" x14ac:dyDescent="0.2">
      <c r="A19" s="192">
        <v>1</v>
      </c>
      <c r="B19" s="75" t="s">
        <v>365</v>
      </c>
      <c r="C19" s="10" t="s">
        <v>25</v>
      </c>
      <c r="D19" s="53">
        <v>8</v>
      </c>
      <c r="E19" s="55" t="s">
        <v>913</v>
      </c>
      <c r="F19" s="32" t="s">
        <v>46</v>
      </c>
      <c r="G19" s="55" t="s">
        <v>47</v>
      </c>
      <c r="H19" s="55" t="s">
        <v>48</v>
      </c>
      <c r="I19" s="64" t="s">
        <v>49</v>
      </c>
      <c r="J19" s="64">
        <v>100</v>
      </c>
      <c r="K19" s="43">
        <v>43101</v>
      </c>
      <c r="L19" s="242">
        <v>43465</v>
      </c>
      <c r="M19" s="330">
        <v>51</v>
      </c>
      <c r="N19" s="252">
        <v>1</v>
      </c>
      <c r="O19" s="74" t="s">
        <v>779</v>
      </c>
      <c r="P19" s="189" t="s">
        <v>1314</v>
      </c>
      <c r="Q19" s="419">
        <f t="shared" si="0"/>
        <v>130</v>
      </c>
    </row>
    <row r="20" spans="1:247" s="186" customFormat="1" ht="93" customHeight="1" x14ac:dyDescent="0.2">
      <c r="A20" s="36">
        <v>1</v>
      </c>
      <c r="B20" s="75" t="s">
        <v>366</v>
      </c>
      <c r="C20" s="10" t="s">
        <v>25</v>
      </c>
      <c r="D20" s="27">
        <v>8</v>
      </c>
      <c r="E20" s="3" t="s">
        <v>414</v>
      </c>
      <c r="F20" s="10" t="s">
        <v>51</v>
      </c>
      <c r="G20" s="3" t="s">
        <v>52</v>
      </c>
      <c r="H20" s="3" t="s">
        <v>53</v>
      </c>
      <c r="I20" s="6" t="s">
        <v>54</v>
      </c>
      <c r="J20" s="6">
        <v>100</v>
      </c>
      <c r="K20" s="7">
        <v>42370</v>
      </c>
      <c r="L20" s="245">
        <v>43646</v>
      </c>
      <c r="M20" s="331">
        <f>52+52+52+26</f>
        <v>182</v>
      </c>
      <c r="N20" s="47">
        <v>1</v>
      </c>
      <c r="O20" s="275" t="s">
        <v>867</v>
      </c>
      <c r="P20" s="342" t="s">
        <v>1315</v>
      </c>
      <c r="Q20" s="419">
        <f t="shared" si="0"/>
        <v>329</v>
      </c>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85"/>
      <c r="AO20" s="185"/>
      <c r="AP20" s="185"/>
      <c r="AQ20" s="185"/>
      <c r="AR20" s="185"/>
      <c r="AS20" s="185"/>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0"/>
      <c r="BW20" s="190"/>
      <c r="BX20" s="190"/>
      <c r="BY20" s="190"/>
      <c r="BZ20" s="190"/>
      <c r="CA20" s="190"/>
      <c r="CB20" s="190"/>
      <c r="CC20" s="190"/>
      <c r="CD20" s="190"/>
      <c r="CE20" s="190"/>
      <c r="CF20" s="190"/>
      <c r="CG20" s="190"/>
      <c r="CH20" s="190"/>
      <c r="CI20" s="190"/>
      <c r="CJ20" s="190"/>
      <c r="CK20" s="190"/>
      <c r="CL20" s="190"/>
      <c r="CM20" s="190"/>
      <c r="CN20" s="190"/>
      <c r="CO20" s="190"/>
      <c r="CP20" s="190"/>
      <c r="CQ20" s="190"/>
      <c r="CR20" s="190"/>
      <c r="CS20" s="190"/>
      <c r="CT20" s="190"/>
      <c r="CU20" s="190"/>
      <c r="CV20" s="190"/>
      <c r="CW20" s="190"/>
      <c r="CX20" s="190"/>
      <c r="CY20" s="190"/>
      <c r="CZ20" s="190"/>
      <c r="DA20" s="190"/>
      <c r="DB20" s="190"/>
      <c r="DC20" s="190"/>
      <c r="DD20" s="190"/>
      <c r="DE20" s="190"/>
      <c r="DF20" s="190"/>
      <c r="DG20" s="190"/>
      <c r="DH20" s="190"/>
      <c r="DI20" s="190"/>
      <c r="DJ20" s="190"/>
      <c r="DK20" s="190"/>
      <c r="DL20" s="190"/>
      <c r="DM20" s="190"/>
      <c r="DN20" s="190"/>
      <c r="DO20" s="190"/>
      <c r="DP20" s="190"/>
      <c r="DQ20" s="190"/>
      <c r="DR20" s="190"/>
      <c r="DS20" s="190"/>
      <c r="DT20" s="190"/>
      <c r="DU20" s="190"/>
      <c r="DV20" s="190"/>
      <c r="DW20" s="190"/>
      <c r="DX20" s="190"/>
      <c r="DY20" s="190"/>
      <c r="DZ20" s="190"/>
      <c r="EA20" s="190"/>
      <c r="EB20" s="190"/>
      <c r="EC20" s="190"/>
      <c r="ED20" s="190"/>
      <c r="EE20" s="190"/>
      <c r="EF20" s="190"/>
      <c r="EG20" s="190"/>
      <c r="EH20" s="190"/>
      <c r="EI20" s="190"/>
      <c r="EJ20" s="190"/>
      <c r="EK20" s="190"/>
      <c r="EL20" s="190"/>
      <c r="EM20" s="190"/>
      <c r="EN20" s="190"/>
      <c r="EO20" s="190"/>
      <c r="EP20" s="190"/>
      <c r="EQ20" s="190"/>
      <c r="ER20" s="190"/>
      <c r="ES20" s="190"/>
      <c r="ET20" s="190"/>
      <c r="EU20" s="190"/>
      <c r="EV20" s="190"/>
      <c r="EW20" s="190"/>
      <c r="EX20" s="190"/>
      <c r="EY20" s="190"/>
      <c r="EZ20" s="190"/>
      <c r="FA20" s="190"/>
      <c r="FB20" s="190"/>
      <c r="FC20" s="190"/>
      <c r="FD20" s="190"/>
      <c r="FE20" s="190"/>
      <c r="FF20" s="190"/>
      <c r="FG20" s="190"/>
      <c r="FH20" s="190"/>
      <c r="FI20" s="190"/>
      <c r="FJ20" s="190"/>
      <c r="FK20" s="190"/>
      <c r="FL20" s="190"/>
      <c r="FM20" s="190"/>
      <c r="FN20" s="190"/>
      <c r="FO20" s="190"/>
      <c r="FP20" s="190"/>
      <c r="FQ20" s="190"/>
      <c r="FR20" s="190"/>
      <c r="FS20" s="190"/>
      <c r="FT20" s="190"/>
      <c r="FU20" s="190"/>
      <c r="FV20" s="190"/>
      <c r="FW20" s="190"/>
      <c r="FX20" s="190"/>
      <c r="FY20" s="190"/>
      <c r="FZ20" s="190"/>
      <c r="GA20" s="190"/>
      <c r="GB20" s="190"/>
      <c r="GC20" s="190"/>
      <c r="GD20" s="190"/>
      <c r="GE20" s="190"/>
      <c r="GF20" s="190"/>
      <c r="GG20" s="190"/>
      <c r="GH20" s="190"/>
      <c r="GI20" s="190"/>
      <c r="GJ20" s="190"/>
      <c r="GK20" s="190"/>
      <c r="GL20" s="190"/>
      <c r="GM20" s="190"/>
      <c r="GN20" s="190"/>
      <c r="GO20" s="190"/>
      <c r="GP20" s="190"/>
      <c r="GQ20" s="190"/>
      <c r="GR20" s="190"/>
      <c r="GS20" s="190"/>
      <c r="GT20" s="190"/>
      <c r="GU20" s="190"/>
      <c r="GV20" s="190"/>
      <c r="GW20" s="190"/>
      <c r="GX20" s="190"/>
      <c r="GY20" s="190"/>
      <c r="GZ20" s="190"/>
      <c r="HA20" s="190"/>
      <c r="HB20" s="190"/>
      <c r="HC20" s="190"/>
      <c r="HD20" s="190"/>
      <c r="HE20" s="190"/>
      <c r="HF20" s="190"/>
      <c r="HG20" s="190"/>
      <c r="HH20" s="190"/>
      <c r="HI20" s="190"/>
      <c r="HJ20" s="190"/>
      <c r="HK20" s="190"/>
      <c r="HL20" s="190"/>
      <c r="HM20" s="190"/>
      <c r="HN20" s="190"/>
      <c r="HO20" s="190"/>
      <c r="HP20" s="190"/>
      <c r="HQ20" s="190"/>
      <c r="HR20" s="190"/>
      <c r="HS20" s="190"/>
      <c r="HT20" s="190"/>
      <c r="HU20" s="190"/>
      <c r="HV20" s="190"/>
      <c r="HW20" s="190"/>
      <c r="HX20" s="190"/>
      <c r="HY20" s="190"/>
      <c r="HZ20" s="190"/>
      <c r="IA20" s="190"/>
      <c r="IB20" s="190"/>
      <c r="IC20" s="190"/>
      <c r="ID20" s="190"/>
      <c r="IE20" s="190"/>
      <c r="IF20" s="190"/>
      <c r="IG20" s="190"/>
      <c r="IH20" s="190"/>
      <c r="II20" s="190"/>
      <c r="IJ20" s="190"/>
      <c r="IK20" s="190"/>
      <c r="IL20" s="190"/>
      <c r="IM20" s="190"/>
    </row>
    <row r="21" spans="1:247" ht="51" x14ac:dyDescent="0.2">
      <c r="A21" s="36">
        <v>1</v>
      </c>
      <c r="B21" s="75" t="s">
        <v>367</v>
      </c>
      <c r="C21" s="10" t="s">
        <v>25</v>
      </c>
      <c r="D21" s="87">
        <v>9</v>
      </c>
      <c r="E21" s="3" t="s">
        <v>816</v>
      </c>
      <c r="F21" s="10" t="s">
        <v>55</v>
      </c>
      <c r="G21" s="8" t="s">
        <v>56</v>
      </c>
      <c r="H21" s="3" t="s">
        <v>57</v>
      </c>
      <c r="I21" s="75" t="s">
        <v>58</v>
      </c>
      <c r="J21" s="6">
        <v>12</v>
      </c>
      <c r="K21" s="7">
        <v>42358</v>
      </c>
      <c r="L21" s="7">
        <v>42705</v>
      </c>
      <c r="M21" s="330">
        <v>50</v>
      </c>
      <c r="N21" s="2">
        <v>1</v>
      </c>
      <c r="O21" s="3" t="s">
        <v>59</v>
      </c>
      <c r="P21" s="342" t="s">
        <v>1316</v>
      </c>
      <c r="Q21" s="419">
        <f t="shared" si="0"/>
        <v>354</v>
      </c>
    </row>
    <row r="22" spans="1:247" s="25" customFormat="1" ht="51" x14ac:dyDescent="0.2">
      <c r="A22" s="36">
        <v>1</v>
      </c>
      <c r="B22" s="75" t="s">
        <v>368</v>
      </c>
      <c r="C22" s="10" t="s">
        <v>25</v>
      </c>
      <c r="D22" s="202">
        <v>9</v>
      </c>
      <c r="E22" s="3" t="s">
        <v>816</v>
      </c>
      <c r="F22" s="10" t="s">
        <v>55</v>
      </c>
      <c r="G22" s="222" t="s">
        <v>56</v>
      </c>
      <c r="H22" s="41" t="s">
        <v>61</v>
      </c>
      <c r="I22" s="119" t="s">
        <v>62</v>
      </c>
      <c r="J22" s="30">
        <v>3</v>
      </c>
      <c r="K22" s="44">
        <v>42156</v>
      </c>
      <c r="L22" s="44">
        <v>42369</v>
      </c>
      <c r="M22" s="330">
        <v>31</v>
      </c>
      <c r="N22" s="13">
        <v>1</v>
      </c>
      <c r="O22" s="3" t="s">
        <v>63</v>
      </c>
      <c r="P22" s="342" t="s">
        <v>1316</v>
      </c>
      <c r="Q22" s="419">
        <f t="shared" si="0"/>
        <v>247</v>
      </c>
      <c r="R22" s="185"/>
      <c r="S22" s="185"/>
      <c r="T22" s="185"/>
      <c r="U22" s="185"/>
      <c r="V22" s="185"/>
      <c r="W22" s="185"/>
      <c r="X22" s="185"/>
      <c r="Y22" s="185"/>
      <c r="Z22" s="185"/>
      <c r="AA22" s="185"/>
      <c r="AB22" s="185"/>
      <c r="AC22" s="185"/>
      <c r="AD22" s="185"/>
      <c r="AE22" s="185"/>
      <c r="AF22" s="185"/>
      <c r="AG22" s="185"/>
      <c r="AH22" s="185"/>
      <c r="AI22" s="185"/>
      <c r="AJ22" s="185"/>
      <c r="AK22" s="185"/>
      <c r="AL22" s="185"/>
      <c r="AM22" s="185"/>
      <c r="AN22" s="185"/>
      <c r="AO22" s="185"/>
      <c r="AP22" s="185"/>
      <c r="AQ22" s="185"/>
      <c r="AR22" s="185"/>
      <c r="AS22" s="185"/>
    </row>
    <row r="23" spans="1:247" ht="95.25" customHeight="1" x14ac:dyDescent="0.2">
      <c r="A23" s="36">
        <v>1</v>
      </c>
      <c r="B23" s="75" t="s">
        <v>369</v>
      </c>
      <c r="C23" s="10" t="s">
        <v>25</v>
      </c>
      <c r="D23" s="201">
        <v>9</v>
      </c>
      <c r="E23" s="9" t="s">
        <v>817</v>
      </c>
      <c r="F23" s="90" t="s">
        <v>55</v>
      </c>
      <c r="G23" s="8" t="s">
        <v>56</v>
      </c>
      <c r="H23" s="3" t="s">
        <v>65</v>
      </c>
      <c r="I23" s="6" t="s">
        <v>66</v>
      </c>
      <c r="J23" s="17">
        <v>62</v>
      </c>
      <c r="K23" s="7">
        <v>42370</v>
      </c>
      <c r="L23" s="375">
        <v>44196</v>
      </c>
      <c r="M23" s="152">
        <f>52+52+52+52+25</f>
        <v>233</v>
      </c>
      <c r="N23" s="13">
        <v>0.66</v>
      </c>
      <c r="O23" s="3" t="s">
        <v>1433</v>
      </c>
      <c r="P23" s="342" t="s">
        <v>1316</v>
      </c>
      <c r="Q23" s="419">
        <f t="shared" si="0"/>
        <v>360</v>
      </c>
    </row>
    <row r="24" spans="1:247" ht="99.75" customHeight="1" x14ac:dyDescent="0.2">
      <c r="A24" s="36">
        <v>1</v>
      </c>
      <c r="B24" s="75" t="s">
        <v>370</v>
      </c>
      <c r="C24" s="10" t="s">
        <v>25</v>
      </c>
      <c r="D24" s="200">
        <v>9</v>
      </c>
      <c r="E24" s="16" t="s">
        <v>818</v>
      </c>
      <c r="F24" s="11" t="s">
        <v>55</v>
      </c>
      <c r="G24" s="41" t="s">
        <v>68</v>
      </c>
      <c r="H24" s="41" t="s">
        <v>69</v>
      </c>
      <c r="I24" s="29" t="s">
        <v>70</v>
      </c>
      <c r="J24" s="46">
        <v>7587</v>
      </c>
      <c r="K24" s="120">
        <v>43101</v>
      </c>
      <c r="L24" s="120">
        <v>44196</v>
      </c>
      <c r="M24" s="330">
        <v>156</v>
      </c>
      <c r="N24" s="2">
        <v>0</v>
      </c>
      <c r="O24" s="10" t="s">
        <v>1245</v>
      </c>
      <c r="P24" s="342" t="s">
        <v>1316</v>
      </c>
      <c r="Q24" s="419">
        <f t="shared" si="0"/>
        <v>226</v>
      </c>
    </row>
    <row r="25" spans="1:247" s="25" customFormat="1" ht="138" customHeight="1" x14ac:dyDescent="0.2">
      <c r="A25" s="36">
        <v>1</v>
      </c>
      <c r="B25" s="75" t="s">
        <v>473</v>
      </c>
      <c r="C25" s="10" t="s">
        <v>25</v>
      </c>
      <c r="D25" s="121">
        <v>10</v>
      </c>
      <c r="E25" s="3" t="s">
        <v>819</v>
      </c>
      <c r="F25" s="10" t="s">
        <v>72</v>
      </c>
      <c r="G25" s="26" t="s">
        <v>441</v>
      </c>
      <c r="H25" s="26" t="s">
        <v>442</v>
      </c>
      <c r="I25" s="29" t="s">
        <v>443</v>
      </c>
      <c r="J25" s="30">
        <v>12</v>
      </c>
      <c r="K25" s="44">
        <v>43250</v>
      </c>
      <c r="L25" s="122">
        <v>44377</v>
      </c>
      <c r="M25" s="69">
        <f>52+52+52+4</f>
        <v>160</v>
      </c>
      <c r="N25" s="50">
        <v>0.67</v>
      </c>
      <c r="O25" s="10" t="s">
        <v>1272</v>
      </c>
      <c r="P25" s="342" t="s">
        <v>1317</v>
      </c>
      <c r="Q25" s="419">
        <f t="shared" si="0"/>
        <v>390</v>
      </c>
      <c r="R25" s="185"/>
      <c r="S25" s="185"/>
      <c r="T25" s="185"/>
      <c r="U25" s="185"/>
      <c r="V25" s="185"/>
      <c r="W25" s="185"/>
      <c r="X25" s="185"/>
      <c r="Y25" s="185"/>
      <c r="Z25" s="185"/>
      <c r="AA25" s="185"/>
      <c r="AB25" s="185"/>
      <c r="AC25" s="185"/>
      <c r="AD25" s="185"/>
      <c r="AE25" s="185"/>
      <c r="AF25" s="185"/>
      <c r="AG25" s="185"/>
      <c r="AH25" s="185"/>
      <c r="AI25" s="185"/>
      <c r="AJ25" s="185"/>
      <c r="AK25" s="185"/>
      <c r="AL25" s="185"/>
      <c r="AM25" s="185"/>
      <c r="AN25" s="185"/>
      <c r="AO25" s="185"/>
      <c r="AP25" s="185"/>
      <c r="AQ25" s="185"/>
      <c r="AR25" s="185"/>
      <c r="AS25" s="185"/>
    </row>
    <row r="26" spans="1:247" s="25" customFormat="1" ht="97.5" customHeight="1" x14ac:dyDescent="0.2">
      <c r="A26" s="36">
        <v>1</v>
      </c>
      <c r="B26" s="75" t="s">
        <v>474</v>
      </c>
      <c r="C26" s="10" t="s">
        <v>25</v>
      </c>
      <c r="D26" s="123">
        <v>10</v>
      </c>
      <c r="E26" s="3" t="s">
        <v>819</v>
      </c>
      <c r="F26" s="10" t="s">
        <v>72</v>
      </c>
      <c r="G26" s="26" t="s">
        <v>444</v>
      </c>
      <c r="H26" s="26" t="s">
        <v>445</v>
      </c>
      <c r="I26" s="29" t="s">
        <v>446</v>
      </c>
      <c r="J26" s="30">
        <v>12</v>
      </c>
      <c r="K26" s="44">
        <v>43327</v>
      </c>
      <c r="L26" s="122">
        <v>43692</v>
      </c>
      <c r="M26" s="330">
        <v>52</v>
      </c>
      <c r="N26" s="49">
        <v>1</v>
      </c>
      <c r="O26" s="101" t="s">
        <v>1209</v>
      </c>
      <c r="P26" s="342" t="s">
        <v>1311</v>
      </c>
      <c r="Q26" s="419">
        <f t="shared" si="0"/>
        <v>337</v>
      </c>
      <c r="R26" s="185"/>
      <c r="S26" s="185"/>
      <c r="T26" s="185"/>
      <c r="U26" s="185"/>
      <c r="V26" s="185"/>
      <c r="W26" s="185"/>
      <c r="X26" s="185"/>
      <c r="Y26" s="185"/>
      <c r="Z26" s="185"/>
      <c r="AA26" s="185"/>
      <c r="AB26" s="185"/>
      <c r="AC26" s="185"/>
      <c r="AD26" s="185"/>
      <c r="AE26" s="185"/>
      <c r="AF26" s="185"/>
      <c r="AG26" s="185"/>
      <c r="AH26" s="185"/>
      <c r="AI26" s="185"/>
      <c r="AJ26" s="185"/>
      <c r="AK26" s="185"/>
      <c r="AL26" s="185"/>
      <c r="AM26" s="185"/>
      <c r="AN26" s="185"/>
      <c r="AO26" s="185"/>
      <c r="AP26" s="185"/>
      <c r="AQ26" s="185"/>
      <c r="AR26" s="185"/>
      <c r="AS26" s="185"/>
    </row>
    <row r="27" spans="1:247" ht="63.75" x14ac:dyDescent="0.2">
      <c r="A27" s="36">
        <v>1</v>
      </c>
      <c r="B27" s="75" t="s">
        <v>371</v>
      </c>
      <c r="C27" s="10" t="s">
        <v>25</v>
      </c>
      <c r="D27" s="27">
        <v>10</v>
      </c>
      <c r="E27" s="3" t="s">
        <v>819</v>
      </c>
      <c r="F27" s="10" t="s">
        <v>72</v>
      </c>
      <c r="G27" s="26" t="s">
        <v>447</v>
      </c>
      <c r="H27" s="26" t="s">
        <v>448</v>
      </c>
      <c r="I27" s="29" t="s">
        <v>449</v>
      </c>
      <c r="J27" s="30">
        <v>4</v>
      </c>
      <c r="K27" s="44">
        <v>43327</v>
      </c>
      <c r="L27" s="122">
        <v>44196</v>
      </c>
      <c r="M27" s="330">
        <f>52+52+20</f>
        <v>124</v>
      </c>
      <c r="N27" s="268">
        <v>0.6</v>
      </c>
      <c r="O27" s="3" t="s">
        <v>1242</v>
      </c>
      <c r="P27" s="342" t="s">
        <v>1312</v>
      </c>
      <c r="Q27" s="419">
        <f t="shared" si="0"/>
        <v>390</v>
      </c>
    </row>
    <row r="28" spans="1:247" ht="95.25" customHeight="1" x14ac:dyDescent="0.2">
      <c r="A28" s="36">
        <v>1</v>
      </c>
      <c r="B28" s="75" t="s">
        <v>372</v>
      </c>
      <c r="C28" s="10" t="s">
        <v>25</v>
      </c>
      <c r="D28" s="27">
        <v>10</v>
      </c>
      <c r="E28" s="3" t="s">
        <v>819</v>
      </c>
      <c r="F28" s="10" t="s">
        <v>72</v>
      </c>
      <c r="G28" s="10" t="s">
        <v>452</v>
      </c>
      <c r="H28" s="10" t="s">
        <v>450</v>
      </c>
      <c r="I28" s="11" t="s">
        <v>451</v>
      </c>
      <c r="J28" s="6">
        <v>5</v>
      </c>
      <c r="K28" s="7">
        <v>43344</v>
      </c>
      <c r="L28" s="96">
        <v>43830</v>
      </c>
      <c r="M28" s="330">
        <f>17+52</f>
        <v>69</v>
      </c>
      <c r="N28" s="48">
        <v>1</v>
      </c>
      <c r="O28" s="115" t="s">
        <v>1211</v>
      </c>
      <c r="P28" s="342" t="s">
        <v>1318</v>
      </c>
      <c r="Q28" s="419">
        <f t="shared" si="0"/>
        <v>243</v>
      </c>
    </row>
    <row r="29" spans="1:247" ht="105.75" customHeight="1" x14ac:dyDescent="0.2">
      <c r="A29" s="36">
        <v>1</v>
      </c>
      <c r="B29" s="75" t="s">
        <v>373</v>
      </c>
      <c r="C29" s="10" t="s">
        <v>25</v>
      </c>
      <c r="D29" s="5">
        <v>11</v>
      </c>
      <c r="E29" s="3" t="s">
        <v>415</v>
      </c>
      <c r="F29" s="10" t="s">
        <v>80</v>
      </c>
      <c r="G29" s="10" t="s">
        <v>271</v>
      </c>
      <c r="H29" s="10" t="s">
        <v>453</v>
      </c>
      <c r="I29" s="11" t="s">
        <v>246</v>
      </c>
      <c r="J29" s="6">
        <v>250</v>
      </c>
      <c r="K29" s="124">
        <v>43102</v>
      </c>
      <c r="L29" s="125">
        <v>43644</v>
      </c>
      <c r="M29" s="330">
        <f>52+26</f>
        <v>78</v>
      </c>
      <c r="N29" s="48">
        <v>1</v>
      </c>
      <c r="O29" s="101" t="s">
        <v>899</v>
      </c>
      <c r="P29" s="342" t="s">
        <v>1319</v>
      </c>
      <c r="Q29" s="419">
        <f t="shared" si="0"/>
        <v>194</v>
      </c>
    </row>
    <row r="30" spans="1:247" ht="90.75" customHeight="1" x14ac:dyDescent="0.2">
      <c r="A30" s="448">
        <v>1</v>
      </c>
      <c r="B30" s="337" t="s">
        <v>374</v>
      </c>
      <c r="C30" s="10" t="s">
        <v>25</v>
      </c>
      <c r="D30" s="5">
        <v>11</v>
      </c>
      <c r="E30" s="3" t="s">
        <v>415</v>
      </c>
      <c r="F30" s="10" t="s">
        <v>80</v>
      </c>
      <c r="G30" s="14" t="s">
        <v>240</v>
      </c>
      <c r="H30" s="14" t="s">
        <v>454</v>
      </c>
      <c r="I30" s="108" t="s">
        <v>787</v>
      </c>
      <c r="J30" s="11">
        <v>19</v>
      </c>
      <c r="K30" s="124">
        <v>43102</v>
      </c>
      <c r="L30" s="390">
        <v>44377</v>
      </c>
      <c r="M30" s="330">
        <f>52+52+17</f>
        <v>121</v>
      </c>
      <c r="N30" s="2">
        <v>0.37</v>
      </c>
      <c r="O30" s="101" t="s">
        <v>1428</v>
      </c>
      <c r="P30" s="342" t="s">
        <v>1319</v>
      </c>
      <c r="Q30" s="419">
        <f t="shared" si="0"/>
        <v>357</v>
      </c>
    </row>
    <row r="31" spans="1:247" s="37" customFormat="1" ht="85.5" customHeight="1" x14ac:dyDescent="0.2">
      <c r="A31" s="448">
        <v>1</v>
      </c>
      <c r="B31" s="337" t="s">
        <v>375</v>
      </c>
      <c r="C31" s="10" t="s">
        <v>25</v>
      </c>
      <c r="D31" s="5">
        <v>11</v>
      </c>
      <c r="E31" s="3" t="s">
        <v>415</v>
      </c>
      <c r="F31" s="10" t="s">
        <v>80</v>
      </c>
      <c r="G31" s="14" t="s">
        <v>240</v>
      </c>
      <c r="H31" s="217" t="s">
        <v>251</v>
      </c>
      <c r="I31" s="108" t="s">
        <v>788</v>
      </c>
      <c r="J31" s="228">
        <v>539</v>
      </c>
      <c r="K31" s="125">
        <v>43069</v>
      </c>
      <c r="L31" s="390">
        <v>44377</v>
      </c>
      <c r="M31" s="305">
        <f>52+52+22</f>
        <v>126</v>
      </c>
      <c r="N31" s="263">
        <v>0.38</v>
      </c>
      <c r="O31" s="101" t="s">
        <v>1428</v>
      </c>
      <c r="P31" s="342" t="s">
        <v>1319</v>
      </c>
      <c r="Q31" s="419">
        <f t="shared" si="0"/>
        <v>357</v>
      </c>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c r="AO31" s="185"/>
      <c r="AP31" s="185"/>
      <c r="AQ31" s="185"/>
      <c r="AR31" s="185"/>
      <c r="AS31" s="185"/>
    </row>
    <row r="32" spans="1:247" ht="99.75" customHeight="1" x14ac:dyDescent="0.2">
      <c r="A32" s="36">
        <v>1</v>
      </c>
      <c r="B32" s="75" t="s">
        <v>376</v>
      </c>
      <c r="C32" s="10" t="s">
        <v>25</v>
      </c>
      <c r="D32" s="5">
        <v>11</v>
      </c>
      <c r="E32" s="3" t="s">
        <v>415</v>
      </c>
      <c r="F32" s="10" t="s">
        <v>80</v>
      </c>
      <c r="G32" s="14" t="s">
        <v>455</v>
      </c>
      <c r="H32" s="31" t="s">
        <v>251</v>
      </c>
      <c r="I32" s="11" t="s">
        <v>252</v>
      </c>
      <c r="J32" s="5">
        <v>139</v>
      </c>
      <c r="K32" s="126">
        <v>43069</v>
      </c>
      <c r="L32" s="126">
        <v>43281</v>
      </c>
      <c r="M32" s="330">
        <f>4+26</f>
        <v>30</v>
      </c>
      <c r="N32" s="2">
        <v>1</v>
      </c>
      <c r="O32" s="101" t="s">
        <v>792</v>
      </c>
      <c r="P32" s="189" t="s">
        <v>1314</v>
      </c>
      <c r="Q32" s="419">
        <f t="shared" si="0"/>
        <v>252</v>
      </c>
    </row>
    <row r="33" spans="1:247" ht="126.75" customHeight="1" x14ac:dyDescent="0.2">
      <c r="A33" s="36">
        <v>1</v>
      </c>
      <c r="B33" s="75" t="s">
        <v>377</v>
      </c>
      <c r="C33" s="10" t="s">
        <v>25</v>
      </c>
      <c r="D33" s="195">
        <v>11</v>
      </c>
      <c r="E33" s="28" t="s">
        <v>415</v>
      </c>
      <c r="F33" s="103" t="s">
        <v>80</v>
      </c>
      <c r="G33" s="219" t="s">
        <v>253</v>
      </c>
      <c r="H33" s="223" t="s">
        <v>251</v>
      </c>
      <c r="I33" s="127" t="s">
        <v>254</v>
      </c>
      <c r="J33" s="195">
        <v>40</v>
      </c>
      <c r="K33" s="236">
        <v>43069</v>
      </c>
      <c r="L33" s="236">
        <v>43159</v>
      </c>
      <c r="M33" s="330">
        <f>4+9</f>
        <v>13</v>
      </c>
      <c r="N33" s="104">
        <v>1</v>
      </c>
      <c r="O33" s="101" t="s">
        <v>792</v>
      </c>
      <c r="P33" s="189" t="s">
        <v>1314</v>
      </c>
      <c r="Q33" s="419">
        <f t="shared" si="0"/>
        <v>252</v>
      </c>
    </row>
    <row r="34" spans="1:247" ht="89.25" customHeight="1" x14ac:dyDescent="0.2">
      <c r="A34" s="36">
        <v>1</v>
      </c>
      <c r="B34" s="447" t="s">
        <v>378</v>
      </c>
      <c r="C34" s="10" t="s">
        <v>25</v>
      </c>
      <c r="D34" s="5">
        <v>11</v>
      </c>
      <c r="E34" s="3" t="s">
        <v>415</v>
      </c>
      <c r="F34" s="10" t="s">
        <v>80</v>
      </c>
      <c r="G34" s="14" t="s">
        <v>255</v>
      </c>
      <c r="H34" s="14" t="s">
        <v>256</v>
      </c>
      <c r="I34" s="11" t="s">
        <v>257</v>
      </c>
      <c r="J34" s="5">
        <v>6</v>
      </c>
      <c r="K34" s="124">
        <v>43069</v>
      </c>
      <c r="L34" s="125">
        <v>43951</v>
      </c>
      <c r="M34" s="305">
        <f>52+52+22</f>
        <v>126</v>
      </c>
      <c r="N34" s="391">
        <v>1</v>
      </c>
      <c r="O34" s="276" t="s">
        <v>1453</v>
      </c>
      <c r="P34" s="342" t="s">
        <v>1319</v>
      </c>
      <c r="Q34" s="419">
        <f t="shared" si="0"/>
        <v>154</v>
      </c>
    </row>
    <row r="35" spans="1:247" ht="63.75" x14ac:dyDescent="0.2">
      <c r="A35" s="36">
        <v>1</v>
      </c>
      <c r="B35" s="75" t="s">
        <v>379</v>
      </c>
      <c r="C35" s="10" t="s">
        <v>25</v>
      </c>
      <c r="D35" s="5">
        <v>11</v>
      </c>
      <c r="E35" s="3" t="s">
        <v>415</v>
      </c>
      <c r="F35" s="10" t="s">
        <v>80</v>
      </c>
      <c r="G35" s="3" t="s">
        <v>258</v>
      </c>
      <c r="H35" s="3" t="s">
        <v>259</v>
      </c>
      <c r="I35" s="11" t="s">
        <v>260</v>
      </c>
      <c r="J35" s="5">
        <v>1</v>
      </c>
      <c r="K35" s="124">
        <v>43101</v>
      </c>
      <c r="L35" s="124">
        <v>43465</v>
      </c>
      <c r="M35" s="330">
        <v>52</v>
      </c>
      <c r="N35" s="104">
        <v>1</v>
      </c>
      <c r="O35" s="28" t="s">
        <v>775</v>
      </c>
      <c r="P35" s="342" t="s">
        <v>1320</v>
      </c>
      <c r="Q35" s="419">
        <f t="shared" si="0"/>
        <v>289</v>
      </c>
    </row>
    <row r="36" spans="1:247" ht="63.75" x14ac:dyDescent="0.2">
      <c r="A36" s="36">
        <v>1</v>
      </c>
      <c r="B36" s="75" t="s">
        <v>380</v>
      </c>
      <c r="C36" s="10" t="s">
        <v>25</v>
      </c>
      <c r="D36" s="53">
        <v>11</v>
      </c>
      <c r="E36" s="55" t="s">
        <v>415</v>
      </c>
      <c r="F36" s="32" t="s">
        <v>80</v>
      </c>
      <c r="G36" s="55" t="s">
        <v>264</v>
      </c>
      <c r="H36" s="55" t="s">
        <v>265</v>
      </c>
      <c r="I36" s="63" t="s">
        <v>266</v>
      </c>
      <c r="J36" s="53">
        <v>520</v>
      </c>
      <c r="K36" s="234">
        <v>43101</v>
      </c>
      <c r="L36" s="234">
        <v>44196</v>
      </c>
      <c r="M36" s="69">
        <f>52+52+52</f>
        <v>156</v>
      </c>
      <c r="N36" s="49">
        <v>0</v>
      </c>
      <c r="O36" s="28" t="s">
        <v>1246</v>
      </c>
      <c r="P36" s="342" t="s">
        <v>1316</v>
      </c>
      <c r="Q36" s="419">
        <f t="shared" si="0"/>
        <v>317</v>
      </c>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c r="FL36" s="317"/>
      <c r="FM36" s="317"/>
      <c r="FN36" s="317"/>
      <c r="FO36" s="317"/>
      <c r="FP36" s="317"/>
      <c r="FQ36" s="317"/>
      <c r="FR36" s="317"/>
      <c r="FS36" s="317"/>
      <c r="FT36" s="317"/>
      <c r="FU36" s="317"/>
      <c r="FV36" s="317"/>
      <c r="FW36" s="317"/>
      <c r="FX36" s="317"/>
      <c r="FY36" s="317"/>
      <c r="FZ36" s="317"/>
      <c r="GA36" s="317"/>
      <c r="GB36" s="317"/>
      <c r="GC36" s="317"/>
      <c r="GD36" s="317"/>
      <c r="GE36" s="317"/>
      <c r="GF36" s="317"/>
      <c r="GG36" s="317"/>
      <c r="GH36" s="317"/>
      <c r="GI36" s="317"/>
      <c r="GJ36" s="317"/>
      <c r="GK36" s="317"/>
      <c r="GL36" s="317"/>
      <c r="GM36" s="317"/>
      <c r="GN36" s="317"/>
      <c r="GO36" s="317"/>
      <c r="GP36" s="317"/>
      <c r="GQ36" s="317"/>
      <c r="GR36" s="317"/>
      <c r="GS36" s="317"/>
      <c r="GT36" s="317"/>
      <c r="GU36" s="317"/>
      <c r="GV36" s="317"/>
      <c r="GW36" s="317"/>
      <c r="GX36" s="317"/>
      <c r="GY36" s="317"/>
      <c r="GZ36" s="317"/>
      <c r="HA36" s="317"/>
      <c r="HB36" s="317"/>
      <c r="HC36" s="317"/>
      <c r="HD36" s="317"/>
      <c r="HE36" s="317"/>
      <c r="HF36" s="317"/>
      <c r="HG36" s="317"/>
      <c r="HH36" s="317"/>
      <c r="HI36" s="317"/>
      <c r="HJ36" s="317"/>
      <c r="HK36" s="317"/>
      <c r="HL36" s="317"/>
      <c r="HM36" s="317"/>
      <c r="HN36" s="317"/>
      <c r="HO36" s="317"/>
      <c r="HP36" s="317"/>
      <c r="HQ36" s="317"/>
      <c r="HR36" s="317"/>
      <c r="HS36" s="317"/>
      <c r="HT36" s="317"/>
      <c r="HU36" s="317"/>
      <c r="HV36" s="317"/>
      <c r="HW36" s="317"/>
      <c r="HX36" s="317"/>
      <c r="HY36" s="317"/>
      <c r="HZ36" s="317"/>
      <c r="IA36" s="317"/>
      <c r="IB36" s="317"/>
      <c r="IC36" s="317"/>
      <c r="ID36" s="317"/>
      <c r="IE36" s="317"/>
      <c r="IF36" s="317"/>
      <c r="IG36" s="317"/>
      <c r="IH36" s="317"/>
      <c r="II36" s="317"/>
      <c r="IJ36" s="317"/>
      <c r="IK36" s="317"/>
      <c r="IL36" s="317"/>
      <c r="IM36" s="317"/>
    </row>
    <row r="37" spans="1:247" ht="63.75" x14ac:dyDescent="0.2">
      <c r="A37" s="36">
        <v>1</v>
      </c>
      <c r="B37" s="75" t="s">
        <v>381</v>
      </c>
      <c r="C37" s="10" t="s">
        <v>25</v>
      </c>
      <c r="D37" s="53">
        <v>11</v>
      </c>
      <c r="E37" s="55" t="s">
        <v>415</v>
      </c>
      <c r="F37" s="32" t="s">
        <v>80</v>
      </c>
      <c r="G37" s="55" t="s">
        <v>878</v>
      </c>
      <c r="H37" s="55" t="s">
        <v>879</v>
      </c>
      <c r="I37" s="63" t="s">
        <v>267</v>
      </c>
      <c r="J37" s="64">
        <v>400</v>
      </c>
      <c r="K37" s="234">
        <v>43132</v>
      </c>
      <c r="L37" s="234">
        <v>43497</v>
      </c>
      <c r="M37" s="69">
        <v>52</v>
      </c>
      <c r="N37" s="256">
        <v>1</v>
      </c>
      <c r="O37" s="303" t="s">
        <v>907</v>
      </c>
      <c r="P37" s="342" t="s">
        <v>1321</v>
      </c>
      <c r="Q37" s="419">
        <f t="shared" si="0"/>
        <v>91</v>
      </c>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row>
    <row r="38" spans="1:247" ht="63.75" x14ac:dyDescent="0.2">
      <c r="A38" s="36">
        <v>1</v>
      </c>
      <c r="B38" s="75" t="s">
        <v>382</v>
      </c>
      <c r="C38" s="10" t="s">
        <v>25</v>
      </c>
      <c r="D38" s="53">
        <v>11</v>
      </c>
      <c r="E38" s="55" t="s">
        <v>415</v>
      </c>
      <c r="F38" s="32" t="s">
        <v>80</v>
      </c>
      <c r="G38" s="55" t="s">
        <v>880</v>
      </c>
      <c r="H38" s="102" t="s">
        <v>268</v>
      </c>
      <c r="I38" s="63" t="s">
        <v>269</v>
      </c>
      <c r="J38" s="64">
        <v>157</v>
      </c>
      <c r="K38" s="234">
        <v>43191</v>
      </c>
      <c r="L38" s="234">
        <v>43617</v>
      </c>
      <c r="M38" s="69">
        <f>52+9</f>
        <v>61</v>
      </c>
      <c r="N38" s="49">
        <v>1</v>
      </c>
      <c r="O38" s="303" t="s">
        <v>907</v>
      </c>
      <c r="P38" s="342" t="s">
        <v>1321</v>
      </c>
      <c r="Q38" s="419">
        <f t="shared" si="0"/>
        <v>91</v>
      </c>
      <c r="AT38" s="420"/>
      <c r="AU38" s="420"/>
      <c r="AV38" s="420"/>
      <c r="AW38" s="420"/>
      <c r="AX38" s="420"/>
      <c r="AY38" s="420"/>
      <c r="AZ38" s="420"/>
      <c r="BA38" s="420"/>
      <c r="BB38" s="420"/>
      <c r="BC38" s="420"/>
      <c r="BD38" s="420"/>
      <c r="BE38" s="420"/>
      <c r="BF38" s="420"/>
      <c r="BG38" s="420"/>
      <c r="BH38" s="420"/>
      <c r="BI38" s="420"/>
      <c r="BJ38" s="420"/>
      <c r="BK38" s="420"/>
      <c r="BL38" s="420"/>
      <c r="BM38" s="420"/>
      <c r="BN38" s="420"/>
      <c r="BO38" s="420"/>
      <c r="BP38" s="420"/>
      <c r="BQ38" s="420"/>
      <c r="BR38" s="420"/>
      <c r="BS38" s="420"/>
      <c r="BT38" s="420"/>
      <c r="BU38" s="420"/>
      <c r="BV38" s="420"/>
      <c r="BW38" s="420"/>
      <c r="BX38" s="420"/>
      <c r="BY38" s="420"/>
      <c r="BZ38" s="420"/>
      <c r="CA38" s="420"/>
      <c r="CB38" s="420"/>
      <c r="CC38" s="420"/>
      <c r="CD38" s="420"/>
      <c r="CE38" s="420"/>
      <c r="CF38" s="420"/>
      <c r="CG38" s="420"/>
      <c r="CH38" s="420"/>
      <c r="CI38" s="420"/>
      <c r="CJ38" s="420"/>
      <c r="CK38" s="420"/>
      <c r="CL38" s="420"/>
      <c r="CM38" s="420"/>
      <c r="CN38" s="420"/>
      <c r="CO38" s="420"/>
      <c r="CP38" s="420"/>
      <c r="CQ38" s="420"/>
      <c r="CR38" s="420"/>
      <c r="CS38" s="420"/>
      <c r="CT38" s="420"/>
      <c r="CU38" s="420"/>
      <c r="CV38" s="420"/>
      <c r="CW38" s="420"/>
      <c r="CX38" s="420"/>
      <c r="CY38" s="420"/>
      <c r="CZ38" s="420"/>
      <c r="DA38" s="420"/>
      <c r="DB38" s="420"/>
      <c r="DC38" s="420"/>
      <c r="DD38" s="420"/>
      <c r="DE38" s="420"/>
      <c r="DF38" s="420"/>
      <c r="DG38" s="420"/>
      <c r="DH38" s="420"/>
      <c r="DI38" s="420"/>
      <c r="DJ38" s="420"/>
      <c r="DK38" s="420"/>
      <c r="DL38" s="420"/>
      <c r="DM38" s="420"/>
      <c r="DN38" s="420"/>
      <c r="DO38" s="420"/>
      <c r="DP38" s="420"/>
      <c r="DQ38" s="420"/>
      <c r="DR38" s="420"/>
      <c r="DS38" s="420"/>
      <c r="DT38" s="420"/>
      <c r="DU38" s="420"/>
      <c r="DV38" s="420"/>
      <c r="DW38" s="420"/>
      <c r="DX38" s="420"/>
      <c r="DY38" s="420"/>
      <c r="DZ38" s="420"/>
      <c r="EA38" s="420"/>
      <c r="EB38" s="420"/>
      <c r="EC38" s="420"/>
      <c r="ED38" s="420"/>
      <c r="EE38" s="420"/>
      <c r="EF38" s="420"/>
      <c r="EG38" s="420"/>
      <c r="EH38" s="420"/>
      <c r="EI38" s="420"/>
      <c r="EJ38" s="420"/>
      <c r="EK38" s="420"/>
      <c r="EL38" s="420"/>
      <c r="EM38" s="420"/>
      <c r="EN38" s="420"/>
      <c r="EO38" s="420"/>
      <c r="EP38" s="420"/>
      <c r="EQ38" s="420"/>
      <c r="ER38" s="420"/>
      <c r="ES38" s="420"/>
      <c r="ET38" s="420"/>
      <c r="EU38" s="420"/>
      <c r="EV38" s="420"/>
      <c r="EW38" s="420"/>
      <c r="EX38" s="420"/>
      <c r="EY38" s="420"/>
      <c r="EZ38" s="420"/>
      <c r="FA38" s="420"/>
      <c r="FB38" s="420"/>
      <c r="FC38" s="420"/>
      <c r="FD38" s="420"/>
      <c r="FE38" s="420"/>
      <c r="FF38" s="420"/>
      <c r="FG38" s="420"/>
      <c r="FH38" s="420"/>
      <c r="FI38" s="420"/>
      <c r="FJ38" s="420"/>
      <c r="FK38" s="420"/>
      <c r="FL38" s="420"/>
      <c r="FM38" s="420"/>
      <c r="FN38" s="420"/>
      <c r="FO38" s="420"/>
      <c r="FP38" s="420"/>
      <c r="FQ38" s="420"/>
      <c r="FR38" s="420"/>
      <c r="FS38" s="420"/>
      <c r="FT38" s="420"/>
      <c r="FU38" s="420"/>
      <c r="FV38" s="420"/>
      <c r="FW38" s="420"/>
      <c r="FX38" s="420"/>
      <c r="FY38" s="420"/>
      <c r="FZ38" s="420"/>
      <c r="GA38" s="420"/>
      <c r="GB38" s="420"/>
      <c r="GC38" s="420"/>
      <c r="GD38" s="420"/>
      <c r="GE38" s="420"/>
      <c r="GF38" s="420"/>
      <c r="GG38" s="420"/>
      <c r="GH38" s="420"/>
      <c r="GI38" s="420"/>
      <c r="GJ38" s="420"/>
      <c r="GK38" s="420"/>
      <c r="GL38" s="420"/>
      <c r="GM38" s="420"/>
      <c r="GN38" s="420"/>
      <c r="GO38" s="420"/>
      <c r="GP38" s="420"/>
      <c r="GQ38" s="420"/>
      <c r="GR38" s="420"/>
      <c r="GS38" s="420"/>
      <c r="GT38" s="420"/>
      <c r="GU38" s="420"/>
      <c r="GV38" s="420"/>
      <c r="GW38" s="420"/>
      <c r="GX38" s="420"/>
      <c r="GY38" s="420"/>
      <c r="GZ38" s="420"/>
      <c r="HA38" s="420"/>
      <c r="HB38" s="420"/>
      <c r="HC38" s="420"/>
      <c r="HD38" s="420"/>
      <c r="HE38" s="420"/>
      <c r="HF38" s="420"/>
      <c r="HG38" s="420"/>
      <c r="HH38" s="420"/>
      <c r="HI38" s="420"/>
      <c r="HJ38" s="420"/>
      <c r="HK38" s="420"/>
      <c r="HL38" s="420"/>
      <c r="HM38" s="420"/>
      <c r="HN38" s="420"/>
      <c r="HO38" s="420"/>
      <c r="HP38" s="420"/>
      <c r="HQ38" s="420"/>
      <c r="HR38" s="420"/>
      <c r="HS38" s="420"/>
      <c r="HT38" s="420"/>
      <c r="HU38" s="420"/>
      <c r="HV38" s="420"/>
      <c r="HW38" s="420"/>
      <c r="HX38" s="420"/>
      <c r="HY38" s="420"/>
      <c r="HZ38" s="420"/>
      <c r="IA38" s="420"/>
      <c r="IB38" s="420"/>
      <c r="IC38" s="420"/>
      <c r="ID38" s="420"/>
      <c r="IE38" s="420"/>
      <c r="IF38" s="420"/>
      <c r="IG38" s="420"/>
      <c r="IH38" s="420"/>
      <c r="II38" s="420"/>
      <c r="IJ38" s="420"/>
      <c r="IK38" s="420"/>
      <c r="IL38" s="420"/>
      <c r="IM38" s="420"/>
    </row>
    <row r="39" spans="1:247" ht="63.75" x14ac:dyDescent="0.2">
      <c r="A39" s="36">
        <v>1</v>
      </c>
      <c r="B39" s="75" t="s">
        <v>383</v>
      </c>
      <c r="C39" s="10" t="s">
        <v>25</v>
      </c>
      <c r="D39" s="53">
        <v>11</v>
      </c>
      <c r="E39" s="55" t="s">
        <v>415</v>
      </c>
      <c r="F39" s="32" t="s">
        <v>80</v>
      </c>
      <c r="G39" s="32" t="s">
        <v>259</v>
      </c>
      <c r="H39" s="32" t="s">
        <v>456</v>
      </c>
      <c r="I39" s="63" t="s">
        <v>260</v>
      </c>
      <c r="J39" s="53">
        <v>1</v>
      </c>
      <c r="K39" s="234">
        <v>43101</v>
      </c>
      <c r="L39" s="234">
        <v>43830</v>
      </c>
      <c r="M39" s="69">
        <f>52+52</f>
        <v>104</v>
      </c>
      <c r="N39" s="49">
        <v>1</v>
      </c>
      <c r="O39" s="189" t="s">
        <v>1247</v>
      </c>
      <c r="P39" s="342" t="s">
        <v>1320</v>
      </c>
      <c r="Q39" s="419">
        <f t="shared" si="0"/>
        <v>237</v>
      </c>
      <c r="AT39" s="420"/>
      <c r="AU39" s="420"/>
      <c r="AV39" s="420"/>
      <c r="AW39" s="420"/>
      <c r="AX39" s="420"/>
      <c r="AY39" s="420"/>
      <c r="AZ39" s="420"/>
      <c r="BA39" s="420"/>
      <c r="BB39" s="420"/>
      <c r="BC39" s="420"/>
      <c r="BD39" s="420"/>
      <c r="BE39" s="420"/>
      <c r="BF39" s="420"/>
      <c r="BG39" s="420"/>
      <c r="BH39" s="420"/>
      <c r="BI39" s="420"/>
      <c r="BJ39" s="420"/>
      <c r="BK39" s="420"/>
      <c r="BL39" s="420"/>
      <c r="BM39" s="420"/>
      <c r="BN39" s="420"/>
      <c r="BO39" s="420"/>
      <c r="BP39" s="420"/>
      <c r="BQ39" s="420"/>
      <c r="BR39" s="420"/>
      <c r="BS39" s="420"/>
      <c r="BT39" s="420"/>
      <c r="BU39" s="420"/>
      <c r="BV39" s="420"/>
      <c r="BW39" s="420"/>
      <c r="BX39" s="420"/>
      <c r="BY39" s="420"/>
      <c r="BZ39" s="420"/>
      <c r="CA39" s="420"/>
      <c r="CB39" s="420"/>
      <c r="CC39" s="420"/>
      <c r="CD39" s="420"/>
      <c r="CE39" s="420"/>
      <c r="CF39" s="420"/>
      <c r="CG39" s="420"/>
      <c r="CH39" s="420"/>
      <c r="CI39" s="420"/>
      <c r="CJ39" s="420"/>
      <c r="CK39" s="420"/>
      <c r="CL39" s="420"/>
      <c r="CM39" s="420"/>
      <c r="CN39" s="420"/>
      <c r="CO39" s="420"/>
      <c r="CP39" s="420"/>
      <c r="CQ39" s="420"/>
      <c r="CR39" s="420"/>
      <c r="CS39" s="420"/>
      <c r="CT39" s="420"/>
      <c r="CU39" s="420"/>
      <c r="CV39" s="420"/>
      <c r="CW39" s="420"/>
      <c r="CX39" s="420"/>
      <c r="CY39" s="420"/>
      <c r="CZ39" s="420"/>
      <c r="DA39" s="420"/>
      <c r="DB39" s="420"/>
      <c r="DC39" s="420"/>
      <c r="DD39" s="420"/>
      <c r="DE39" s="420"/>
      <c r="DF39" s="420"/>
      <c r="DG39" s="420"/>
      <c r="DH39" s="420"/>
      <c r="DI39" s="420"/>
      <c r="DJ39" s="420"/>
      <c r="DK39" s="420"/>
      <c r="DL39" s="420"/>
      <c r="DM39" s="420"/>
      <c r="DN39" s="420"/>
      <c r="DO39" s="420"/>
      <c r="DP39" s="420"/>
      <c r="DQ39" s="420"/>
      <c r="DR39" s="420"/>
      <c r="DS39" s="420"/>
      <c r="DT39" s="420"/>
      <c r="DU39" s="420"/>
      <c r="DV39" s="420"/>
      <c r="DW39" s="420"/>
      <c r="DX39" s="420"/>
      <c r="DY39" s="420"/>
      <c r="DZ39" s="420"/>
      <c r="EA39" s="420"/>
      <c r="EB39" s="420"/>
      <c r="EC39" s="420"/>
      <c r="ED39" s="420"/>
      <c r="EE39" s="420"/>
      <c r="EF39" s="420"/>
      <c r="EG39" s="420"/>
      <c r="EH39" s="420"/>
      <c r="EI39" s="420"/>
      <c r="EJ39" s="420"/>
      <c r="EK39" s="420"/>
      <c r="EL39" s="420"/>
      <c r="EM39" s="420"/>
      <c r="EN39" s="420"/>
      <c r="EO39" s="420"/>
      <c r="EP39" s="420"/>
      <c r="EQ39" s="420"/>
      <c r="ER39" s="420"/>
      <c r="ES39" s="420"/>
      <c r="ET39" s="420"/>
      <c r="EU39" s="420"/>
      <c r="EV39" s="420"/>
      <c r="EW39" s="420"/>
      <c r="EX39" s="420"/>
      <c r="EY39" s="420"/>
      <c r="EZ39" s="420"/>
      <c r="FA39" s="420"/>
      <c r="FB39" s="420"/>
      <c r="FC39" s="420"/>
      <c r="FD39" s="420"/>
      <c r="FE39" s="420"/>
      <c r="FF39" s="420"/>
      <c r="FG39" s="420"/>
      <c r="FH39" s="420"/>
      <c r="FI39" s="420"/>
      <c r="FJ39" s="420"/>
      <c r="FK39" s="420"/>
      <c r="FL39" s="420"/>
      <c r="FM39" s="420"/>
      <c r="FN39" s="420"/>
      <c r="FO39" s="420"/>
      <c r="FP39" s="420"/>
      <c r="FQ39" s="420"/>
      <c r="FR39" s="420"/>
      <c r="FS39" s="420"/>
      <c r="FT39" s="420"/>
      <c r="FU39" s="420"/>
      <c r="FV39" s="420"/>
      <c r="FW39" s="420"/>
      <c r="FX39" s="420"/>
      <c r="FY39" s="420"/>
      <c r="FZ39" s="420"/>
      <c r="GA39" s="420"/>
      <c r="GB39" s="420"/>
      <c r="GC39" s="420"/>
      <c r="GD39" s="420"/>
      <c r="GE39" s="420"/>
      <c r="GF39" s="420"/>
      <c r="GG39" s="420"/>
      <c r="GH39" s="420"/>
      <c r="GI39" s="420"/>
      <c r="GJ39" s="420"/>
      <c r="GK39" s="420"/>
      <c r="GL39" s="420"/>
      <c r="GM39" s="420"/>
      <c r="GN39" s="420"/>
      <c r="GO39" s="420"/>
      <c r="GP39" s="420"/>
      <c r="GQ39" s="420"/>
      <c r="GR39" s="420"/>
      <c r="GS39" s="420"/>
      <c r="GT39" s="420"/>
      <c r="GU39" s="420"/>
      <c r="GV39" s="420"/>
      <c r="GW39" s="420"/>
      <c r="GX39" s="420"/>
      <c r="GY39" s="420"/>
      <c r="GZ39" s="420"/>
      <c r="HA39" s="420"/>
      <c r="HB39" s="420"/>
      <c r="HC39" s="420"/>
      <c r="HD39" s="420"/>
      <c r="HE39" s="420"/>
      <c r="HF39" s="420"/>
      <c r="HG39" s="420"/>
      <c r="HH39" s="420"/>
      <c r="HI39" s="420"/>
      <c r="HJ39" s="420"/>
      <c r="HK39" s="420"/>
      <c r="HL39" s="420"/>
      <c r="HM39" s="420"/>
      <c r="HN39" s="420"/>
      <c r="HO39" s="420"/>
      <c r="HP39" s="420"/>
      <c r="HQ39" s="420"/>
      <c r="HR39" s="420"/>
      <c r="HS39" s="420"/>
      <c r="HT39" s="420"/>
      <c r="HU39" s="420"/>
      <c r="HV39" s="420"/>
      <c r="HW39" s="420"/>
      <c r="HX39" s="420"/>
      <c r="HY39" s="420"/>
      <c r="HZ39" s="420"/>
      <c r="IA39" s="420"/>
      <c r="IB39" s="420"/>
      <c r="IC39" s="420"/>
      <c r="ID39" s="420"/>
      <c r="IE39" s="420"/>
      <c r="IF39" s="420"/>
      <c r="IG39" s="420"/>
      <c r="IH39" s="420"/>
      <c r="II39" s="420"/>
      <c r="IJ39" s="420"/>
      <c r="IK39" s="420"/>
      <c r="IL39" s="420"/>
      <c r="IM39" s="420"/>
    </row>
    <row r="40" spans="1:247" ht="63.75" x14ac:dyDescent="0.2">
      <c r="A40" s="36">
        <v>1</v>
      </c>
      <c r="B40" s="75" t="s">
        <v>384</v>
      </c>
      <c r="C40" s="10" t="s">
        <v>25</v>
      </c>
      <c r="D40" s="53">
        <v>11</v>
      </c>
      <c r="E40" s="55" t="s">
        <v>415</v>
      </c>
      <c r="F40" s="56" t="s">
        <v>80</v>
      </c>
      <c r="G40" s="56" t="s">
        <v>279</v>
      </c>
      <c r="H40" s="56" t="s">
        <v>280</v>
      </c>
      <c r="I40" s="128" t="s">
        <v>281</v>
      </c>
      <c r="J40" s="227">
        <v>1</v>
      </c>
      <c r="K40" s="235">
        <v>43101</v>
      </c>
      <c r="L40" s="235">
        <v>44196</v>
      </c>
      <c r="M40" s="332">
        <f>52+52+52</f>
        <v>156</v>
      </c>
      <c r="N40" s="49">
        <v>0</v>
      </c>
      <c r="O40" s="28" t="s">
        <v>1248</v>
      </c>
      <c r="P40" s="342" t="s">
        <v>1316</v>
      </c>
      <c r="Q40" s="419">
        <f t="shared" si="0"/>
        <v>355</v>
      </c>
      <c r="AT40" s="420"/>
      <c r="AU40" s="420"/>
      <c r="AV40" s="420"/>
      <c r="AW40" s="420"/>
      <c r="AX40" s="420"/>
      <c r="AY40" s="420"/>
      <c r="AZ40" s="420"/>
      <c r="BA40" s="420"/>
      <c r="BB40" s="420"/>
      <c r="BC40" s="420"/>
      <c r="BD40" s="420"/>
      <c r="BE40" s="420"/>
      <c r="BF40" s="420"/>
      <c r="BG40" s="420"/>
      <c r="BH40" s="420"/>
      <c r="BI40" s="420"/>
      <c r="BJ40" s="420"/>
      <c r="BK40" s="420"/>
      <c r="BL40" s="420"/>
      <c r="BM40" s="420"/>
      <c r="BN40" s="420"/>
      <c r="BO40" s="420"/>
      <c r="BP40" s="420"/>
      <c r="BQ40" s="420"/>
      <c r="BR40" s="420"/>
      <c r="BS40" s="420"/>
      <c r="BT40" s="420"/>
      <c r="BU40" s="420"/>
      <c r="BV40" s="420"/>
      <c r="BW40" s="420"/>
      <c r="BX40" s="420"/>
      <c r="BY40" s="420"/>
      <c r="BZ40" s="420"/>
      <c r="CA40" s="420"/>
      <c r="CB40" s="420"/>
      <c r="CC40" s="420"/>
      <c r="CD40" s="420"/>
      <c r="CE40" s="420"/>
      <c r="CF40" s="420"/>
      <c r="CG40" s="420"/>
      <c r="CH40" s="420"/>
      <c r="CI40" s="420"/>
      <c r="CJ40" s="420"/>
      <c r="CK40" s="420"/>
      <c r="CL40" s="420"/>
      <c r="CM40" s="420"/>
      <c r="CN40" s="420"/>
      <c r="CO40" s="420"/>
      <c r="CP40" s="420"/>
      <c r="CQ40" s="420"/>
      <c r="CR40" s="420"/>
      <c r="CS40" s="420"/>
      <c r="CT40" s="420"/>
      <c r="CU40" s="420"/>
      <c r="CV40" s="420"/>
      <c r="CW40" s="420"/>
      <c r="CX40" s="420"/>
      <c r="CY40" s="420"/>
      <c r="CZ40" s="420"/>
      <c r="DA40" s="420"/>
      <c r="DB40" s="420"/>
      <c r="DC40" s="420"/>
      <c r="DD40" s="420"/>
      <c r="DE40" s="420"/>
      <c r="DF40" s="420"/>
      <c r="DG40" s="420"/>
      <c r="DH40" s="420"/>
      <c r="DI40" s="420"/>
      <c r="DJ40" s="420"/>
      <c r="DK40" s="420"/>
      <c r="DL40" s="420"/>
      <c r="DM40" s="420"/>
      <c r="DN40" s="420"/>
      <c r="DO40" s="420"/>
      <c r="DP40" s="420"/>
      <c r="DQ40" s="420"/>
      <c r="DR40" s="420"/>
      <c r="DS40" s="420"/>
      <c r="DT40" s="420"/>
      <c r="DU40" s="420"/>
      <c r="DV40" s="420"/>
      <c r="DW40" s="420"/>
      <c r="DX40" s="420"/>
      <c r="DY40" s="420"/>
      <c r="DZ40" s="420"/>
      <c r="EA40" s="420"/>
      <c r="EB40" s="420"/>
      <c r="EC40" s="420"/>
      <c r="ED40" s="420"/>
      <c r="EE40" s="420"/>
      <c r="EF40" s="420"/>
      <c r="EG40" s="420"/>
      <c r="EH40" s="420"/>
      <c r="EI40" s="420"/>
      <c r="EJ40" s="420"/>
      <c r="EK40" s="420"/>
      <c r="EL40" s="420"/>
      <c r="EM40" s="420"/>
      <c r="EN40" s="420"/>
      <c r="EO40" s="420"/>
      <c r="EP40" s="420"/>
      <c r="EQ40" s="420"/>
      <c r="ER40" s="420"/>
      <c r="ES40" s="420"/>
      <c r="ET40" s="420"/>
      <c r="EU40" s="420"/>
      <c r="EV40" s="420"/>
      <c r="EW40" s="420"/>
      <c r="EX40" s="420"/>
      <c r="EY40" s="420"/>
      <c r="EZ40" s="420"/>
      <c r="FA40" s="420"/>
      <c r="FB40" s="420"/>
      <c r="FC40" s="420"/>
      <c r="FD40" s="420"/>
      <c r="FE40" s="420"/>
      <c r="FF40" s="420"/>
      <c r="FG40" s="420"/>
      <c r="FH40" s="420"/>
      <c r="FI40" s="420"/>
      <c r="FJ40" s="420"/>
      <c r="FK40" s="420"/>
      <c r="FL40" s="420"/>
      <c r="FM40" s="420"/>
      <c r="FN40" s="420"/>
      <c r="FO40" s="420"/>
      <c r="FP40" s="420"/>
      <c r="FQ40" s="420"/>
      <c r="FR40" s="420"/>
      <c r="FS40" s="420"/>
      <c r="FT40" s="420"/>
      <c r="FU40" s="420"/>
      <c r="FV40" s="420"/>
      <c r="FW40" s="420"/>
      <c r="FX40" s="420"/>
      <c r="FY40" s="420"/>
      <c r="FZ40" s="420"/>
      <c r="GA40" s="420"/>
      <c r="GB40" s="420"/>
      <c r="GC40" s="420"/>
      <c r="GD40" s="420"/>
      <c r="GE40" s="420"/>
      <c r="GF40" s="420"/>
      <c r="GG40" s="420"/>
      <c r="GH40" s="420"/>
      <c r="GI40" s="420"/>
      <c r="GJ40" s="420"/>
      <c r="GK40" s="420"/>
      <c r="GL40" s="420"/>
      <c r="GM40" s="420"/>
      <c r="GN40" s="420"/>
      <c r="GO40" s="420"/>
      <c r="GP40" s="420"/>
      <c r="GQ40" s="420"/>
      <c r="GR40" s="420"/>
      <c r="GS40" s="420"/>
      <c r="GT40" s="420"/>
      <c r="GU40" s="420"/>
      <c r="GV40" s="420"/>
      <c r="GW40" s="420"/>
      <c r="GX40" s="420"/>
      <c r="GY40" s="420"/>
      <c r="GZ40" s="420"/>
      <c r="HA40" s="420"/>
      <c r="HB40" s="420"/>
      <c r="HC40" s="420"/>
      <c r="HD40" s="420"/>
      <c r="HE40" s="420"/>
      <c r="HF40" s="420"/>
      <c r="HG40" s="420"/>
      <c r="HH40" s="420"/>
      <c r="HI40" s="420"/>
      <c r="HJ40" s="420"/>
      <c r="HK40" s="420"/>
      <c r="HL40" s="420"/>
      <c r="HM40" s="420"/>
      <c r="HN40" s="420"/>
      <c r="HO40" s="420"/>
      <c r="HP40" s="420"/>
      <c r="HQ40" s="420"/>
      <c r="HR40" s="420"/>
      <c r="HS40" s="420"/>
      <c r="HT40" s="420"/>
      <c r="HU40" s="420"/>
      <c r="HV40" s="420"/>
      <c r="HW40" s="420"/>
      <c r="HX40" s="420"/>
      <c r="HY40" s="420"/>
      <c r="HZ40" s="420"/>
      <c r="IA40" s="420"/>
      <c r="IB40" s="420"/>
      <c r="IC40" s="420"/>
      <c r="ID40" s="420"/>
      <c r="IE40" s="420"/>
      <c r="IF40" s="420"/>
      <c r="IG40" s="420"/>
      <c r="IH40" s="420"/>
      <c r="II40" s="420"/>
      <c r="IJ40" s="420"/>
      <c r="IK40" s="420"/>
      <c r="IL40" s="420"/>
      <c r="IM40" s="420"/>
    </row>
    <row r="41" spans="1:247" ht="96.75" customHeight="1" x14ac:dyDescent="0.2">
      <c r="A41" s="36">
        <v>1</v>
      </c>
      <c r="B41" s="75" t="s">
        <v>385</v>
      </c>
      <c r="C41" s="10" t="s">
        <v>25</v>
      </c>
      <c r="D41" s="53">
        <v>11</v>
      </c>
      <c r="E41" s="55" t="s">
        <v>415</v>
      </c>
      <c r="F41" s="32" t="s">
        <v>80</v>
      </c>
      <c r="G41" s="32" t="s">
        <v>279</v>
      </c>
      <c r="H41" s="32" t="s">
        <v>282</v>
      </c>
      <c r="I41" s="63" t="s">
        <v>283</v>
      </c>
      <c r="J41" s="53">
        <v>1</v>
      </c>
      <c r="K41" s="234">
        <v>43101</v>
      </c>
      <c r="L41" s="234">
        <v>44196</v>
      </c>
      <c r="M41" s="69">
        <f>52+52+52</f>
        <v>156</v>
      </c>
      <c r="N41" s="49">
        <v>0</v>
      </c>
      <c r="O41" s="28" t="s">
        <v>1248</v>
      </c>
      <c r="P41" s="342" t="s">
        <v>1316</v>
      </c>
      <c r="Q41" s="419">
        <f t="shared" si="0"/>
        <v>355</v>
      </c>
      <c r="AT41" s="420"/>
      <c r="AU41" s="420"/>
      <c r="AV41" s="420"/>
      <c r="AW41" s="420"/>
      <c r="AX41" s="420"/>
      <c r="AY41" s="420"/>
      <c r="AZ41" s="420"/>
      <c r="BA41" s="420"/>
      <c r="BB41" s="420"/>
      <c r="BC41" s="420"/>
      <c r="BD41" s="420"/>
      <c r="BE41" s="420"/>
      <c r="BF41" s="420"/>
      <c r="BG41" s="420"/>
      <c r="BH41" s="420"/>
      <c r="BI41" s="420"/>
      <c r="BJ41" s="420"/>
      <c r="BK41" s="420"/>
      <c r="BL41" s="420"/>
      <c r="BM41" s="420"/>
      <c r="BN41" s="420"/>
      <c r="BO41" s="420"/>
      <c r="BP41" s="420"/>
      <c r="BQ41" s="420"/>
      <c r="BR41" s="420"/>
      <c r="BS41" s="420"/>
      <c r="BT41" s="420"/>
      <c r="BU41" s="420"/>
      <c r="BV41" s="420"/>
      <c r="BW41" s="420"/>
      <c r="BX41" s="420"/>
      <c r="BY41" s="420"/>
      <c r="BZ41" s="420"/>
      <c r="CA41" s="420"/>
      <c r="CB41" s="420"/>
      <c r="CC41" s="420"/>
      <c r="CD41" s="420"/>
      <c r="CE41" s="420"/>
      <c r="CF41" s="420"/>
      <c r="CG41" s="420"/>
      <c r="CH41" s="420"/>
      <c r="CI41" s="420"/>
      <c r="CJ41" s="420"/>
      <c r="CK41" s="420"/>
      <c r="CL41" s="420"/>
      <c r="CM41" s="420"/>
      <c r="CN41" s="420"/>
      <c r="CO41" s="420"/>
      <c r="CP41" s="420"/>
      <c r="CQ41" s="420"/>
      <c r="CR41" s="420"/>
      <c r="CS41" s="420"/>
      <c r="CT41" s="420"/>
      <c r="CU41" s="420"/>
      <c r="CV41" s="420"/>
      <c r="CW41" s="420"/>
      <c r="CX41" s="420"/>
      <c r="CY41" s="420"/>
      <c r="CZ41" s="420"/>
      <c r="DA41" s="420"/>
      <c r="DB41" s="420"/>
      <c r="DC41" s="420"/>
      <c r="DD41" s="420"/>
      <c r="DE41" s="420"/>
      <c r="DF41" s="420"/>
      <c r="DG41" s="420"/>
      <c r="DH41" s="420"/>
      <c r="DI41" s="420"/>
      <c r="DJ41" s="420"/>
      <c r="DK41" s="420"/>
      <c r="DL41" s="420"/>
      <c r="DM41" s="420"/>
      <c r="DN41" s="420"/>
      <c r="DO41" s="420"/>
      <c r="DP41" s="420"/>
      <c r="DQ41" s="420"/>
      <c r="DR41" s="420"/>
      <c r="DS41" s="420"/>
      <c r="DT41" s="420"/>
      <c r="DU41" s="420"/>
      <c r="DV41" s="420"/>
      <c r="DW41" s="420"/>
      <c r="DX41" s="420"/>
      <c r="DY41" s="420"/>
      <c r="DZ41" s="420"/>
      <c r="EA41" s="420"/>
      <c r="EB41" s="420"/>
      <c r="EC41" s="420"/>
      <c r="ED41" s="420"/>
      <c r="EE41" s="420"/>
      <c r="EF41" s="420"/>
      <c r="EG41" s="420"/>
      <c r="EH41" s="420"/>
      <c r="EI41" s="420"/>
      <c r="EJ41" s="420"/>
      <c r="EK41" s="420"/>
      <c r="EL41" s="420"/>
      <c r="EM41" s="420"/>
      <c r="EN41" s="420"/>
      <c r="EO41" s="420"/>
      <c r="EP41" s="420"/>
      <c r="EQ41" s="420"/>
      <c r="ER41" s="420"/>
      <c r="ES41" s="420"/>
      <c r="ET41" s="420"/>
      <c r="EU41" s="420"/>
      <c r="EV41" s="420"/>
      <c r="EW41" s="420"/>
      <c r="EX41" s="420"/>
      <c r="EY41" s="420"/>
      <c r="EZ41" s="420"/>
      <c r="FA41" s="420"/>
      <c r="FB41" s="420"/>
      <c r="FC41" s="420"/>
      <c r="FD41" s="420"/>
      <c r="FE41" s="420"/>
      <c r="FF41" s="420"/>
      <c r="FG41" s="420"/>
      <c r="FH41" s="420"/>
      <c r="FI41" s="420"/>
      <c r="FJ41" s="420"/>
      <c r="FK41" s="420"/>
      <c r="FL41" s="420"/>
      <c r="FM41" s="420"/>
      <c r="FN41" s="420"/>
      <c r="FO41" s="420"/>
      <c r="FP41" s="420"/>
      <c r="FQ41" s="420"/>
      <c r="FR41" s="420"/>
      <c r="FS41" s="420"/>
      <c r="FT41" s="420"/>
      <c r="FU41" s="420"/>
      <c r="FV41" s="420"/>
      <c r="FW41" s="420"/>
      <c r="FX41" s="420"/>
      <c r="FY41" s="420"/>
      <c r="FZ41" s="420"/>
      <c r="GA41" s="420"/>
      <c r="GB41" s="420"/>
      <c r="GC41" s="420"/>
      <c r="GD41" s="420"/>
      <c r="GE41" s="420"/>
      <c r="GF41" s="420"/>
      <c r="GG41" s="420"/>
      <c r="GH41" s="420"/>
      <c r="GI41" s="420"/>
      <c r="GJ41" s="420"/>
      <c r="GK41" s="420"/>
      <c r="GL41" s="420"/>
      <c r="GM41" s="420"/>
      <c r="GN41" s="420"/>
      <c r="GO41" s="420"/>
      <c r="GP41" s="420"/>
      <c r="GQ41" s="420"/>
      <c r="GR41" s="420"/>
      <c r="GS41" s="420"/>
      <c r="GT41" s="420"/>
      <c r="GU41" s="420"/>
      <c r="GV41" s="420"/>
      <c r="GW41" s="420"/>
      <c r="GX41" s="420"/>
      <c r="GY41" s="420"/>
      <c r="GZ41" s="420"/>
      <c r="HA41" s="420"/>
      <c r="HB41" s="420"/>
      <c r="HC41" s="420"/>
      <c r="HD41" s="420"/>
      <c r="HE41" s="420"/>
      <c r="HF41" s="420"/>
      <c r="HG41" s="420"/>
      <c r="HH41" s="420"/>
      <c r="HI41" s="420"/>
      <c r="HJ41" s="420"/>
      <c r="HK41" s="420"/>
      <c r="HL41" s="420"/>
      <c r="HM41" s="420"/>
      <c r="HN41" s="420"/>
      <c r="HO41" s="420"/>
      <c r="HP41" s="420"/>
      <c r="HQ41" s="420"/>
      <c r="HR41" s="420"/>
      <c r="HS41" s="420"/>
      <c r="HT41" s="420"/>
      <c r="HU41" s="420"/>
      <c r="HV41" s="420"/>
      <c r="HW41" s="420"/>
      <c r="HX41" s="420"/>
      <c r="HY41" s="420"/>
      <c r="HZ41" s="420"/>
      <c r="IA41" s="420"/>
      <c r="IB41" s="420"/>
      <c r="IC41" s="420"/>
      <c r="ID41" s="420"/>
      <c r="IE41" s="420"/>
      <c r="IF41" s="420"/>
      <c r="IG41" s="420"/>
      <c r="IH41" s="420"/>
      <c r="II41" s="420"/>
      <c r="IJ41" s="420"/>
      <c r="IK41" s="420"/>
      <c r="IL41" s="420"/>
      <c r="IM41" s="420"/>
    </row>
    <row r="42" spans="1:247" ht="63.75" x14ac:dyDescent="0.2">
      <c r="A42" s="36">
        <v>1</v>
      </c>
      <c r="B42" s="75" t="s">
        <v>386</v>
      </c>
      <c r="C42" s="10" t="s">
        <v>25</v>
      </c>
      <c r="D42" s="53">
        <v>11</v>
      </c>
      <c r="E42" s="55" t="s">
        <v>415</v>
      </c>
      <c r="F42" s="32" t="s">
        <v>80</v>
      </c>
      <c r="G42" s="32" t="s">
        <v>279</v>
      </c>
      <c r="H42" s="32" t="s">
        <v>284</v>
      </c>
      <c r="I42" s="63" t="s">
        <v>285</v>
      </c>
      <c r="J42" s="66">
        <v>1</v>
      </c>
      <c r="K42" s="234">
        <v>43101</v>
      </c>
      <c r="L42" s="234">
        <v>44196</v>
      </c>
      <c r="M42" s="69">
        <f>52+52+52</f>
        <v>156</v>
      </c>
      <c r="N42" s="49">
        <v>0</v>
      </c>
      <c r="O42" s="28" t="s">
        <v>1248</v>
      </c>
      <c r="P42" s="342" t="s">
        <v>1316</v>
      </c>
      <c r="Q42" s="419">
        <f t="shared" si="0"/>
        <v>355</v>
      </c>
    </row>
    <row r="43" spans="1:247" ht="63" customHeight="1" x14ac:dyDescent="0.2">
      <c r="A43" s="36">
        <v>1</v>
      </c>
      <c r="B43" s="75" t="s">
        <v>387</v>
      </c>
      <c r="C43" s="10" t="s">
        <v>25</v>
      </c>
      <c r="D43" s="53">
        <v>11</v>
      </c>
      <c r="E43" s="55" t="s">
        <v>415</v>
      </c>
      <c r="F43" s="32" t="s">
        <v>80</v>
      </c>
      <c r="G43" s="55" t="s">
        <v>881</v>
      </c>
      <c r="H43" s="55" t="s">
        <v>882</v>
      </c>
      <c r="I43" s="63" t="s">
        <v>883</v>
      </c>
      <c r="J43" s="63">
        <v>6920</v>
      </c>
      <c r="K43" s="234">
        <v>43132</v>
      </c>
      <c r="L43" s="234">
        <v>43497</v>
      </c>
      <c r="M43" s="69">
        <v>52</v>
      </c>
      <c r="N43" s="256">
        <v>1</v>
      </c>
      <c r="O43" s="303" t="s">
        <v>907</v>
      </c>
      <c r="P43" s="342" t="s">
        <v>1321</v>
      </c>
      <c r="Q43" s="419">
        <f t="shared" si="0"/>
        <v>91</v>
      </c>
      <c r="AT43" s="420"/>
      <c r="AU43" s="420"/>
      <c r="AV43" s="420"/>
      <c r="AW43" s="420"/>
      <c r="AX43" s="420"/>
      <c r="AY43" s="420"/>
      <c r="AZ43" s="420"/>
      <c r="BA43" s="420"/>
      <c r="BB43" s="420"/>
      <c r="BC43" s="420"/>
      <c r="BD43" s="420"/>
      <c r="BE43" s="420"/>
      <c r="BF43" s="420"/>
      <c r="BG43" s="420"/>
      <c r="BH43" s="420"/>
      <c r="BI43" s="420"/>
      <c r="BJ43" s="420"/>
      <c r="BK43" s="420"/>
      <c r="BL43" s="420"/>
      <c r="BM43" s="420"/>
      <c r="BN43" s="420"/>
      <c r="BO43" s="420"/>
      <c r="BP43" s="420"/>
      <c r="BQ43" s="420"/>
      <c r="BR43" s="420"/>
      <c r="BS43" s="420"/>
      <c r="BT43" s="420"/>
      <c r="BU43" s="420"/>
      <c r="BV43" s="420"/>
      <c r="BW43" s="420"/>
      <c r="BX43" s="420"/>
      <c r="BY43" s="420"/>
      <c r="BZ43" s="420"/>
      <c r="CA43" s="420"/>
      <c r="CB43" s="420"/>
      <c r="CC43" s="420"/>
      <c r="CD43" s="420"/>
      <c r="CE43" s="420"/>
      <c r="CF43" s="420"/>
      <c r="CG43" s="420"/>
      <c r="CH43" s="420"/>
      <c r="CI43" s="420"/>
      <c r="CJ43" s="420"/>
      <c r="CK43" s="420"/>
      <c r="CL43" s="420"/>
      <c r="CM43" s="420"/>
      <c r="CN43" s="420"/>
      <c r="CO43" s="420"/>
      <c r="CP43" s="420"/>
      <c r="CQ43" s="420"/>
      <c r="CR43" s="420"/>
      <c r="CS43" s="420"/>
      <c r="CT43" s="420"/>
      <c r="CU43" s="420"/>
      <c r="CV43" s="420"/>
      <c r="CW43" s="420"/>
      <c r="CX43" s="420"/>
      <c r="CY43" s="420"/>
      <c r="CZ43" s="420"/>
      <c r="DA43" s="420"/>
      <c r="DB43" s="420"/>
      <c r="DC43" s="420"/>
      <c r="DD43" s="420"/>
      <c r="DE43" s="420"/>
      <c r="DF43" s="420"/>
      <c r="DG43" s="420"/>
      <c r="DH43" s="420"/>
      <c r="DI43" s="420"/>
      <c r="DJ43" s="420"/>
      <c r="DK43" s="420"/>
      <c r="DL43" s="420"/>
      <c r="DM43" s="420"/>
      <c r="DN43" s="420"/>
      <c r="DO43" s="420"/>
      <c r="DP43" s="420"/>
      <c r="DQ43" s="420"/>
      <c r="DR43" s="420"/>
      <c r="DS43" s="420"/>
      <c r="DT43" s="420"/>
      <c r="DU43" s="420"/>
      <c r="DV43" s="420"/>
      <c r="DW43" s="420"/>
      <c r="DX43" s="420"/>
      <c r="DY43" s="420"/>
      <c r="DZ43" s="420"/>
      <c r="EA43" s="420"/>
      <c r="EB43" s="420"/>
      <c r="EC43" s="420"/>
      <c r="ED43" s="420"/>
      <c r="EE43" s="420"/>
      <c r="EF43" s="420"/>
      <c r="EG43" s="420"/>
      <c r="EH43" s="420"/>
      <c r="EI43" s="420"/>
      <c r="EJ43" s="420"/>
      <c r="EK43" s="420"/>
      <c r="EL43" s="420"/>
      <c r="EM43" s="420"/>
      <c r="EN43" s="420"/>
      <c r="EO43" s="420"/>
      <c r="EP43" s="420"/>
      <c r="EQ43" s="420"/>
      <c r="ER43" s="420"/>
      <c r="ES43" s="420"/>
      <c r="ET43" s="420"/>
      <c r="EU43" s="420"/>
      <c r="EV43" s="420"/>
      <c r="EW43" s="420"/>
      <c r="EX43" s="420"/>
      <c r="EY43" s="420"/>
      <c r="EZ43" s="420"/>
      <c r="FA43" s="420"/>
      <c r="FB43" s="420"/>
      <c r="FC43" s="420"/>
      <c r="FD43" s="420"/>
      <c r="FE43" s="420"/>
      <c r="FF43" s="420"/>
      <c r="FG43" s="420"/>
      <c r="FH43" s="420"/>
      <c r="FI43" s="420"/>
      <c r="FJ43" s="420"/>
      <c r="FK43" s="420"/>
      <c r="FL43" s="420"/>
      <c r="FM43" s="420"/>
      <c r="FN43" s="420"/>
      <c r="FO43" s="420"/>
      <c r="FP43" s="420"/>
      <c r="FQ43" s="420"/>
      <c r="FR43" s="420"/>
      <c r="FS43" s="420"/>
      <c r="FT43" s="420"/>
      <c r="FU43" s="420"/>
      <c r="FV43" s="420"/>
      <c r="FW43" s="420"/>
      <c r="FX43" s="420"/>
      <c r="FY43" s="420"/>
      <c r="FZ43" s="420"/>
      <c r="GA43" s="420"/>
      <c r="GB43" s="420"/>
      <c r="GC43" s="420"/>
      <c r="GD43" s="420"/>
      <c r="GE43" s="420"/>
      <c r="GF43" s="420"/>
      <c r="GG43" s="420"/>
      <c r="GH43" s="420"/>
      <c r="GI43" s="420"/>
      <c r="GJ43" s="420"/>
      <c r="GK43" s="420"/>
      <c r="GL43" s="420"/>
      <c r="GM43" s="420"/>
      <c r="GN43" s="420"/>
      <c r="GO43" s="420"/>
      <c r="GP43" s="420"/>
      <c r="GQ43" s="420"/>
      <c r="GR43" s="420"/>
      <c r="GS43" s="420"/>
      <c r="GT43" s="420"/>
      <c r="GU43" s="420"/>
      <c r="GV43" s="420"/>
      <c r="GW43" s="420"/>
      <c r="GX43" s="420"/>
      <c r="GY43" s="420"/>
      <c r="GZ43" s="420"/>
      <c r="HA43" s="420"/>
      <c r="HB43" s="420"/>
      <c r="HC43" s="420"/>
      <c r="HD43" s="420"/>
      <c r="HE43" s="420"/>
      <c r="HF43" s="420"/>
      <c r="HG43" s="420"/>
      <c r="HH43" s="420"/>
      <c r="HI43" s="420"/>
      <c r="HJ43" s="420"/>
      <c r="HK43" s="420"/>
      <c r="HL43" s="420"/>
      <c r="HM43" s="420"/>
      <c r="HN43" s="420"/>
      <c r="HO43" s="420"/>
      <c r="HP43" s="420"/>
      <c r="HQ43" s="420"/>
      <c r="HR43" s="420"/>
      <c r="HS43" s="420"/>
      <c r="HT43" s="420"/>
      <c r="HU43" s="420"/>
      <c r="HV43" s="420"/>
      <c r="HW43" s="420"/>
      <c r="HX43" s="420"/>
      <c r="HY43" s="420"/>
      <c r="HZ43" s="420"/>
      <c r="IA43" s="420"/>
      <c r="IB43" s="420"/>
      <c r="IC43" s="420"/>
      <c r="ID43" s="420"/>
      <c r="IE43" s="420"/>
      <c r="IF43" s="420"/>
      <c r="IG43" s="420"/>
      <c r="IH43" s="420"/>
      <c r="II43" s="420"/>
      <c r="IJ43" s="420"/>
      <c r="IK43" s="420"/>
      <c r="IL43" s="420"/>
      <c r="IM43" s="420"/>
    </row>
    <row r="44" spans="1:247" ht="63.75" x14ac:dyDescent="0.2">
      <c r="A44" s="36">
        <v>1</v>
      </c>
      <c r="B44" s="75" t="s">
        <v>388</v>
      </c>
      <c r="C44" s="10" t="s">
        <v>25</v>
      </c>
      <c r="D44" s="53">
        <v>11</v>
      </c>
      <c r="E44" s="55" t="s">
        <v>415</v>
      </c>
      <c r="F44" s="32" t="s">
        <v>80</v>
      </c>
      <c r="G44" s="55" t="s">
        <v>884</v>
      </c>
      <c r="H44" s="55" t="s">
        <v>268</v>
      </c>
      <c r="I44" s="63" t="s">
        <v>269</v>
      </c>
      <c r="J44" s="63">
        <v>3500</v>
      </c>
      <c r="K44" s="234">
        <v>43191</v>
      </c>
      <c r="L44" s="234">
        <v>43617</v>
      </c>
      <c r="M44" s="69">
        <v>61</v>
      </c>
      <c r="N44" s="49">
        <v>1</v>
      </c>
      <c r="O44" s="303" t="s">
        <v>907</v>
      </c>
      <c r="P44" s="342" t="s">
        <v>1321</v>
      </c>
      <c r="Q44" s="419">
        <f t="shared" si="0"/>
        <v>91</v>
      </c>
    </row>
    <row r="45" spans="1:247" ht="63.75" x14ac:dyDescent="0.2">
      <c r="A45" s="36">
        <v>1</v>
      </c>
      <c r="B45" s="75" t="s">
        <v>389</v>
      </c>
      <c r="C45" s="10" t="s">
        <v>25</v>
      </c>
      <c r="D45" s="53">
        <v>11</v>
      </c>
      <c r="E45" s="55" t="s">
        <v>415</v>
      </c>
      <c r="F45" s="32" t="s">
        <v>80</v>
      </c>
      <c r="G45" s="55" t="s">
        <v>885</v>
      </c>
      <c r="H45" s="55" t="s">
        <v>886</v>
      </c>
      <c r="I45" s="63" t="s">
        <v>286</v>
      </c>
      <c r="J45" s="63">
        <v>557</v>
      </c>
      <c r="K45" s="234">
        <v>43191</v>
      </c>
      <c r="L45" s="234">
        <v>43617</v>
      </c>
      <c r="M45" s="246">
        <f>52+9</f>
        <v>61</v>
      </c>
      <c r="N45" s="49">
        <v>1</v>
      </c>
      <c r="O45" s="303" t="s">
        <v>907</v>
      </c>
      <c r="P45" s="342" t="s">
        <v>1321</v>
      </c>
      <c r="Q45" s="419">
        <f t="shared" si="0"/>
        <v>91</v>
      </c>
      <c r="AT45" s="420"/>
      <c r="AU45" s="420"/>
      <c r="AV45" s="420"/>
      <c r="AW45" s="420"/>
      <c r="AX45" s="420"/>
      <c r="AY45" s="420"/>
      <c r="AZ45" s="420"/>
      <c r="BA45" s="420"/>
      <c r="BB45" s="420"/>
      <c r="BC45" s="420"/>
      <c r="BD45" s="420"/>
      <c r="BE45" s="420"/>
      <c r="BF45" s="420"/>
      <c r="BG45" s="420"/>
      <c r="BH45" s="420"/>
      <c r="BI45" s="420"/>
      <c r="BJ45" s="420"/>
      <c r="BK45" s="420"/>
      <c r="BL45" s="420"/>
      <c r="BM45" s="420"/>
      <c r="BN45" s="420"/>
      <c r="BO45" s="420"/>
      <c r="BP45" s="420"/>
      <c r="BQ45" s="420"/>
      <c r="BR45" s="420"/>
      <c r="BS45" s="420"/>
      <c r="BT45" s="420"/>
      <c r="BU45" s="420"/>
      <c r="BV45" s="420"/>
      <c r="BW45" s="420"/>
      <c r="BX45" s="420"/>
      <c r="BY45" s="420"/>
      <c r="BZ45" s="420"/>
      <c r="CA45" s="420"/>
      <c r="CB45" s="420"/>
      <c r="CC45" s="420"/>
      <c r="CD45" s="420"/>
      <c r="CE45" s="420"/>
      <c r="CF45" s="420"/>
      <c r="CG45" s="420"/>
      <c r="CH45" s="420"/>
      <c r="CI45" s="420"/>
      <c r="CJ45" s="420"/>
      <c r="CK45" s="420"/>
      <c r="CL45" s="420"/>
      <c r="CM45" s="420"/>
      <c r="CN45" s="420"/>
      <c r="CO45" s="420"/>
      <c r="CP45" s="420"/>
      <c r="CQ45" s="420"/>
      <c r="CR45" s="420"/>
      <c r="CS45" s="420"/>
      <c r="CT45" s="420"/>
      <c r="CU45" s="420"/>
      <c r="CV45" s="420"/>
      <c r="CW45" s="420"/>
      <c r="CX45" s="420"/>
      <c r="CY45" s="420"/>
      <c r="CZ45" s="420"/>
      <c r="DA45" s="420"/>
      <c r="DB45" s="420"/>
      <c r="DC45" s="420"/>
      <c r="DD45" s="420"/>
      <c r="DE45" s="420"/>
      <c r="DF45" s="420"/>
      <c r="DG45" s="420"/>
      <c r="DH45" s="420"/>
      <c r="DI45" s="420"/>
      <c r="DJ45" s="420"/>
      <c r="DK45" s="420"/>
      <c r="DL45" s="420"/>
      <c r="DM45" s="420"/>
      <c r="DN45" s="420"/>
      <c r="DO45" s="420"/>
      <c r="DP45" s="420"/>
      <c r="DQ45" s="420"/>
      <c r="DR45" s="420"/>
      <c r="DS45" s="420"/>
      <c r="DT45" s="420"/>
      <c r="DU45" s="420"/>
      <c r="DV45" s="420"/>
      <c r="DW45" s="420"/>
      <c r="DX45" s="420"/>
      <c r="DY45" s="420"/>
      <c r="DZ45" s="420"/>
      <c r="EA45" s="420"/>
      <c r="EB45" s="420"/>
      <c r="EC45" s="420"/>
      <c r="ED45" s="420"/>
      <c r="EE45" s="420"/>
      <c r="EF45" s="420"/>
      <c r="EG45" s="420"/>
      <c r="EH45" s="420"/>
      <c r="EI45" s="420"/>
      <c r="EJ45" s="420"/>
      <c r="EK45" s="420"/>
      <c r="EL45" s="420"/>
      <c r="EM45" s="420"/>
      <c r="EN45" s="420"/>
      <c r="EO45" s="420"/>
      <c r="EP45" s="420"/>
      <c r="EQ45" s="420"/>
      <c r="ER45" s="420"/>
      <c r="ES45" s="420"/>
      <c r="ET45" s="420"/>
      <c r="EU45" s="420"/>
      <c r="EV45" s="420"/>
      <c r="EW45" s="420"/>
      <c r="EX45" s="420"/>
      <c r="EY45" s="420"/>
      <c r="EZ45" s="420"/>
      <c r="FA45" s="420"/>
      <c r="FB45" s="420"/>
      <c r="FC45" s="420"/>
      <c r="FD45" s="420"/>
      <c r="FE45" s="420"/>
      <c r="FF45" s="420"/>
      <c r="FG45" s="420"/>
      <c r="FH45" s="420"/>
      <c r="FI45" s="420"/>
      <c r="FJ45" s="420"/>
      <c r="FK45" s="420"/>
      <c r="FL45" s="420"/>
      <c r="FM45" s="420"/>
      <c r="FN45" s="420"/>
      <c r="FO45" s="420"/>
      <c r="FP45" s="420"/>
      <c r="FQ45" s="420"/>
      <c r="FR45" s="420"/>
      <c r="FS45" s="420"/>
      <c r="FT45" s="420"/>
      <c r="FU45" s="420"/>
      <c r="FV45" s="420"/>
      <c r="FW45" s="420"/>
      <c r="FX45" s="420"/>
      <c r="FY45" s="420"/>
      <c r="FZ45" s="420"/>
      <c r="GA45" s="420"/>
      <c r="GB45" s="420"/>
      <c r="GC45" s="420"/>
      <c r="GD45" s="420"/>
      <c r="GE45" s="420"/>
      <c r="GF45" s="420"/>
      <c r="GG45" s="420"/>
      <c r="GH45" s="420"/>
      <c r="GI45" s="420"/>
      <c r="GJ45" s="420"/>
      <c r="GK45" s="420"/>
      <c r="GL45" s="420"/>
      <c r="GM45" s="420"/>
      <c r="GN45" s="420"/>
      <c r="GO45" s="420"/>
      <c r="GP45" s="420"/>
      <c r="GQ45" s="420"/>
      <c r="GR45" s="420"/>
      <c r="GS45" s="420"/>
      <c r="GT45" s="420"/>
      <c r="GU45" s="420"/>
      <c r="GV45" s="420"/>
      <c r="GW45" s="420"/>
      <c r="GX45" s="420"/>
      <c r="GY45" s="420"/>
      <c r="GZ45" s="420"/>
      <c r="HA45" s="420"/>
      <c r="HB45" s="420"/>
      <c r="HC45" s="420"/>
      <c r="HD45" s="420"/>
      <c r="HE45" s="420"/>
      <c r="HF45" s="420"/>
      <c r="HG45" s="420"/>
      <c r="HH45" s="420"/>
      <c r="HI45" s="420"/>
      <c r="HJ45" s="420"/>
      <c r="HK45" s="420"/>
      <c r="HL45" s="420"/>
      <c r="HM45" s="420"/>
      <c r="HN45" s="420"/>
      <c r="HO45" s="420"/>
      <c r="HP45" s="420"/>
      <c r="HQ45" s="420"/>
      <c r="HR45" s="420"/>
      <c r="HS45" s="420"/>
      <c r="HT45" s="420"/>
      <c r="HU45" s="420"/>
      <c r="HV45" s="420"/>
      <c r="HW45" s="420"/>
      <c r="HX45" s="420"/>
      <c r="HY45" s="420"/>
      <c r="HZ45" s="420"/>
      <c r="IA45" s="420"/>
      <c r="IB45" s="420"/>
      <c r="IC45" s="420"/>
      <c r="ID45" s="420"/>
      <c r="IE45" s="420"/>
      <c r="IF45" s="420"/>
      <c r="IG45" s="420"/>
      <c r="IH45" s="420"/>
      <c r="II45" s="420"/>
      <c r="IJ45" s="420"/>
      <c r="IK45" s="420"/>
      <c r="IL45" s="420"/>
      <c r="IM45" s="420"/>
    </row>
    <row r="46" spans="1:247" ht="91.5" customHeight="1" x14ac:dyDescent="0.2">
      <c r="A46" s="36">
        <v>1</v>
      </c>
      <c r="B46" s="75" t="s">
        <v>390</v>
      </c>
      <c r="C46" s="10" t="s">
        <v>25</v>
      </c>
      <c r="D46" s="88">
        <v>12</v>
      </c>
      <c r="E46" s="55" t="s">
        <v>820</v>
      </c>
      <c r="F46" s="32" t="s">
        <v>55</v>
      </c>
      <c r="G46" s="60" t="s">
        <v>83</v>
      </c>
      <c r="H46" s="55" t="s">
        <v>84</v>
      </c>
      <c r="I46" s="64" t="s">
        <v>85</v>
      </c>
      <c r="J46" s="63">
        <v>3</v>
      </c>
      <c r="K46" s="43">
        <v>43101</v>
      </c>
      <c r="L46" s="43">
        <v>44196</v>
      </c>
      <c r="M46" s="69">
        <f>52+52+52+52+52</f>
        <v>260</v>
      </c>
      <c r="N46" s="49">
        <v>1</v>
      </c>
      <c r="O46" s="28" t="s">
        <v>1249</v>
      </c>
      <c r="P46" s="342" t="s">
        <v>1316</v>
      </c>
      <c r="Q46" s="419">
        <f t="shared" si="0"/>
        <v>192</v>
      </c>
      <c r="AT46" s="420"/>
      <c r="AU46" s="420"/>
      <c r="AV46" s="420"/>
      <c r="AW46" s="420"/>
      <c r="AX46" s="420"/>
      <c r="AY46" s="420"/>
      <c r="AZ46" s="420"/>
      <c r="BA46" s="420"/>
      <c r="BB46" s="420"/>
      <c r="BC46" s="420"/>
      <c r="BD46" s="420"/>
      <c r="BE46" s="420"/>
      <c r="BF46" s="420"/>
      <c r="BG46" s="420"/>
      <c r="BH46" s="420"/>
      <c r="BI46" s="420"/>
      <c r="BJ46" s="420"/>
      <c r="BK46" s="420"/>
      <c r="BL46" s="420"/>
      <c r="BM46" s="420"/>
      <c r="BN46" s="420"/>
      <c r="BO46" s="420"/>
      <c r="BP46" s="420"/>
      <c r="BQ46" s="420"/>
      <c r="BR46" s="420"/>
      <c r="BS46" s="420"/>
      <c r="BT46" s="420"/>
      <c r="BU46" s="420"/>
      <c r="BV46" s="420"/>
      <c r="BW46" s="420"/>
      <c r="BX46" s="420"/>
      <c r="BY46" s="420"/>
      <c r="BZ46" s="420"/>
      <c r="CA46" s="420"/>
      <c r="CB46" s="420"/>
      <c r="CC46" s="420"/>
      <c r="CD46" s="420"/>
      <c r="CE46" s="420"/>
      <c r="CF46" s="420"/>
      <c r="CG46" s="420"/>
      <c r="CH46" s="420"/>
      <c r="CI46" s="420"/>
      <c r="CJ46" s="420"/>
      <c r="CK46" s="420"/>
      <c r="CL46" s="420"/>
      <c r="CM46" s="420"/>
      <c r="CN46" s="420"/>
      <c r="CO46" s="420"/>
      <c r="CP46" s="420"/>
      <c r="CQ46" s="420"/>
      <c r="CR46" s="420"/>
      <c r="CS46" s="420"/>
      <c r="CT46" s="420"/>
      <c r="CU46" s="420"/>
      <c r="CV46" s="420"/>
      <c r="CW46" s="420"/>
      <c r="CX46" s="420"/>
      <c r="CY46" s="420"/>
      <c r="CZ46" s="420"/>
      <c r="DA46" s="420"/>
      <c r="DB46" s="420"/>
      <c r="DC46" s="420"/>
      <c r="DD46" s="420"/>
      <c r="DE46" s="420"/>
      <c r="DF46" s="420"/>
      <c r="DG46" s="420"/>
      <c r="DH46" s="420"/>
      <c r="DI46" s="420"/>
      <c r="DJ46" s="420"/>
      <c r="DK46" s="420"/>
      <c r="DL46" s="420"/>
      <c r="DM46" s="420"/>
      <c r="DN46" s="420"/>
      <c r="DO46" s="420"/>
      <c r="DP46" s="420"/>
      <c r="DQ46" s="420"/>
      <c r="DR46" s="420"/>
      <c r="DS46" s="420"/>
      <c r="DT46" s="420"/>
      <c r="DU46" s="420"/>
      <c r="DV46" s="420"/>
      <c r="DW46" s="420"/>
      <c r="DX46" s="420"/>
      <c r="DY46" s="420"/>
      <c r="DZ46" s="420"/>
      <c r="EA46" s="420"/>
      <c r="EB46" s="420"/>
      <c r="EC46" s="420"/>
      <c r="ED46" s="420"/>
      <c r="EE46" s="420"/>
      <c r="EF46" s="420"/>
      <c r="EG46" s="420"/>
      <c r="EH46" s="420"/>
      <c r="EI46" s="420"/>
      <c r="EJ46" s="420"/>
      <c r="EK46" s="420"/>
      <c r="EL46" s="420"/>
      <c r="EM46" s="420"/>
      <c r="EN46" s="420"/>
      <c r="EO46" s="420"/>
      <c r="EP46" s="420"/>
      <c r="EQ46" s="420"/>
      <c r="ER46" s="420"/>
      <c r="ES46" s="420"/>
      <c r="ET46" s="420"/>
      <c r="EU46" s="420"/>
      <c r="EV46" s="420"/>
      <c r="EW46" s="420"/>
      <c r="EX46" s="420"/>
      <c r="EY46" s="420"/>
      <c r="EZ46" s="420"/>
      <c r="FA46" s="420"/>
      <c r="FB46" s="420"/>
      <c r="FC46" s="420"/>
      <c r="FD46" s="420"/>
      <c r="FE46" s="420"/>
      <c r="FF46" s="420"/>
      <c r="FG46" s="420"/>
      <c r="FH46" s="420"/>
      <c r="FI46" s="420"/>
      <c r="FJ46" s="420"/>
      <c r="FK46" s="420"/>
      <c r="FL46" s="420"/>
      <c r="FM46" s="420"/>
      <c r="FN46" s="420"/>
      <c r="FO46" s="420"/>
      <c r="FP46" s="420"/>
      <c r="FQ46" s="420"/>
      <c r="FR46" s="420"/>
      <c r="FS46" s="420"/>
      <c r="FT46" s="420"/>
      <c r="FU46" s="420"/>
      <c r="FV46" s="420"/>
      <c r="FW46" s="420"/>
      <c r="FX46" s="420"/>
      <c r="FY46" s="420"/>
      <c r="FZ46" s="420"/>
      <c r="GA46" s="420"/>
      <c r="GB46" s="420"/>
      <c r="GC46" s="420"/>
      <c r="GD46" s="420"/>
      <c r="GE46" s="420"/>
      <c r="GF46" s="420"/>
      <c r="GG46" s="420"/>
      <c r="GH46" s="420"/>
      <c r="GI46" s="420"/>
      <c r="GJ46" s="420"/>
      <c r="GK46" s="420"/>
      <c r="GL46" s="420"/>
      <c r="GM46" s="420"/>
      <c r="GN46" s="420"/>
      <c r="GO46" s="420"/>
      <c r="GP46" s="420"/>
      <c r="GQ46" s="420"/>
      <c r="GR46" s="420"/>
      <c r="GS46" s="420"/>
      <c r="GT46" s="420"/>
      <c r="GU46" s="420"/>
      <c r="GV46" s="420"/>
      <c r="GW46" s="420"/>
      <c r="GX46" s="420"/>
      <c r="GY46" s="420"/>
      <c r="GZ46" s="420"/>
      <c r="HA46" s="420"/>
      <c r="HB46" s="420"/>
      <c r="HC46" s="420"/>
      <c r="HD46" s="420"/>
      <c r="HE46" s="420"/>
      <c r="HF46" s="420"/>
      <c r="HG46" s="420"/>
      <c r="HH46" s="420"/>
      <c r="HI46" s="420"/>
      <c r="HJ46" s="420"/>
      <c r="HK46" s="420"/>
      <c r="HL46" s="420"/>
      <c r="HM46" s="420"/>
      <c r="HN46" s="420"/>
      <c r="HO46" s="420"/>
      <c r="HP46" s="420"/>
      <c r="HQ46" s="420"/>
      <c r="HR46" s="420"/>
      <c r="HS46" s="420"/>
      <c r="HT46" s="420"/>
      <c r="HU46" s="420"/>
      <c r="HV46" s="420"/>
      <c r="HW46" s="420"/>
      <c r="HX46" s="420"/>
      <c r="HY46" s="420"/>
      <c r="HZ46" s="420"/>
      <c r="IA46" s="420"/>
      <c r="IB46" s="420"/>
      <c r="IC46" s="420"/>
      <c r="ID46" s="420"/>
      <c r="IE46" s="420"/>
      <c r="IF46" s="420"/>
      <c r="IG46" s="420"/>
      <c r="IH46" s="420"/>
      <c r="II46" s="420"/>
      <c r="IJ46" s="420"/>
      <c r="IK46" s="420"/>
      <c r="IL46" s="420"/>
      <c r="IM46" s="420"/>
    </row>
    <row r="47" spans="1:247" ht="76.5" x14ac:dyDescent="0.2">
      <c r="A47" s="36">
        <v>1</v>
      </c>
      <c r="B47" s="75" t="s">
        <v>391</v>
      </c>
      <c r="C47" s="10" t="s">
        <v>25</v>
      </c>
      <c r="D47" s="88">
        <v>12</v>
      </c>
      <c r="E47" s="180" t="s">
        <v>821</v>
      </c>
      <c r="F47" s="32" t="s">
        <v>55</v>
      </c>
      <c r="G47" s="55" t="s">
        <v>74</v>
      </c>
      <c r="H47" s="55" t="s">
        <v>86</v>
      </c>
      <c r="I47" s="62" t="s">
        <v>87</v>
      </c>
      <c r="J47" s="64">
        <v>1</v>
      </c>
      <c r="K47" s="43">
        <v>42370</v>
      </c>
      <c r="L47" s="129">
        <v>43524</v>
      </c>
      <c r="M47" s="69">
        <f>52+52+52+9</f>
        <v>165</v>
      </c>
      <c r="N47" s="73">
        <v>1</v>
      </c>
      <c r="O47" s="28" t="s">
        <v>877</v>
      </c>
      <c r="P47" s="342" t="s">
        <v>1316</v>
      </c>
      <c r="Q47" s="419">
        <f t="shared" si="0"/>
        <v>183</v>
      </c>
    </row>
    <row r="48" spans="1:247" ht="63.75" x14ac:dyDescent="0.2">
      <c r="A48" s="36">
        <v>1</v>
      </c>
      <c r="B48" s="75" t="s">
        <v>392</v>
      </c>
      <c r="C48" s="10" t="s">
        <v>25</v>
      </c>
      <c r="D48" s="88">
        <v>12</v>
      </c>
      <c r="E48" s="55" t="s">
        <v>822</v>
      </c>
      <c r="F48" s="32" t="s">
        <v>55</v>
      </c>
      <c r="G48" s="55" t="s">
        <v>74</v>
      </c>
      <c r="H48" s="55" t="s">
        <v>89</v>
      </c>
      <c r="I48" s="64" t="s">
        <v>77</v>
      </c>
      <c r="J48" s="64">
        <v>1200</v>
      </c>
      <c r="K48" s="43">
        <v>42358</v>
      </c>
      <c r="L48" s="129">
        <v>44196</v>
      </c>
      <c r="M48" s="69">
        <f>52+52+52+52+52</f>
        <v>260</v>
      </c>
      <c r="N48" s="73">
        <v>0.43</v>
      </c>
      <c r="O48" s="28" t="s">
        <v>1259</v>
      </c>
      <c r="P48" s="342" t="s">
        <v>1316</v>
      </c>
      <c r="Q48" s="419">
        <f t="shared" si="0"/>
        <v>129</v>
      </c>
    </row>
    <row r="49" spans="1:247" ht="63.75" x14ac:dyDescent="0.2">
      <c r="A49" s="36">
        <v>1</v>
      </c>
      <c r="B49" s="75" t="s">
        <v>393</v>
      </c>
      <c r="C49" s="10" t="s">
        <v>25</v>
      </c>
      <c r="D49" s="88">
        <v>12</v>
      </c>
      <c r="E49" s="55" t="s">
        <v>822</v>
      </c>
      <c r="F49" s="32" t="s">
        <v>55</v>
      </c>
      <c r="G49" s="55" t="s">
        <v>91</v>
      </c>
      <c r="H49" s="55" t="s">
        <v>92</v>
      </c>
      <c r="I49" s="64" t="s">
        <v>93</v>
      </c>
      <c r="J49" s="64">
        <v>421</v>
      </c>
      <c r="K49" s="43">
        <v>42401</v>
      </c>
      <c r="L49" s="129">
        <v>43100</v>
      </c>
      <c r="M49" s="69">
        <v>100</v>
      </c>
      <c r="N49" s="73">
        <v>1</v>
      </c>
      <c r="O49" s="28" t="s">
        <v>94</v>
      </c>
      <c r="P49" s="342" t="s">
        <v>1316</v>
      </c>
      <c r="Q49" s="419">
        <f t="shared" si="0"/>
        <v>384</v>
      </c>
    </row>
    <row r="50" spans="1:247" ht="63.75" x14ac:dyDescent="0.2">
      <c r="A50" s="36">
        <v>1</v>
      </c>
      <c r="B50" s="75" t="s">
        <v>394</v>
      </c>
      <c r="C50" s="10" t="s">
        <v>25</v>
      </c>
      <c r="D50" s="88">
        <v>12</v>
      </c>
      <c r="E50" s="55" t="s">
        <v>822</v>
      </c>
      <c r="F50" s="32" t="s">
        <v>55</v>
      </c>
      <c r="G50" s="55" t="s">
        <v>96</v>
      </c>
      <c r="H50" s="55" t="s">
        <v>97</v>
      </c>
      <c r="I50" s="64" t="s">
        <v>58</v>
      </c>
      <c r="J50" s="64">
        <v>2059</v>
      </c>
      <c r="K50" s="43">
        <v>42356</v>
      </c>
      <c r="L50" s="43">
        <v>43100</v>
      </c>
      <c r="M50" s="69">
        <v>106</v>
      </c>
      <c r="N50" s="73">
        <v>1</v>
      </c>
      <c r="O50" s="28" t="s">
        <v>861</v>
      </c>
      <c r="P50" s="342" t="s">
        <v>1316</v>
      </c>
      <c r="Q50" s="419">
        <f t="shared" si="0"/>
        <v>309</v>
      </c>
    </row>
    <row r="51" spans="1:247" ht="63.75" x14ac:dyDescent="0.2">
      <c r="A51" s="36">
        <v>1</v>
      </c>
      <c r="B51" s="75" t="s">
        <v>395</v>
      </c>
      <c r="C51" s="10" t="s">
        <v>25</v>
      </c>
      <c r="D51" s="88">
        <v>12</v>
      </c>
      <c r="E51" s="55" t="s">
        <v>822</v>
      </c>
      <c r="F51" s="32" t="s">
        <v>55</v>
      </c>
      <c r="G51" s="55" t="s">
        <v>96</v>
      </c>
      <c r="H51" s="55" t="s">
        <v>776</v>
      </c>
      <c r="I51" s="64" t="s">
        <v>99</v>
      </c>
      <c r="J51" s="64">
        <v>100</v>
      </c>
      <c r="K51" s="43">
        <v>42370</v>
      </c>
      <c r="L51" s="319">
        <v>44012</v>
      </c>
      <c r="M51" s="152">
        <f>52+52+52+52+25</f>
        <v>233</v>
      </c>
      <c r="N51" s="376">
        <v>1</v>
      </c>
      <c r="O51" s="28" t="s">
        <v>1434</v>
      </c>
      <c r="P51" s="342" t="s">
        <v>1316</v>
      </c>
      <c r="Q51" s="419">
        <f t="shared" si="0"/>
        <v>318</v>
      </c>
    </row>
    <row r="52" spans="1:247" ht="135" customHeight="1" x14ac:dyDescent="0.2">
      <c r="A52" s="36">
        <v>1</v>
      </c>
      <c r="B52" s="75" t="s">
        <v>396</v>
      </c>
      <c r="C52" s="10" t="s">
        <v>25</v>
      </c>
      <c r="D52" s="53">
        <v>13</v>
      </c>
      <c r="E52" s="55" t="s">
        <v>823</v>
      </c>
      <c r="F52" s="32" t="s">
        <v>101</v>
      </c>
      <c r="G52" s="55" t="s">
        <v>68</v>
      </c>
      <c r="H52" s="55" t="s">
        <v>69</v>
      </c>
      <c r="I52" s="63" t="s">
        <v>70</v>
      </c>
      <c r="J52" s="63">
        <v>7587</v>
      </c>
      <c r="K52" s="84">
        <v>43101</v>
      </c>
      <c r="L52" s="84">
        <v>44196</v>
      </c>
      <c r="M52" s="69">
        <v>156</v>
      </c>
      <c r="N52" s="49">
        <v>0.2</v>
      </c>
      <c r="O52" s="28" t="s">
        <v>1250</v>
      </c>
      <c r="P52" s="342" t="s">
        <v>1316</v>
      </c>
      <c r="Q52" s="419">
        <f t="shared" si="0"/>
        <v>225</v>
      </c>
    </row>
    <row r="53" spans="1:247" ht="77.25" customHeight="1" x14ac:dyDescent="0.2">
      <c r="A53" s="36">
        <v>1</v>
      </c>
      <c r="B53" s="75" t="s">
        <v>397</v>
      </c>
      <c r="C53" s="10" t="s">
        <v>25</v>
      </c>
      <c r="D53" s="130">
        <v>13</v>
      </c>
      <c r="E53" s="55" t="s">
        <v>823</v>
      </c>
      <c r="F53" s="32" t="s">
        <v>101</v>
      </c>
      <c r="G53" s="55" t="s">
        <v>91</v>
      </c>
      <c r="H53" s="55" t="s">
        <v>103</v>
      </c>
      <c r="I53" s="64" t="s">
        <v>104</v>
      </c>
      <c r="J53" s="64">
        <v>1</v>
      </c>
      <c r="K53" s="43">
        <v>42370</v>
      </c>
      <c r="L53" s="43">
        <v>44196</v>
      </c>
      <c r="M53" s="69">
        <f>52+52+52+52</f>
        <v>208</v>
      </c>
      <c r="N53" s="49">
        <v>0.5</v>
      </c>
      <c r="O53" s="28" t="s">
        <v>1260</v>
      </c>
      <c r="P53" s="342" t="s">
        <v>1316</v>
      </c>
      <c r="Q53" s="419">
        <f t="shared" si="0"/>
        <v>360</v>
      </c>
    </row>
    <row r="54" spans="1:247" ht="102.75" customHeight="1" x14ac:dyDescent="0.2">
      <c r="A54" s="36">
        <v>1</v>
      </c>
      <c r="B54" s="75" t="s">
        <v>398</v>
      </c>
      <c r="C54" s="10" t="s">
        <v>25</v>
      </c>
      <c r="D54" s="88">
        <v>14</v>
      </c>
      <c r="E54" s="55" t="s">
        <v>824</v>
      </c>
      <c r="F54" s="32" t="s">
        <v>106</v>
      </c>
      <c r="G54" s="55" t="s">
        <v>768</v>
      </c>
      <c r="H54" s="55" t="s">
        <v>69</v>
      </c>
      <c r="I54" s="63" t="s">
        <v>70</v>
      </c>
      <c r="J54" s="63">
        <v>7587</v>
      </c>
      <c r="K54" s="84">
        <v>43101</v>
      </c>
      <c r="L54" s="84">
        <v>44196</v>
      </c>
      <c r="M54" s="69">
        <v>156</v>
      </c>
      <c r="N54" s="49">
        <v>0.2</v>
      </c>
      <c r="O54" s="28" t="s">
        <v>1250</v>
      </c>
      <c r="P54" s="342" t="s">
        <v>1316</v>
      </c>
      <c r="Q54" s="419">
        <f t="shared" si="0"/>
        <v>225</v>
      </c>
    </row>
    <row r="55" spans="1:247" ht="63.75" x14ac:dyDescent="0.2">
      <c r="A55" s="36">
        <v>2</v>
      </c>
      <c r="B55" s="75" t="s">
        <v>399</v>
      </c>
      <c r="C55" s="10" t="s">
        <v>25</v>
      </c>
      <c r="D55" s="193">
        <v>1</v>
      </c>
      <c r="E55" s="208" t="s">
        <v>109</v>
      </c>
      <c r="F55" s="208" t="s">
        <v>110</v>
      </c>
      <c r="G55" s="220" t="s">
        <v>111</v>
      </c>
      <c r="H55" s="220" t="s">
        <v>112</v>
      </c>
      <c r="I55" s="63" t="s">
        <v>27</v>
      </c>
      <c r="J55" s="63">
        <v>12</v>
      </c>
      <c r="K55" s="84">
        <v>42737</v>
      </c>
      <c r="L55" s="84">
        <v>43281</v>
      </c>
      <c r="M55" s="246">
        <f>52+26</f>
        <v>78</v>
      </c>
      <c r="N55" s="71">
        <v>1</v>
      </c>
      <c r="O55" s="28" t="s">
        <v>429</v>
      </c>
      <c r="P55" s="342" t="s">
        <v>1322</v>
      </c>
      <c r="Q55" s="419">
        <f t="shared" si="0"/>
        <v>389</v>
      </c>
    </row>
    <row r="56" spans="1:247" ht="89.25" customHeight="1" x14ac:dyDescent="0.2">
      <c r="A56" s="36">
        <v>2</v>
      </c>
      <c r="B56" s="75" t="s">
        <v>400</v>
      </c>
      <c r="C56" s="10" t="s">
        <v>25</v>
      </c>
      <c r="D56" s="193">
        <v>2</v>
      </c>
      <c r="E56" s="32" t="s">
        <v>115</v>
      </c>
      <c r="F56" s="208" t="s">
        <v>123</v>
      </c>
      <c r="G56" s="32" t="s">
        <v>441</v>
      </c>
      <c r="H56" s="32" t="s">
        <v>442</v>
      </c>
      <c r="I56" s="63" t="s">
        <v>443</v>
      </c>
      <c r="J56" s="64">
        <v>12</v>
      </c>
      <c r="K56" s="43">
        <v>43250</v>
      </c>
      <c r="L56" s="84">
        <v>44377</v>
      </c>
      <c r="M56" s="69">
        <f>52+52+52+4</f>
        <v>160</v>
      </c>
      <c r="N56" s="49">
        <v>0.67</v>
      </c>
      <c r="O56" s="28" t="s">
        <v>1272</v>
      </c>
      <c r="P56" s="342" t="s">
        <v>1310</v>
      </c>
      <c r="Q56" s="419">
        <f t="shared" si="0"/>
        <v>390</v>
      </c>
    </row>
    <row r="57" spans="1:247" ht="63.75" x14ac:dyDescent="0.2">
      <c r="A57" s="36">
        <v>2</v>
      </c>
      <c r="B57" s="75" t="s">
        <v>401</v>
      </c>
      <c r="C57" s="10" t="s">
        <v>25</v>
      </c>
      <c r="D57" s="193">
        <v>2</v>
      </c>
      <c r="E57" s="32" t="s">
        <v>115</v>
      </c>
      <c r="F57" s="208" t="s">
        <v>123</v>
      </c>
      <c r="G57" s="32" t="s">
        <v>444</v>
      </c>
      <c r="H57" s="32" t="s">
        <v>445</v>
      </c>
      <c r="I57" s="63" t="s">
        <v>446</v>
      </c>
      <c r="J57" s="64">
        <v>12</v>
      </c>
      <c r="K57" s="43">
        <v>43327</v>
      </c>
      <c r="L57" s="84">
        <v>43692</v>
      </c>
      <c r="M57" s="69">
        <v>52</v>
      </c>
      <c r="N57" s="49">
        <v>1</v>
      </c>
      <c r="O57" s="101" t="s">
        <v>1291</v>
      </c>
      <c r="P57" s="342" t="s">
        <v>1311</v>
      </c>
      <c r="Q57" s="419">
        <f t="shared" si="0"/>
        <v>274</v>
      </c>
    </row>
    <row r="58" spans="1:247" ht="63.75" x14ac:dyDescent="0.2">
      <c r="A58" s="36">
        <v>2</v>
      </c>
      <c r="B58" s="75" t="s">
        <v>402</v>
      </c>
      <c r="C58" s="10" t="s">
        <v>25</v>
      </c>
      <c r="D58" s="193">
        <v>2</v>
      </c>
      <c r="E58" s="32" t="s">
        <v>115</v>
      </c>
      <c r="F58" s="208" t="s">
        <v>123</v>
      </c>
      <c r="G58" s="32" t="s">
        <v>447</v>
      </c>
      <c r="H58" s="32" t="s">
        <v>448</v>
      </c>
      <c r="I58" s="63" t="s">
        <v>449</v>
      </c>
      <c r="J58" s="64">
        <v>4</v>
      </c>
      <c r="K58" s="43">
        <v>43327</v>
      </c>
      <c r="L58" s="84">
        <v>44196</v>
      </c>
      <c r="M58" s="330">
        <f>52+52+20</f>
        <v>124</v>
      </c>
      <c r="N58" s="49">
        <v>0.6</v>
      </c>
      <c r="O58" s="28" t="s">
        <v>1263</v>
      </c>
      <c r="P58" s="342" t="s">
        <v>1312</v>
      </c>
      <c r="Q58" s="419">
        <f t="shared" si="0"/>
        <v>390</v>
      </c>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c r="DZ58" s="317"/>
      <c r="EA58" s="317"/>
      <c r="EB58" s="317"/>
      <c r="EC58" s="317"/>
      <c r="ED58" s="317"/>
      <c r="EE58" s="317"/>
      <c r="EF58" s="317"/>
      <c r="EG58" s="317"/>
      <c r="EH58" s="317"/>
      <c r="EI58" s="317"/>
      <c r="EJ58" s="317"/>
      <c r="EK58" s="317"/>
      <c r="EL58" s="317"/>
      <c r="EM58" s="317"/>
      <c r="EN58" s="317"/>
      <c r="EO58" s="317"/>
      <c r="EP58" s="317"/>
      <c r="EQ58" s="317"/>
      <c r="ER58" s="317"/>
      <c r="ES58" s="317"/>
      <c r="ET58" s="317"/>
      <c r="EU58" s="317"/>
      <c r="EV58" s="317"/>
      <c r="EW58" s="317"/>
      <c r="EX58" s="317"/>
      <c r="EY58" s="317"/>
      <c r="EZ58" s="317"/>
      <c r="FA58" s="317"/>
      <c r="FB58" s="317"/>
      <c r="FC58" s="317"/>
      <c r="FD58" s="317"/>
      <c r="FE58" s="317"/>
      <c r="FF58" s="317"/>
      <c r="FG58" s="317"/>
      <c r="FH58" s="317"/>
      <c r="FI58" s="317"/>
      <c r="FJ58" s="317"/>
      <c r="FK58" s="317"/>
      <c r="FL58" s="317"/>
      <c r="FM58" s="317"/>
      <c r="FN58" s="317"/>
      <c r="FO58" s="317"/>
      <c r="FP58" s="317"/>
      <c r="FQ58" s="317"/>
      <c r="FR58" s="317"/>
      <c r="FS58" s="317"/>
      <c r="FT58" s="317"/>
      <c r="FU58" s="317"/>
      <c r="FV58" s="317"/>
      <c r="FW58" s="317"/>
      <c r="FX58" s="317"/>
      <c r="FY58" s="317"/>
      <c r="FZ58" s="317"/>
      <c r="GA58" s="317"/>
      <c r="GB58" s="317"/>
      <c r="GC58" s="317"/>
      <c r="GD58" s="317"/>
      <c r="GE58" s="317"/>
      <c r="GF58" s="317"/>
      <c r="GG58" s="317"/>
      <c r="GH58" s="317"/>
      <c r="GI58" s="317"/>
      <c r="GJ58" s="317"/>
      <c r="GK58" s="317"/>
      <c r="GL58" s="317"/>
      <c r="GM58" s="317"/>
      <c r="GN58" s="317"/>
      <c r="GO58" s="317"/>
      <c r="GP58" s="317"/>
      <c r="GQ58" s="317"/>
      <c r="GR58" s="317"/>
      <c r="GS58" s="317"/>
      <c r="GT58" s="317"/>
      <c r="GU58" s="317"/>
      <c r="GV58" s="317"/>
      <c r="GW58" s="317"/>
      <c r="GX58" s="317"/>
      <c r="GY58" s="317"/>
      <c r="GZ58" s="317"/>
      <c r="HA58" s="317"/>
      <c r="HB58" s="317"/>
      <c r="HC58" s="317"/>
      <c r="HD58" s="317"/>
      <c r="HE58" s="317"/>
      <c r="HF58" s="317"/>
      <c r="HG58" s="317"/>
      <c r="HH58" s="317"/>
      <c r="HI58" s="317"/>
      <c r="HJ58" s="317"/>
      <c r="HK58" s="317"/>
      <c r="HL58" s="317"/>
      <c r="HM58" s="317"/>
      <c r="HN58" s="317"/>
      <c r="HO58" s="317"/>
      <c r="HP58" s="317"/>
      <c r="HQ58" s="317"/>
      <c r="HR58" s="317"/>
      <c r="HS58" s="317"/>
      <c r="HT58" s="317"/>
      <c r="HU58" s="317"/>
      <c r="HV58" s="317"/>
      <c r="HW58" s="317"/>
      <c r="HX58" s="317"/>
      <c r="HY58" s="317"/>
      <c r="HZ58" s="317"/>
      <c r="IA58" s="317"/>
      <c r="IB58" s="317"/>
      <c r="IC58" s="317"/>
      <c r="ID58" s="317"/>
      <c r="IE58" s="317"/>
      <c r="IF58" s="317"/>
      <c r="IG58" s="317"/>
      <c r="IH58" s="317"/>
      <c r="II58" s="317"/>
      <c r="IJ58" s="317"/>
      <c r="IK58" s="317"/>
      <c r="IL58" s="317"/>
      <c r="IM58" s="317"/>
    </row>
    <row r="59" spans="1:247" ht="89.25" x14ac:dyDescent="0.2">
      <c r="A59" s="36">
        <v>2</v>
      </c>
      <c r="B59" s="75" t="s">
        <v>475</v>
      </c>
      <c r="C59" s="10" t="s">
        <v>25</v>
      </c>
      <c r="D59" s="197">
        <v>2</v>
      </c>
      <c r="E59" s="131" t="s">
        <v>115</v>
      </c>
      <c r="F59" s="208" t="s">
        <v>123</v>
      </c>
      <c r="G59" s="32" t="s">
        <v>452</v>
      </c>
      <c r="H59" s="32" t="s">
        <v>450</v>
      </c>
      <c r="I59" s="63" t="s">
        <v>451</v>
      </c>
      <c r="J59" s="64">
        <v>5</v>
      </c>
      <c r="K59" s="43">
        <v>43344</v>
      </c>
      <c r="L59" s="84">
        <v>43830</v>
      </c>
      <c r="M59" s="69">
        <f>17+52</f>
        <v>69</v>
      </c>
      <c r="N59" s="49">
        <v>1</v>
      </c>
      <c r="O59" s="101" t="s">
        <v>1291</v>
      </c>
      <c r="P59" s="342" t="s">
        <v>1318</v>
      </c>
      <c r="Q59" s="419">
        <f t="shared" si="0"/>
        <v>274</v>
      </c>
    </row>
    <row r="60" spans="1:247" s="185" customFormat="1" ht="63.75" x14ac:dyDescent="0.2">
      <c r="A60" s="36">
        <v>2</v>
      </c>
      <c r="B60" s="75" t="s">
        <v>476</v>
      </c>
      <c r="C60" s="10" t="s">
        <v>25</v>
      </c>
      <c r="D60" s="193">
        <v>3</v>
      </c>
      <c r="E60" s="208" t="s">
        <v>134</v>
      </c>
      <c r="F60" s="208" t="s">
        <v>511</v>
      </c>
      <c r="G60" s="208" t="s">
        <v>137</v>
      </c>
      <c r="H60" s="208" t="s">
        <v>138</v>
      </c>
      <c r="I60" s="63" t="s">
        <v>139</v>
      </c>
      <c r="J60" s="71">
        <v>1</v>
      </c>
      <c r="K60" s="84">
        <v>42737</v>
      </c>
      <c r="L60" s="244">
        <v>43555</v>
      </c>
      <c r="M60" s="246">
        <f>52+52+13</f>
        <v>117</v>
      </c>
      <c r="N60" s="71">
        <v>1</v>
      </c>
      <c r="O60" s="189" t="s">
        <v>891</v>
      </c>
      <c r="P60" s="342" t="s">
        <v>1315</v>
      </c>
      <c r="Q60" s="419">
        <f t="shared" si="0"/>
        <v>345</v>
      </c>
      <c r="AT60" s="190"/>
      <c r="AU60" s="190"/>
      <c r="AV60" s="190"/>
      <c r="AW60" s="190"/>
      <c r="AX60" s="190"/>
      <c r="AY60" s="190"/>
      <c r="AZ60" s="190"/>
      <c r="BA60" s="190"/>
      <c r="BB60" s="190"/>
      <c r="BC60" s="190"/>
      <c r="BD60" s="190"/>
      <c r="BE60" s="190"/>
      <c r="BF60" s="190"/>
      <c r="BG60" s="190"/>
      <c r="BH60" s="190"/>
      <c r="BI60" s="190"/>
      <c r="BJ60" s="190"/>
      <c r="BK60" s="190"/>
      <c r="BL60" s="190"/>
      <c r="BM60" s="190"/>
      <c r="BN60" s="190"/>
      <c r="BO60" s="190"/>
      <c r="BP60" s="190"/>
      <c r="BQ60" s="190"/>
      <c r="BR60" s="190"/>
      <c r="BS60" s="190"/>
      <c r="BT60" s="190"/>
      <c r="BU60" s="190"/>
      <c r="BV60" s="190"/>
      <c r="BW60" s="190"/>
      <c r="BX60" s="190"/>
      <c r="BY60" s="190"/>
      <c r="BZ60" s="190"/>
      <c r="CA60" s="190"/>
      <c r="CB60" s="190"/>
      <c r="CC60" s="190"/>
      <c r="CD60" s="190"/>
      <c r="CE60" s="190"/>
      <c r="CF60" s="190"/>
      <c r="CG60" s="190"/>
      <c r="CH60" s="190"/>
      <c r="CI60" s="190"/>
      <c r="CJ60" s="190"/>
      <c r="CK60" s="190"/>
      <c r="CL60" s="190"/>
      <c r="CM60" s="190"/>
      <c r="CN60" s="190"/>
      <c r="CO60" s="190"/>
      <c r="CP60" s="190"/>
      <c r="CQ60" s="190"/>
      <c r="CR60" s="190"/>
      <c r="CS60" s="190"/>
      <c r="CT60" s="190"/>
      <c r="CU60" s="190"/>
      <c r="CV60" s="190"/>
      <c r="CW60" s="190"/>
      <c r="CX60" s="190"/>
      <c r="CY60" s="190"/>
      <c r="CZ60" s="190"/>
      <c r="DA60" s="190"/>
      <c r="DB60" s="190"/>
      <c r="DC60" s="190"/>
      <c r="DD60" s="190"/>
      <c r="DE60" s="190"/>
      <c r="DF60" s="190"/>
      <c r="DG60" s="190"/>
      <c r="DH60" s="190"/>
      <c r="DI60" s="190"/>
      <c r="DJ60" s="190"/>
      <c r="DK60" s="190"/>
      <c r="DL60" s="190"/>
      <c r="DM60" s="190"/>
      <c r="DN60" s="190"/>
      <c r="DO60" s="190"/>
      <c r="DP60" s="190"/>
      <c r="DQ60" s="190"/>
      <c r="DR60" s="190"/>
      <c r="DS60" s="190"/>
      <c r="DT60" s="190"/>
      <c r="DU60" s="190"/>
      <c r="DV60" s="190"/>
      <c r="DW60" s="190"/>
      <c r="DX60" s="190"/>
      <c r="DY60" s="190"/>
      <c r="DZ60" s="190"/>
      <c r="EA60" s="190"/>
      <c r="EB60" s="190"/>
      <c r="EC60" s="190"/>
      <c r="ED60" s="190"/>
      <c r="EE60" s="190"/>
      <c r="EF60" s="190"/>
      <c r="EG60" s="190"/>
      <c r="EH60" s="190"/>
      <c r="EI60" s="190"/>
      <c r="EJ60" s="190"/>
      <c r="EK60" s="190"/>
      <c r="EL60" s="190"/>
      <c r="EM60" s="190"/>
      <c r="EN60" s="190"/>
      <c r="EO60" s="190"/>
      <c r="EP60" s="190"/>
      <c r="EQ60" s="190"/>
      <c r="ER60" s="190"/>
      <c r="ES60" s="190"/>
      <c r="ET60" s="190"/>
      <c r="EU60" s="190"/>
      <c r="EV60" s="190"/>
      <c r="EW60" s="190"/>
      <c r="EX60" s="190"/>
      <c r="EY60" s="190"/>
      <c r="EZ60" s="190"/>
      <c r="FA60" s="190"/>
      <c r="FB60" s="190"/>
      <c r="FC60" s="190"/>
      <c r="FD60" s="190"/>
      <c r="FE60" s="190"/>
      <c r="FF60" s="190"/>
      <c r="FG60" s="190"/>
      <c r="FH60" s="190"/>
      <c r="FI60" s="190"/>
      <c r="FJ60" s="190"/>
      <c r="FK60" s="190"/>
      <c r="FL60" s="190"/>
      <c r="FM60" s="190"/>
      <c r="FN60" s="190"/>
      <c r="FO60" s="190"/>
      <c r="FP60" s="190"/>
      <c r="FQ60" s="190"/>
      <c r="FR60" s="190"/>
      <c r="FS60" s="190"/>
      <c r="FT60" s="190"/>
      <c r="FU60" s="190"/>
      <c r="FV60" s="190"/>
      <c r="FW60" s="190"/>
      <c r="FX60" s="190"/>
      <c r="FY60" s="190"/>
      <c r="FZ60" s="190"/>
      <c r="GA60" s="190"/>
      <c r="GB60" s="190"/>
      <c r="GC60" s="190"/>
      <c r="GD60" s="190"/>
      <c r="GE60" s="190"/>
      <c r="GF60" s="190"/>
      <c r="GG60" s="190"/>
      <c r="GH60" s="190"/>
      <c r="GI60" s="190"/>
      <c r="GJ60" s="190"/>
      <c r="GK60" s="190"/>
      <c r="GL60" s="190"/>
      <c r="GM60" s="190"/>
      <c r="GN60" s="190"/>
      <c r="GO60" s="190"/>
      <c r="GP60" s="190"/>
      <c r="GQ60" s="190"/>
      <c r="GR60" s="190"/>
      <c r="GS60" s="190"/>
      <c r="GT60" s="190"/>
      <c r="GU60" s="190"/>
      <c r="GV60" s="190"/>
      <c r="GW60" s="190"/>
      <c r="GX60" s="190"/>
      <c r="GY60" s="190"/>
      <c r="GZ60" s="190"/>
      <c r="HA60" s="190"/>
      <c r="HB60" s="190"/>
      <c r="HC60" s="190"/>
      <c r="HD60" s="190"/>
      <c r="HE60" s="190"/>
      <c r="HF60" s="190"/>
      <c r="HG60" s="190"/>
      <c r="HH60" s="190"/>
      <c r="HI60" s="190"/>
      <c r="HJ60" s="190"/>
      <c r="HK60" s="190"/>
      <c r="HL60" s="190"/>
      <c r="HM60" s="190"/>
      <c r="HN60" s="190"/>
      <c r="HO60" s="190"/>
      <c r="HP60" s="190"/>
      <c r="HQ60" s="190"/>
      <c r="HR60" s="190"/>
      <c r="HS60" s="190"/>
      <c r="HT60" s="190"/>
      <c r="HU60" s="190"/>
      <c r="HV60" s="190"/>
      <c r="HW60" s="190"/>
      <c r="HX60" s="190"/>
      <c r="HY60" s="190"/>
      <c r="HZ60" s="190"/>
      <c r="IA60" s="190"/>
      <c r="IB60" s="190"/>
      <c r="IC60" s="190"/>
      <c r="ID60" s="190"/>
      <c r="IE60" s="190"/>
      <c r="IF60" s="190"/>
      <c r="IG60" s="190"/>
      <c r="IH60" s="190"/>
      <c r="II60" s="190"/>
      <c r="IJ60" s="190"/>
      <c r="IK60" s="190"/>
      <c r="IL60" s="190"/>
      <c r="IM60" s="190"/>
    </row>
    <row r="61" spans="1:247" ht="64.5" customHeight="1" x14ac:dyDescent="0.2">
      <c r="A61" s="36">
        <v>2</v>
      </c>
      <c r="B61" s="75" t="s">
        <v>477</v>
      </c>
      <c r="C61" s="10" t="s">
        <v>25</v>
      </c>
      <c r="D61" s="197">
        <v>4</v>
      </c>
      <c r="E61" s="131" t="s">
        <v>141</v>
      </c>
      <c r="F61" s="207" t="s">
        <v>142</v>
      </c>
      <c r="G61" s="207" t="s">
        <v>143</v>
      </c>
      <c r="H61" s="207" t="s">
        <v>144</v>
      </c>
      <c r="I61" s="42" t="s">
        <v>145</v>
      </c>
      <c r="J61" s="42">
        <v>30</v>
      </c>
      <c r="K61" s="68">
        <v>42737</v>
      </c>
      <c r="L61" s="68">
        <v>43830</v>
      </c>
      <c r="M61" s="247">
        <f>52+52</f>
        <v>104</v>
      </c>
      <c r="N61" s="49">
        <v>1</v>
      </c>
      <c r="O61" s="28" t="s">
        <v>1257</v>
      </c>
      <c r="P61" s="342" t="s">
        <v>1323</v>
      </c>
      <c r="Q61" s="419">
        <f t="shared" si="0"/>
        <v>380</v>
      </c>
    </row>
    <row r="62" spans="1:247" ht="51" x14ac:dyDescent="0.2">
      <c r="A62" s="36">
        <v>2</v>
      </c>
      <c r="B62" s="75" t="s">
        <v>910</v>
      </c>
      <c r="C62" s="10" t="s">
        <v>25</v>
      </c>
      <c r="D62" s="197">
        <v>4</v>
      </c>
      <c r="E62" s="131" t="s">
        <v>141</v>
      </c>
      <c r="F62" s="207" t="s">
        <v>142</v>
      </c>
      <c r="G62" s="207" t="s">
        <v>785</v>
      </c>
      <c r="H62" s="207" t="s">
        <v>786</v>
      </c>
      <c r="I62" s="42" t="s">
        <v>1205</v>
      </c>
      <c r="J62" s="42">
        <v>1</v>
      </c>
      <c r="K62" s="68">
        <v>43539</v>
      </c>
      <c r="L62" s="68">
        <v>43723</v>
      </c>
      <c r="M62" s="247">
        <v>27</v>
      </c>
      <c r="N62" s="262">
        <v>1</v>
      </c>
      <c r="O62" s="83" t="s">
        <v>1206</v>
      </c>
      <c r="P62" s="342" t="s">
        <v>1323</v>
      </c>
      <c r="Q62" s="419">
        <f t="shared" si="0"/>
        <v>363</v>
      </c>
    </row>
    <row r="63" spans="1:247" ht="38.25" x14ac:dyDescent="0.2">
      <c r="A63" s="36">
        <v>2</v>
      </c>
      <c r="B63" s="75" t="s">
        <v>911</v>
      </c>
      <c r="C63" s="10" t="s">
        <v>25</v>
      </c>
      <c r="D63" s="197">
        <v>4</v>
      </c>
      <c r="E63" s="131" t="s">
        <v>141</v>
      </c>
      <c r="F63" s="207" t="s">
        <v>142</v>
      </c>
      <c r="G63" s="221" t="s">
        <v>785</v>
      </c>
      <c r="H63" s="221" t="s">
        <v>872</v>
      </c>
      <c r="I63" s="225" t="s">
        <v>873</v>
      </c>
      <c r="J63" s="225">
        <v>1109</v>
      </c>
      <c r="K63" s="239">
        <v>43466</v>
      </c>
      <c r="L63" s="239">
        <v>43921</v>
      </c>
      <c r="M63" s="288">
        <f>52+13</f>
        <v>65</v>
      </c>
      <c r="N63" s="379">
        <v>1</v>
      </c>
      <c r="O63" s="83" t="s">
        <v>1409</v>
      </c>
      <c r="P63" s="342" t="s">
        <v>1323</v>
      </c>
      <c r="Q63" s="419">
        <f t="shared" si="0"/>
        <v>117</v>
      </c>
    </row>
    <row r="64" spans="1:247" s="184" customFormat="1" ht="38.25" x14ac:dyDescent="0.2">
      <c r="A64" s="36">
        <v>2</v>
      </c>
      <c r="B64" s="75" t="s">
        <v>403</v>
      </c>
      <c r="C64" s="10" t="s">
        <v>25</v>
      </c>
      <c r="D64" s="197">
        <v>4</v>
      </c>
      <c r="E64" s="131" t="s">
        <v>141</v>
      </c>
      <c r="F64" s="207" t="s">
        <v>142</v>
      </c>
      <c r="G64" s="221" t="s">
        <v>785</v>
      </c>
      <c r="H64" s="221" t="s">
        <v>874</v>
      </c>
      <c r="I64" s="225" t="s">
        <v>873</v>
      </c>
      <c r="J64" s="225">
        <v>303</v>
      </c>
      <c r="K64" s="239">
        <v>43466</v>
      </c>
      <c r="L64" s="239">
        <v>43921</v>
      </c>
      <c r="M64" s="288">
        <f>52+13</f>
        <v>65</v>
      </c>
      <c r="N64" s="379">
        <v>1</v>
      </c>
      <c r="O64" s="271" t="s">
        <v>1411</v>
      </c>
      <c r="P64" s="342" t="s">
        <v>1323</v>
      </c>
      <c r="Q64" s="419">
        <f t="shared" si="0"/>
        <v>145</v>
      </c>
      <c r="R64" s="185"/>
      <c r="S64" s="185"/>
      <c r="T64" s="185"/>
      <c r="U64" s="185"/>
      <c r="V64" s="185"/>
      <c r="W64" s="185"/>
      <c r="X64" s="185"/>
      <c r="Y64" s="185"/>
      <c r="Z64" s="185"/>
      <c r="AA64" s="185"/>
      <c r="AB64" s="185"/>
      <c r="AC64" s="185"/>
      <c r="AD64" s="185"/>
      <c r="AE64" s="185"/>
      <c r="AF64" s="185"/>
      <c r="AG64" s="185"/>
      <c r="AH64" s="185"/>
      <c r="AI64" s="185"/>
      <c r="AJ64" s="185"/>
      <c r="AK64" s="185"/>
      <c r="AL64" s="185"/>
      <c r="AM64" s="185"/>
      <c r="AN64" s="185"/>
      <c r="AO64" s="185"/>
      <c r="AP64" s="185"/>
      <c r="AQ64" s="185"/>
      <c r="AR64" s="185"/>
      <c r="AS64" s="185"/>
    </row>
    <row r="65" spans="1:247" ht="38.25" x14ac:dyDescent="0.2">
      <c r="A65" s="36">
        <v>2</v>
      </c>
      <c r="B65" s="75" t="s">
        <v>404</v>
      </c>
      <c r="C65" s="10" t="s">
        <v>25</v>
      </c>
      <c r="D65" s="197">
        <v>4</v>
      </c>
      <c r="E65" s="131" t="s">
        <v>141</v>
      </c>
      <c r="F65" s="207" t="s">
        <v>142</v>
      </c>
      <c r="G65" s="207" t="s">
        <v>147</v>
      </c>
      <c r="H65" s="207" t="s">
        <v>148</v>
      </c>
      <c r="I65" s="42" t="s">
        <v>145</v>
      </c>
      <c r="J65" s="42">
        <v>30</v>
      </c>
      <c r="K65" s="68">
        <v>42737</v>
      </c>
      <c r="L65" s="68">
        <v>43554</v>
      </c>
      <c r="M65" s="288">
        <f>52+52+13</f>
        <v>117</v>
      </c>
      <c r="N65" s="253">
        <v>1</v>
      </c>
      <c r="O65" s="83" t="s">
        <v>902</v>
      </c>
      <c r="P65" s="342" t="s">
        <v>1323</v>
      </c>
      <c r="Q65" s="419">
        <f t="shared" si="0"/>
        <v>137</v>
      </c>
    </row>
    <row r="66" spans="1:247" ht="89.25" customHeight="1" x14ac:dyDescent="0.2">
      <c r="A66" s="36">
        <v>2</v>
      </c>
      <c r="B66" s="75" t="s">
        <v>405</v>
      </c>
      <c r="C66" s="10" t="s">
        <v>25</v>
      </c>
      <c r="D66" s="193">
        <v>5</v>
      </c>
      <c r="E66" s="208" t="s">
        <v>150</v>
      </c>
      <c r="F66" s="208" t="s">
        <v>152</v>
      </c>
      <c r="G66" s="32" t="s">
        <v>457</v>
      </c>
      <c r="H66" s="32" t="s">
        <v>442</v>
      </c>
      <c r="I66" s="63" t="s">
        <v>443</v>
      </c>
      <c r="J66" s="42">
        <v>12</v>
      </c>
      <c r="K66" s="43">
        <v>43250</v>
      </c>
      <c r="L66" s="84">
        <v>44377</v>
      </c>
      <c r="M66" s="69">
        <f>52+52+52+4</f>
        <v>160</v>
      </c>
      <c r="N66" s="72">
        <v>0.67</v>
      </c>
      <c r="O66" s="28" t="s">
        <v>1272</v>
      </c>
      <c r="P66" s="342" t="s">
        <v>1324</v>
      </c>
      <c r="Q66" s="419">
        <f t="shared" si="0"/>
        <v>390</v>
      </c>
    </row>
    <row r="67" spans="1:247" ht="63.75" x14ac:dyDescent="0.2">
      <c r="A67" s="36">
        <v>2</v>
      </c>
      <c r="B67" s="75" t="s">
        <v>406</v>
      </c>
      <c r="C67" s="10" t="s">
        <v>25</v>
      </c>
      <c r="D67" s="193">
        <v>5</v>
      </c>
      <c r="E67" s="32" t="s">
        <v>150</v>
      </c>
      <c r="F67" s="208" t="s">
        <v>152</v>
      </c>
      <c r="G67" s="32" t="s">
        <v>444</v>
      </c>
      <c r="H67" s="32" t="s">
        <v>445</v>
      </c>
      <c r="I67" s="63" t="s">
        <v>446</v>
      </c>
      <c r="J67" s="53">
        <v>12</v>
      </c>
      <c r="K67" s="43">
        <v>43327</v>
      </c>
      <c r="L67" s="84">
        <v>43692</v>
      </c>
      <c r="M67" s="330">
        <v>52</v>
      </c>
      <c r="N67" s="49">
        <v>1</v>
      </c>
      <c r="O67" s="276" t="s">
        <v>1292</v>
      </c>
      <c r="P67" s="342" t="s">
        <v>1311</v>
      </c>
      <c r="Q67" s="419">
        <f t="shared" si="0"/>
        <v>241</v>
      </c>
    </row>
    <row r="68" spans="1:247" ht="63.75" x14ac:dyDescent="0.2">
      <c r="A68" s="36">
        <v>2</v>
      </c>
      <c r="B68" s="75" t="s">
        <v>407</v>
      </c>
      <c r="C68" s="10" t="s">
        <v>25</v>
      </c>
      <c r="D68" s="193">
        <v>5</v>
      </c>
      <c r="E68" s="208" t="s">
        <v>150</v>
      </c>
      <c r="F68" s="208" t="s">
        <v>152</v>
      </c>
      <c r="G68" s="32" t="s">
        <v>447</v>
      </c>
      <c r="H68" s="32" t="s">
        <v>448</v>
      </c>
      <c r="I68" s="63" t="s">
        <v>449</v>
      </c>
      <c r="J68" s="230">
        <v>4</v>
      </c>
      <c r="K68" s="43">
        <v>43327</v>
      </c>
      <c r="L68" s="84">
        <v>44196</v>
      </c>
      <c r="M68" s="330">
        <f>52+52+20</f>
        <v>124</v>
      </c>
      <c r="N68" s="72">
        <v>0.6</v>
      </c>
      <c r="O68" s="189" t="s">
        <v>1242</v>
      </c>
      <c r="P68" s="342" t="s">
        <v>1312</v>
      </c>
      <c r="Q68" s="419">
        <f t="shared" si="0"/>
        <v>390</v>
      </c>
    </row>
    <row r="69" spans="1:247" ht="99" customHeight="1" x14ac:dyDescent="0.2">
      <c r="A69" s="36">
        <v>2</v>
      </c>
      <c r="B69" s="75" t="s">
        <v>408</v>
      </c>
      <c r="C69" s="10" t="s">
        <v>25</v>
      </c>
      <c r="D69" s="193">
        <v>5</v>
      </c>
      <c r="E69" s="208" t="s">
        <v>150</v>
      </c>
      <c r="F69" s="208" t="s">
        <v>152</v>
      </c>
      <c r="G69" s="32" t="s">
        <v>452</v>
      </c>
      <c r="H69" s="32" t="s">
        <v>450</v>
      </c>
      <c r="I69" s="320" t="s">
        <v>1274</v>
      </c>
      <c r="J69" s="321">
        <v>10</v>
      </c>
      <c r="K69" s="43">
        <v>43344</v>
      </c>
      <c r="L69" s="84">
        <v>44377</v>
      </c>
      <c r="M69" s="330">
        <f>52+52+43</f>
        <v>147</v>
      </c>
      <c r="N69" s="72">
        <v>0.67</v>
      </c>
      <c r="O69" s="276" t="s">
        <v>1275</v>
      </c>
      <c r="P69" s="342" t="s">
        <v>1318</v>
      </c>
      <c r="Q69" s="419">
        <f t="shared" si="0"/>
        <v>372</v>
      </c>
    </row>
    <row r="70" spans="1:247" ht="99" customHeight="1" x14ac:dyDescent="0.2">
      <c r="A70" s="36">
        <v>2</v>
      </c>
      <c r="B70" s="75" t="s">
        <v>409</v>
      </c>
      <c r="C70" s="10" t="s">
        <v>25</v>
      </c>
      <c r="D70" s="194">
        <v>6</v>
      </c>
      <c r="E70" s="131" t="s">
        <v>155</v>
      </c>
      <c r="F70" s="207" t="s">
        <v>135</v>
      </c>
      <c r="G70" s="32" t="s">
        <v>457</v>
      </c>
      <c r="H70" s="32" t="s">
        <v>442</v>
      </c>
      <c r="I70" s="63" t="s">
        <v>443</v>
      </c>
      <c r="J70" s="53">
        <v>12</v>
      </c>
      <c r="K70" s="43">
        <v>43250</v>
      </c>
      <c r="L70" s="84">
        <v>44377</v>
      </c>
      <c r="M70" s="69">
        <f>52+52+52+4</f>
        <v>160</v>
      </c>
      <c r="N70" s="72">
        <v>0.67</v>
      </c>
      <c r="O70" s="115" t="s">
        <v>1276</v>
      </c>
      <c r="P70" s="342" t="s">
        <v>1310</v>
      </c>
      <c r="Q70" s="419">
        <f t="shared" si="0"/>
        <v>381</v>
      </c>
    </row>
    <row r="71" spans="1:247" ht="51" x14ac:dyDescent="0.2">
      <c r="A71" s="36">
        <v>2</v>
      </c>
      <c r="B71" s="75" t="s">
        <v>478</v>
      </c>
      <c r="C71" s="10" t="s">
        <v>25</v>
      </c>
      <c r="D71" s="194">
        <v>6</v>
      </c>
      <c r="E71" s="131" t="s">
        <v>155</v>
      </c>
      <c r="F71" s="207" t="s">
        <v>135</v>
      </c>
      <c r="G71" s="32" t="s">
        <v>444</v>
      </c>
      <c r="H71" s="32" t="s">
        <v>445</v>
      </c>
      <c r="I71" s="63" t="s">
        <v>446</v>
      </c>
      <c r="J71" s="53">
        <v>12</v>
      </c>
      <c r="K71" s="43">
        <v>43327</v>
      </c>
      <c r="L71" s="84">
        <v>43692</v>
      </c>
      <c r="M71" s="330">
        <v>52</v>
      </c>
      <c r="N71" s="251">
        <v>1</v>
      </c>
      <c r="O71" s="276" t="s">
        <v>1212</v>
      </c>
      <c r="P71" s="342" t="s">
        <v>1311</v>
      </c>
      <c r="Q71" s="419">
        <f t="shared" si="0"/>
        <v>243</v>
      </c>
    </row>
    <row r="72" spans="1:247" ht="99.75" customHeight="1" x14ac:dyDescent="0.2">
      <c r="A72" s="36">
        <v>2</v>
      </c>
      <c r="B72" s="75" t="s">
        <v>410</v>
      </c>
      <c r="C72" s="10" t="s">
        <v>25</v>
      </c>
      <c r="D72" s="194">
        <v>6</v>
      </c>
      <c r="E72" s="131" t="s">
        <v>155</v>
      </c>
      <c r="F72" s="207" t="s">
        <v>135</v>
      </c>
      <c r="G72" s="32" t="s">
        <v>447</v>
      </c>
      <c r="H72" s="32" t="s">
        <v>448</v>
      </c>
      <c r="I72" s="63" t="s">
        <v>449</v>
      </c>
      <c r="J72" s="53">
        <v>4</v>
      </c>
      <c r="K72" s="43">
        <v>43327</v>
      </c>
      <c r="L72" s="314">
        <v>44196</v>
      </c>
      <c r="M72" s="330">
        <f>52+52+20</f>
        <v>124</v>
      </c>
      <c r="N72" s="251">
        <v>0.6</v>
      </c>
      <c r="O72" s="28" t="s">
        <v>1277</v>
      </c>
      <c r="P72" s="342" t="s">
        <v>1325</v>
      </c>
      <c r="Q72" s="419">
        <f t="shared" si="0"/>
        <v>379</v>
      </c>
    </row>
    <row r="73" spans="1:247" ht="118.5" customHeight="1" x14ac:dyDescent="0.2">
      <c r="A73" s="36">
        <v>2</v>
      </c>
      <c r="B73" s="75" t="s">
        <v>411</v>
      </c>
      <c r="C73" s="10" t="s">
        <v>25</v>
      </c>
      <c r="D73" s="194">
        <v>6</v>
      </c>
      <c r="E73" s="131" t="s">
        <v>155</v>
      </c>
      <c r="F73" s="207" t="s">
        <v>135</v>
      </c>
      <c r="G73" s="32" t="s">
        <v>452</v>
      </c>
      <c r="H73" s="32" t="s">
        <v>450</v>
      </c>
      <c r="I73" s="63" t="s">
        <v>451</v>
      </c>
      <c r="J73" s="53">
        <v>5</v>
      </c>
      <c r="K73" s="43">
        <v>43344</v>
      </c>
      <c r="L73" s="314">
        <v>43830</v>
      </c>
      <c r="M73" s="330">
        <f>17+52</f>
        <v>69</v>
      </c>
      <c r="N73" s="251">
        <v>1</v>
      </c>
      <c r="O73" s="115" t="s">
        <v>1244</v>
      </c>
      <c r="P73" s="342" t="s">
        <v>1318</v>
      </c>
      <c r="Q73" s="419">
        <f t="shared" si="0"/>
        <v>233</v>
      </c>
    </row>
    <row r="74" spans="1:247" s="186" customFormat="1" ht="90" customHeight="1" x14ac:dyDescent="0.2">
      <c r="A74" s="36">
        <v>2</v>
      </c>
      <c r="B74" s="75" t="s">
        <v>412</v>
      </c>
      <c r="C74" s="10" t="s">
        <v>25</v>
      </c>
      <c r="D74" s="194">
        <v>7</v>
      </c>
      <c r="E74" s="131" t="s">
        <v>157</v>
      </c>
      <c r="F74" s="207" t="s">
        <v>135</v>
      </c>
      <c r="G74" s="207" t="s">
        <v>124</v>
      </c>
      <c r="H74" s="207" t="s">
        <v>158</v>
      </c>
      <c r="I74" s="42" t="s">
        <v>27</v>
      </c>
      <c r="J74" s="42">
        <v>24</v>
      </c>
      <c r="K74" s="68">
        <v>42737</v>
      </c>
      <c r="L74" s="84">
        <v>43699</v>
      </c>
      <c r="M74" s="288">
        <f>52+52+34</f>
        <v>138</v>
      </c>
      <c r="N74" s="71">
        <v>1</v>
      </c>
      <c r="O74" s="101" t="s">
        <v>1224</v>
      </c>
      <c r="P74" s="342" t="s">
        <v>1315</v>
      </c>
      <c r="Q74" s="419">
        <f t="shared" si="0"/>
        <v>112</v>
      </c>
      <c r="R74" s="185"/>
      <c r="S74" s="185"/>
      <c r="T74" s="185"/>
      <c r="U74" s="185"/>
      <c r="V74" s="185"/>
      <c r="W74" s="185"/>
      <c r="X74" s="185"/>
      <c r="Y74" s="185"/>
      <c r="Z74" s="185"/>
      <c r="AA74" s="185"/>
      <c r="AB74" s="185"/>
      <c r="AC74" s="185"/>
      <c r="AD74" s="185"/>
      <c r="AE74" s="185"/>
      <c r="AF74" s="185"/>
      <c r="AG74" s="185"/>
      <c r="AH74" s="185"/>
      <c r="AI74" s="185"/>
      <c r="AJ74" s="185"/>
      <c r="AK74" s="185"/>
      <c r="AL74" s="185"/>
      <c r="AM74" s="185"/>
      <c r="AN74" s="185"/>
      <c r="AO74" s="185"/>
      <c r="AP74" s="185"/>
      <c r="AQ74" s="185"/>
      <c r="AR74" s="185"/>
      <c r="AS74" s="185"/>
      <c r="AT74" s="420"/>
      <c r="AU74" s="420"/>
      <c r="AV74" s="420"/>
      <c r="AW74" s="420"/>
      <c r="AX74" s="420"/>
      <c r="AY74" s="420"/>
      <c r="AZ74" s="420"/>
      <c r="BA74" s="420"/>
      <c r="BB74" s="420"/>
      <c r="BC74" s="420"/>
      <c r="BD74" s="420"/>
      <c r="BE74" s="420"/>
      <c r="BF74" s="420"/>
      <c r="BG74" s="420"/>
      <c r="BH74" s="420"/>
      <c r="BI74" s="420"/>
      <c r="BJ74" s="420"/>
      <c r="BK74" s="420"/>
      <c r="BL74" s="420"/>
      <c r="BM74" s="420"/>
      <c r="BN74" s="420"/>
      <c r="BO74" s="420"/>
      <c r="BP74" s="420"/>
      <c r="BQ74" s="420"/>
      <c r="BR74" s="420"/>
      <c r="BS74" s="420"/>
      <c r="BT74" s="420"/>
      <c r="BU74" s="420"/>
      <c r="BV74" s="420"/>
      <c r="BW74" s="420"/>
      <c r="BX74" s="420"/>
      <c r="BY74" s="420"/>
      <c r="BZ74" s="420"/>
      <c r="CA74" s="420"/>
      <c r="CB74" s="420"/>
      <c r="CC74" s="420"/>
      <c r="CD74" s="420"/>
      <c r="CE74" s="420"/>
      <c r="CF74" s="420"/>
      <c r="CG74" s="420"/>
      <c r="CH74" s="420"/>
      <c r="CI74" s="420"/>
      <c r="CJ74" s="420"/>
      <c r="CK74" s="420"/>
      <c r="CL74" s="420"/>
      <c r="CM74" s="420"/>
      <c r="CN74" s="420"/>
      <c r="CO74" s="420"/>
      <c r="CP74" s="420"/>
      <c r="CQ74" s="420"/>
      <c r="CR74" s="420"/>
      <c r="CS74" s="420"/>
      <c r="CT74" s="420"/>
      <c r="CU74" s="420"/>
      <c r="CV74" s="420"/>
      <c r="CW74" s="420"/>
      <c r="CX74" s="420"/>
      <c r="CY74" s="420"/>
      <c r="CZ74" s="420"/>
      <c r="DA74" s="420"/>
      <c r="DB74" s="420"/>
      <c r="DC74" s="420"/>
      <c r="DD74" s="420"/>
      <c r="DE74" s="420"/>
      <c r="DF74" s="420"/>
      <c r="DG74" s="420"/>
      <c r="DH74" s="420"/>
      <c r="DI74" s="420"/>
      <c r="DJ74" s="420"/>
      <c r="DK74" s="420"/>
      <c r="DL74" s="420"/>
      <c r="DM74" s="420"/>
      <c r="DN74" s="420"/>
      <c r="DO74" s="420"/>
      <c r="DP74" s="420"/>
      <c r="DQ74" s="420"/>
      <c r="DR74" s="420"/>
      <c r="DS74" s="420"/>
      <c r="DT74" s="420"/>
      <c r="DU74" s="420"/>
      <c r="DV74" s="420"/>
      <c r="DW74" s="420"/>
      <c r="DX74" s="420"/>
      <c r="DY74" s="420"/>
      <c r="DZ74" s="420"/>
      <c r="EA74" s="420"/>
      <c r="EB74" s="420"/>
      <c r="EC74" s="420"/>
      <c r="ED74" s="420"/>
      <c r="EE74" s="420"/>
      <c r="EF74" s="420"/>
      <c r="EG74" s="420"/>
      <c r="EH74" s="420"/>
      <c r="EI74" s="420"/>
      <c r="EJ74" s="420"/>
      <c r="EK74" s="420"/>
      <c r="EL74" s="420"/>
      <c r="EM74" s="420"/>
      <c r="EN74" s="420"/>
      <c r="EO74" s="420"/>
      <c r="EP74" s="420"/>
      <c r="EQ74" s="420"/>
      <c r="ER74" s="420"/>
      <c r="ES74" s="420"/>
      <c r="ET74" s="420"/>
      <c r="EU74" s="420"/>
      <c r="EV74" s="420"/>
      <c r="EW74" s="420"/>
      <c r="EX74" s="420"/>
      <c r="EY74" s="420"/>
      <c r="EZ74" s="420"/>
      <c r="FA74" s="420"/>
      <c r="FB74" s="420"/>
      <c r="FC74" s="420"/>
      <c r="FD74" s="420"/>
      <c r="FE74" s="420"/>
      <c r="FF74" s="420"/>
      <c r="FG74" s="420"/>
      <c r="FH74" s="420"/>
      <c r="FI74" s="420"/>
      <c r="FJ74" s="420"/>
      <c r="FK74" s="420"/>
      <c r="FL74" s="420"/>
      <c r="FM74" s="420"/>
      <c r="FN74" s="420"/>
      <c r="FO74" s="420"/>
      <c r="FP74" s="420"/>
      <c r="FQ74" s="420"/>
      <c r="FR74" s="420"/>
      <c r="FS74" s="420"/>
      <c r="FT74" s="420"/>
      <c r="FU74" s="420"/>
      <c r="FV74" s="420"/>
      <c r="FW74" s="420"/>
      <c r="FX74" s="420"/>
      <c r="FY74" s="420"/>
      <c r="FZ74" s="420"/>
      <c r="GA74" s="420"/>
      <c r="GB74" s="420"/>
      <c r="GC74" s="420"/>
      <c r="GD74" s="420"/>
      <c r="GE74" s="420"/>
      <c r="GF74" s="420"/>
      <c r="GG74" s="420"/>
      <c r="GH74" s="420"/>
      <c r="GI74" s="420"/>
      <c r="GJ74" s="420"/>
      <c r="GK74" s="420"/>
      <c r="GL74" s="420"/>
      <c r="GM74" s="420"/>
      <c r="GN74" s="420"/>
      <c r="GO74" s="420"/>
      <c r="GP74" s="420"/>
      <c r="GQ74" s="420"/>
      <c r="GR74" s="420"/>
      <c r="GS74" s="420"/>
      <c r="GT74" s="420"/>
      <c r="GU74" s="420"/>
      <c r="GV74" s="420"/>
      <c r="GW74" s="420"/>
      <c r="GX74" s="420"/>
      <c r="GY74" s="420"/>
      <c r="GZ74" s="420"/>
      <c r="HA74" s="420"/>
      <c r="HB74" s="420"/>
      <c r="HC74" s="420"/>
      <c r="HD74" s="420"/>
      <c r="HE74" s="420"/>
      <c r="HF74" s="420"/>
      <c r="HG74" s="420"/>
      <c r="HH74" s="420"/>
      <c r="HI74" s="420"/>
      <c r="HJ74" s="420"/>
      <c r="HK74" s="420"/>
      <c r="HL74" s="420"/>
      <c r="HM74" s="420"/>
      <c r="HN74" s="420"/>
      <c r="HO74" s="420"/>
      <c r="HP74" s="420"/>
      <c r="HQ74" s="420"/>
      <c r="HR74" s="420"/>
      <c r="HS74" s="420"/>
      <c r="HT74" s="420"/>
      <c r="HU74" s="420"/>
      <c r="HV74" s="420"/>
      <c r="HW74" s="420"/>
      <c r="HX74" s="420"/>
      <c r="HY74" s="420"/>
      <c r="HZ74" s="420"/>
      <c r="IA74" s="420"/>
      <c r="IB74" s="420"/>
      <c r="IC74" s="420"/>
      <c r="ID74" s="420"/>
      <c r="IE74" s="420"/>
      <c r="IF74" s="420"/>
      <c r="IG74" s="420"/>
      <c r="IH74" s="420"/>
      <c r="II74" s="420"/>
      <c r="IJ74" s="420"/>
      <c r="IK74" s="420"/>
      <c r="IL74" s="420"/>
      <c r="IM74" s="420"/>
    </row>
    <row r="75" spans="1:247" ht="102" customHeight="1" x14ac:dyDescent="0.2">
      <c r="A75" s="36">
        <v>2</v>
      </c>
      <c r="B75" s="75" t="s">
        <v>479</v>
      </c>
      <c r="C75" s="10" t="s">
        <v>25</v>
      </c>
      <c r="D75" s="193">
        <v>8</v>
      </c>
      <c r="E75" s="208" t="s">
        <v>160</v>
      </c>
      <c r="F75" s="208" t="s">
        <v>135</v>
      </c>
      <c r="G75" s="208" t="s">
        <v>161</v>
      </c>
      <c r="H75" s="208" t="s">
        <v>769</v>
      </c>
      <c r="I75" s="63" t="s">
        <v>27</v>
      </c>
      <c r="J75" s="63">
        <v>24</v>
      </c>
      <c r="K75" s="84">
        <v>42737</v>
      </c>
      <c r="L75" s="84">
        <v>43677</v>
      </c>
      <c r="M75" s="288">
        <f>52+52+31</f>
        <v>135</v>
      </c>
      <c r="N75" s="71">
        <v>1</v>
      </c>
      <c r="O75" s="101" t="s">
        <v>1240</v>
      </c>
      <c r="P75" s="342" t="s">
        <v>1315</v>
      </c>
      <c r="Q75" s="419">
        <f t="shared" ref="Q75:Q138" si="1">LEN(O75)</f>
        <v>128</v>
      </c>
    </row>
    <row r="76" spans="1:247" ht="63.75" x14ac:dyDescent="0.2">
      <c r="A76" s="36">
        <v>2</v>
      </c>
      <c r="B76" s="75" t="s">
        <v>480</v>
      </c>
      <c r="C76" s="10" t="s">
        <v>25</v>
      </c>
      <c r="D76" s="193">
        <v>8</v>
      </c>
      <c r="E76" s="208" t="s">
        <v>160</v>
      </c>
      <c r="F76" s="208" t="s">
        <v>116</v>
      </c>
      <c r="G76" s="208" t="s">
        <v>117</v>
      </c>
      <c r="H76" s="208" t="s">
        <v>118</v>
      </c>
      <c r="I76" s="63" t="s">
        <v>119</v>
      </c>
      <c r="J76" s="63">
        <v>1</v>
      </c>
      <c r="K76" s="84">
        <v>42737</v>
      </c>
      <c r="L76" s="84">
        <v>43555</v>
      </c>
      <c r="M76" s="320">
        <f>52+52+13</f>
        <v>117</v>
      </c>
      <c r="N76" s="71">
        <v>1</v>
      </c>
      <c r="O76" s="101" t="s">
        <v>904</v>
      </c>
      <c r="P76" s="189" t="s">
        <v>1315</v>
      </c>
      <c r="Q76" s="419">
        <f t="shared" si="1"/>
        <v>115</v>
      </c>
    </row>
    <row r="77" spans="1:247" ht="88.5" customHeight="1" x14ac:dyDescent="0.2">
      <c r="A77" s="36">
        <v>2</v>
      </c>
      <c r="B77" s="75" t="s">
        <v>481</v>
      </c>
      <c r="C77" s="10" t="s">
        <v>25</v>
      </c>
      <c r="D77" s="194">
        <v>9</v>
      </c>
      <c r="E77" s="131" t="s">
        <v>825</v>
      </c>
      <c r="F77" s="207" t="s">
        <v>165</v>
      </c>
      <c r="G77" s="32" t="s">
        <v>457</v>
      </c>
      <c r="H77" s="32" t="s">
        <v>442</v>
      </c>
      <c r="I77" s="63" t="s">
        <v>443</v>
      </c>
      <c r="J77" s="53">
        <v>12</v>
      </c>
      <c r="K77" s="43">
        <v>43250</v>
      </c>
      <c r="L77" s="84">
        <v>44196</v>
      </c>
      <c r="M77" s="69">
        <f>52+52+52+4</f>
        <v>160</v>
      </c>
      <c r="N77" s="72">
        <v>0.3</v>
      </c>
      <c r="O77" s="101" t="s">
        <v>1213</v>
      </c>
      <c r="P77" s="342" t="s">
        <v>1310</v>
      </c>
      <c r="Q77" s="419">
        <f t="shared" si="1"/>
        <v>344</v>
      </c>
    </row>
    <row r="78" spans="1:247" ht="79.5" customHeight="1" x14ac:dyDescent="0.2">
      <c r="A78" s="36">
        <v>2</v>
      </c>
      <c r="B78" s="75" t="s">
        <v>482</v>
      </c>
      <c r="C78" s="10" t="s">
        <v>25</v>
      </c>
      <c r="D78" s="194">
        <v>9</v>
      </c>
      <c r="E78" s="131" t="s">
        <v>825</v>
      </c>
      <c r="F78" s="207" t="s">
        <v>165</v>
      </c>
      <c r="G78" s="32" t="s">
        <v>444</v>
      </c>
      <c r="H78" s="32" t="s">
        <v>445</v>
      </c>
      <c r="I78" s="63" t="s">
        <v>446</v>
      </c>
      <c r="J78" s="53">
        <v>12</v>
      </c>
      <c r="K78" s="43">
        <v>43327</v>
      </c>
      <c r="L78" s="84">
        <v>44196</v>
      </c>
      <c r="M78" s="330">
        <f>52+52+20</f>
        <v>124</v>
      </c>
      <c r="N78" s="72">
        <v>0.5</v>
      </c>
      <c r="O78" s="101" t="s">
        <v>1258</v>
      </c>
      <c r="P78" s="342" t="s">
        <v>1311</v>
      </c>
      <c r="Q78" s="419">
        <f t="shared" si="1"/>
        <v>254</v>
      </c>
    </row>
    <row r="79" spans="1:247" ht="63.75" x14ac:dyDescent="0.2">
      <c r="A79" s="36">
        <v>2</v>
      </c>
      <c r="B79" s="75" t="s">
        <v>483</v>
      </c>
      <c r="C79" s="10" t="s">
        <v>25</v>
      </c>
      <c r="D79" s="193">
        <v>9</v>
      </c>
      <c r="E79" s="131" t="s">
        <v>826</v>
      </c>
      <c r="F79" s="207" t="s">
        <v>165</v>
      </c>
      <c r="G79" s="32" t="s">
        <v>447</v>
      </c>
      <c r="H79" s="32" t="s">
        <v>448</v>
      </c>
      <c r="I79" s="63" t="s">
        <v>449</v>
      </c>
      <c r="J79" s="53">
        <v>4</v>
      </c>
      <c r="K79" s="43">
        <v>43327</v>
      </c>
      <c r="L79" s="84">
        <v>44196</v>
      </c>
      <c r="M79" s="330">
        <f>52+52+20</f>
        <v>124</v>
      </c>
      <c r="N79" s="72">
        <v>0.6</v>
      </c>
      <c r="O79" s="189" t="s">
        <v>1278</v>
      </c>
      <c r="P79" s="342" t="s">
        <v>1325</v>
      </c>
      <c r="Q79" s="419">
        <f t="shared" si="1"/>
        <v>384</v>
      </c>
    </row>
    <row r="80" spans="1:247" ht="99.75" customHeight="1" x14ac:dyDescent="0.2">
      <c r="A80" s="36">
        <v>2</v>
      </c>
      <c r="B80" s="75" t="s">
        <v>484</v>
      </c>
      <c r="C80" s="10" t="s">
        <v>25</v>
      </c>
      <c r="D80" s="193">
        <v>9</v>
      </c>
      <c r="E80" s="131" t="s">
        <v>826</v>
      </c>
      <c r="F80" s="207" t="s">
        <v>165</v>
      </c>
      <c r="G80" s="32" t="s">
        <v>452</v>
      </c>
      <c r="H80" s="32" t="s">
        <v>450</v>
      </c>
      <c r="I80" s="320" t="s">
        <v>1274</v>
      </c>
      <c r="J80" s="321">
        <v>10</v>
      </c>
      <c r="K80" s="43">
        <v>43344</v>
      </c>
      <c r="L80" s="84">
        <v>44377</v>
      </c>
      <c r="M80" s="330">
        <f>52+52+43</f>
        <v>147</v>
      </c>
      <c r="N80" s="72">
        <v>0.3</v>
      </c>
      <c r="O80" s="276" t="s">
        <v>1279</v>
      </c>
      <c r="P80" s="342" t="s">
        <v>1310</v>
      </c>
      <c r="Q80" s="419">
        <f t="shared" si="1"/>
        <v>258</v>
      </c>
    </row>
    <row r="81" spans="1:247" ht="72" customHeight="1" x14ac:dyDescent="0.2">
      <c r="A81" s="36">
        <v>2</v>
      </c>
      <c r="B81" s="75" t="s">
        <v>485</v>
      </c>
      <c r="C81" s="10" t="s">
        <v>25</v>
      </c>
      <c r="D81" s="193">
        <v>10</v>
      </c>
      <c r="E81" s="32" t="s">
        <v>827</v>
      </c>
      <c r="F81" s="208" t="s">
        <v>169</v>
      </c>
      <c r="G81" s="32" t="s">
        <v>441</v>
      </c>
      <c r="H81" s="32" t="s">
        <v>442</v>
      </c>
      <c r="I81" s="63" t="s">
        <v>443</v>
      </c>
      <c r="J81" s="53">
        <v>12</v>
      </c>
      <c r="K81" s="94">
        <v>43250</v>
      </c>
      <c r="L81" s="94">
        <v>44196</v>
      </c>
      <c r="M81" s="69">
        <f>52+52+52+4</f>
        <v>160</v>
      </c>
      <c r="N81" s="72">
        <v>0.3</v>
      </c>
      <c r="O81" s="101" t="s">
        <v>1213</v>
      </c>
      <c r="P81" s="342" t="s">
        <v>1310</v>
      </c>
      <c r="Q81" s="419">
        <f t="shared" si="1"/>
        <v>344</v>
      </c>
      <c r="AT81" s="317"/>
      <c r="AU81" s="317"/>
      <c r="AV81" s="317"/>
      <c r="AW81" s="317"/>
      <c r="AX81" s="317"/>
      <c r="AY81" s="317"/>
      <c r="AZ81" s="317"/>
      <c r="BA81" s="317"/>
      <c r="BB81" s="317"/>
      <c r="BC81" s="317"/>
      <c r="BD81" s="317"/>
      <c r="BE81" s="317"/>
      <c r="BF81" s="317"/>
      <c r="BG81" s="317"/>
      <c r="BH81" s="317"/>
      <c r="BI81" s="317"/>
      <c r="BJ81" s="317"/>
      <c r="BK81" s="317"/>
      <c r="BL81" s="317"/>
      <c r="BM81" s="317"/>
      <c r="BN81" s="317"/>
      <c r="BO81" s="317"/>
      <c r="BP81" s="317"/>
      <c r="BQ81" s="317"/>
      <c r="BR81" s="317"/>
      <c r="BS81" s="317"/>
      <c r="BT81" s="317"/>
      <c r="BU81" s="317"/>
      <c r="BV81" s="317"/>
      <c r="BW81" s="317"/>
      <c r="BX81" s="317"/>
      <c r="BY81" s="317"/>
      <c r="BZ81" s="317"/>
      <c r="CA81" s="317"/>
      <c r="CB81" s="317"/>
      <c r="CC81" s="317"/>
      <c r="CD81" s="317"/>
      <c r="CE81" s="317"/>
      <c r="CF81" s="317"/>
      <c r="CG81" s="317"/>
      <c r="CH81" s="317"/>
      <c r="CI81" s="317"/>
      <c r="CJ81" s="317"/>
      <c r="CK81" s="317"/>
      <c r="CL81" s="317"/>
      <c r="CM81" s="317"/>
      <c r="CN81" s="317"/>
      <c r="CO81" s="317"/>
      <c r="CP81" s="317"/>
      <c r="CQ81" s="317"/>
      <c r="CR81" s="317"/>
      <c r="CS81" s="317"/>
      <c r="CT81" s="317"/>
      <c r="CU81" s="317"/>
      <c r="CV81" s="317"/>
      <c r="CW81" s="317"/>
      <c r="CX81" s="317"/>
      <c r="CY81" s="317"/>
      <c r="CZ81" s="317"/>
      <c r="DA81" s="317"/>
      <c r="DB81" s="317"/>
      <c r="DC81" s="317"/>
      <c r="DD81" s="317"/>
      <c r="DE81" s="317"/>
      <c r="DF81" s="317"/>
      <c r="DG81" s="317"/>
      <c r="DH81" s="317"/>
      <c r="DI81" s="317"/>
      <c r="DJ81" s="317"/>
      <c r="DK81" s="317"/>
      <c r="DL81" s="317"/>
      <c r="DM81" s="317"/>
      <c r="DN81" s="317"/>
      <c r="DO81" s="317"/>
      <c r="DP81" s="317"/>
      <c r="DQ81" s="317"/>
      <c r="DR81" s="317"/>
      <c r="DS81" s="317"/>
      <c r="DT81" s="317"/>
      <c r="DU81" s="317"/>
      <c r="DV81" s="317"/>
      <c r="DW81" s="317"/>
      <c r="DX81" s="317"/>
      <c r="DY81" s="317"/>
      <c r="DZ81" s="317"/>
      <c r="EA81" s="317"/>
      <c r="EB81" s="317"/>
      <c r="EC81" s="317"/>
      <c r="ED81" s="317"/>
      <c r="EE81" s="317"/>
      <c r="EF81" s="317"/>
      <c r="EG81" s="317"/>
      <c r="EH81" s="317"/>
      <c r="EI81" s="317"/>
      <c r="EJ81" s="317"/>
      <c r="EK81" s="317"/>
      <c r="EL81" s="317"/>
      <c r="EM81" s="317"/>
      <c r="EN81" s="317"/>
      <c r="EO81" s="317"/>
      <c r="EP81" s="317"/>
      <c r="EQ81" s="317"/>
      <c r="ER81" s="317"/>
      <c r="ES81" s="317"/>
      <c r="ET81" s="317"/>
      <c r="EU81" s="317"/>
      <c r="EV81" s="317"/>
      <c r="EW81" s="317"/>
      <c r="EX81" s="317"/>
      <c r="EY81" s="317"/>
      <c r="EZ81" s="317"/>
      <c r="FA81" s="317"/>
      <c r="FB81" s="317"/>
      <c r="FC81" s="317"/>
      <c r="FD81" s="317"/>
      <c r="FE81" s="317"/>
      <c r="FF81" s="317"/>
      <c r="FG81" s="317"/>
      <c r="FH81" s="317"/>
      <c r="FI81" s="317"/>
      <c r="FJ81" s="317"/>
      <c r="FK81" s="317"/>
      <c r="FL81" s="317"/>
      <c r="FM81" s="317"/>
      <c r="FN81" s="317"/>
      <c r="FO81" s="317"/>
      <c r="FP81" s="317"/>
      <c r="FQ81" s="317"/>
      <c r="FR81" s="317"/>
      <c r="FS81" s="317"/>
      <c r="FT81" s="317"/>
      <c r="FU81" s="317"/>
      <c r="FV81" s="317"/>
      <c r="FW81" s="317"/>
      <c r="FX81" s="317"/>
      <c r="FY81" s="317"/>
      <c r="FZ81" s="317"/>
      <c r="GA81" s="317"/>
      <c r="GB81" s="317"/>
      <c r="GC81" s="317"/>
      <c r="GD81" s="317"/>
      <c r="GE81" s="317"/>
      <c r="GF81" s="317"/>
      <c r="GG81" s="317"/>
      <c r="GH81" s="317"/>
      <c r="GI81" s="317"/>
      <c r="GJ81" s="317"/>
      <c r="GK81" s="317"/>
      <c r="GL81" s="317"/>
      <c r="GM81" s="317"/>
      <c r="GN81" s="317"/>
      <c r="GO81" s="317"/>
      <c r="GP81" s="317"/>
      <c r="GQ81" s="317"/>
      <c r="GR81" s="317"/>
      <c r="GS81" s="317"/>
      <c r="GT81" s="317"/>
      <c r="GU81" s="317"/>
      <c r="GV81" s="317"/>
      <c r="GW81" s="317"/>
      <c r="GX81" s="317"/>
      <c r="GY81" s="317"/>
      <c r="GZ81" s="317"/>
      <c r="HA81" s="317"/>
      <c r="HB81" s="317"/>
      <c r="HC81" s="317"/>
      <c r="HD81" s="317"/>
      <c r="HE81" s="317"/>
      <c r="HF81" s="317"/>
      <c r="HG81" s="317"/>
      <c r="HH81" s="317"/>
      <c r="HI81" s="317"/>
      <c r="HJ81" s="317"/>
      <c r="HK81" s="317"/>
      <c r="HL81" s="317"/>
      <c r="HM81" s="317"/>
      <c r="HN81" s="317"/>
      <c r="HO81" s="317"/>
      <c r="HP81" s="317"/>
      <c r="HQ81" s="317"/>
      <c r="HR81" s="317"/>
      <c r="HS81" s="317"/>
      <c r="HT81" s="317"/>
      <c r="HU81" s="317"/>
      <c r="HV81" s="317"/>
      <c r="HW81" s="317"/>
      <c r="HX81" s="317"/>
      <c r="HY81" s="317"/>
      <c r="HZ81" s="317"/>
      <c r="IA81" s="317"/>
      <c r="IB81" s="317"/>
      <c r="IC81" s="317"/>
      <c r="ID81" s="317"/>
      <c r="IE81" s="317"/>
      <c r="IF81" s="317"/>
      <c r="IG81" s="317"/>
      <c r="IH81" s="317"/>
      <c r="II81" s="317"/>
      <c r="IJ81" s="317"/>
      <c r="IK81" s="317"/>
      <c r="IL81" s="317"/>
      <c r="IM81" s="317"/>
    </row>
    <row r="82" spans="1:247" ht="63.75" x14ac:dyDescent="0.2">
      <c r="A82" s="36">
        <v>2</v>
      </c>
      <c r="B82" s="75" t="s">
        <v>486</v>
      </c>
      <c r="C82" s="10" t="s">
        <v>25</v>
      </c>
      <c r="D82" s="193">
        <v>10</v>
      </c>
      <c r="E82" s="208" t="s">
        <v>828</v>
      </c>
      <c r="F82" s="207" t="s">
        <v>169</v>
      </c>
      <c r="G82" s="32" t="s">
        <v>444</v>
      </c>
      <c r="H82" s="32" t="s">
        <v>445</v>
      </c>
      <c r="I82" s="63" t="s">
        <v>446</v>
      </c>
      <c r="J82" s="53">
        <v>12</v>
      </c>
      <c r="K82" s="94">
        <v>43327</v>
      </c>
      <c r="L82" s="94">
        <v>43692</v>
      </c>
      <c r="M82" s="330">
        <v>52</v>
      </c>
      <c r="N82" s="72">
        <v>1</v>
      </c>
      <c r="O82" s="115" t="s">
        <v>1214</v>
      </c>
      <c r="P82" s="342" t="s">
        <v>1311</v>
      </c>
      <c r="Q82" s="419">
        <f t="shared" si="1"/>
        <v>241</v>
      </c>
    </row>
    <row r="83" spans="1:247" ht="114" customHeight="1" x14ac:dyDescent="0.2">
      <c r="A83" s="36">
        <v>2</v>
      </c>
      <c r="B83" s="75" t="s">
        <v>487</v>
      </c>
      <c r="C83" s="10" t="s">
        <v>25</v>
      </c>
      <c r="D83" s="194">
        <v>10</v>
      </c>
      <c r="E83" s="32" t="s">
        <v>827</v>
      </c>
      <c r="F83" s="207" t="s">
        <v>169</v>
      </c>
      <c r="G83" s="32" t="s">
        <v>447</v>
      </c>
      <c r="H83" s="32" t="s">
        <v>448</v>
      </c>
      <c r="I83" s="63" t="s">
        <v>449</v>
      </c>
      <c r="J83" s="53">
        <v>4</v>
      </c>
      <c r="K83" s="94">
        <v>43327</v>
      </c>
      <c r="L83" s="94">
        <v>44196</v>
      </c>
      <c r="M83" s="330">
        <f>52+52+20</f>
        <v>124</v>
      </c>
      <c r="N83" s="72">
        <v>0.6</v>
      </c>
      <c r="O83" s="189" t="s">
        <v>1210</v>
      </c>
      <c r="P83" s="342" t="s">
        <v>1325</v>
      </c>
      <c r="Q83" s="419">
        <f t="shared" si="1"/>
        <v>288</v>
      </c>
    </row>
    <row r="84" spans="1:247" ht="89.25" x14ac:dyDescent="0.2">
      <c r="A84" s="36">
        <v>2</v>
      </c>
      <c r="B84" s="75" t="s">
        <v>413</v>
      </c>
      <c r="C84" s="10" t="s">
        <v>25</v>
      </c>
      <c r="D84" s="194">
        <v>10</v>
      </c>
      <c r="E84" s="32" t="s">
        <v>827</v>
      </c>
      <c r="F84" s="207" t="s">
        <v>169</v>
      </c>
      <c r="G84" s="32" t="s">
        <v>458</v>
      </c>
      <c r="H84" s="32" t="s">
        <v>459</v>
      </c>
      <c r="I84" s="320" t="s">
        <v>1274</v>
      </c>
      <c r="J84" s="321">
        <v>10</v>
      </c>
      <c r="K84" s="94">
        <v>43344</v>
      </c>
      <c r="L84" s="94">
        <v>44377</v>
      </c>
      <c r="M84" s="330">
        <f>52+52+43</f>
        <v>147</v>
      </c>
      <c r="N84" s="72">
        <v>0.3</v>
      </c>
      <c r="O84" s="115" t="s">
        <v>1280</v>
      </c>
      <c r="P84" s="342" t="s">
        <v>1315</v>
      </c>
      <c r="Q84" s="419">
        <f t="shared" si="1"/>
        <v>275</v>
      </c>
    </row>
    <row r="85" spans="1:247" s="185" customFormat="1" ht="75" customHeight="1" x14ac:dyDescent="0.2">
      <c r="A85" s="36">
        <v>2</v>
      </c>
      <c r="B85" s="75" t="s">
        <v>488</v>
      </c>
      <c r="C85" s="10" t="s">
        <v>25</v>
      </c>
      <c r="D85" s="193">
        <v>11</v>
      </c>
      <c r="E85" s="207" t="s">
        <v>174</v>
      </c>
      <c r="F85" s="208" t="s">
        <v>176</v>
      </c>
      <c r="G85" s="32" t="s">
        <v>460</v>
      </c>
      <c r="H85" s="32" t="s">
        <v>461</v>
      </c>
      <c r="I85" s="63" t="s">
        <v>462</v>
      </c>
      <c r="J85" s="53">
        <v>2</v>
      </c>
      <c r="K85" s="234">
        <v>43250</v>
      </c>
      <c r="L85" s="322">
        <v>44196</v>
      </c>
      <c r="M85" s="69">
        <f>52+52+52+4</f>
        <v>160</v>
      </c>
      <c r="N85" s="251">
        <v>0.8</v>
      </c>
      <c r="O85" s="101" t="s">
        <v>1273</v>
      </c>
      <c r="P85" s="342" t="s">
        <v>1326</v>
      </c>
      <c r="Q85" s="419">
        <f t="shared" si="1"/>
        <v>389</v>
      </c>
      <c r="AT85" s="190"/>
      <c r="AU85" s="190"/>
      <c r="AV85" s="190"/>
      <c r="AW85" s="190"/>
      <c r="AX85" s="190"/>
      <c r="AY85" s="190"/>
      <c r="AZ85" s="190"/>
      <c r="BA85" s="190"/>
      <c r="BB85" s="190"/>
      <c r="BC85" s="190"/>
      <c r="BD85" s="190"/>
      <c r="BE85" s="190"/>
      <c r="BF85" s="190"/>
      <c r="BG85" s="190"/>
      <c r="BH85" s="190"/>
      <c r="BI85" s="190"/>
      <c r="BJ85" s="190"/>
      <c r="BK85" s="190"/>
      <c r="BL85" s="190"/>
      <c r="BM85" s="190"/>
      <c r="BN85" s="190"/>
      <c r="BO85" s="190"/>
      <c r="BP85" s="190"/>
      <c r="BQ85" s="190"/>
      <c r="BR85" s="190"/>
      <c r="BS85" s="190"/>
      <c r="BT85" s="190"/>
      <c r="BU85" s="190"/>
      <c r="BV85" s="190"/>
      <c r="BW85" s="190"/>
      <c r="BX85" s="190"/>
      <c r="BY85" s="190"/>
      <c r="BZ85" s="190"/>
      <c r="CA85" s="190"/>
      <c r="CB85" s="190"/>
      <c r="CC85" s="190"/>
      <c r="CD85" s="190"/>
      <c r="CE85" s="190"/>
      <c r="CF85" s="190"/>
      <c r="CG85" s="190"/>
      <c r="CH85" s="190"/>
      <c r="CI85" s="190"/>
      <c r="CJ85" s="190"/>
      <c r="CK85" s="190"/>
      <c r="CL85" s="190"/>
      <c r="CM85" s="190"/>
      <c r="CN85" s="190"/>
      <c r="CO85" s="190"/>
      <c r="CP85" s="190"/>
      <c r="CQ85" s="190"/>
      <c r="CR85" s="190"/>
      <c r="CS85" s="190"/>
      <c r="CT85" s="190"/>
      <c r="CU85" s="190"/>
      <c r="CV85" s="190"/>
      <c r="CW85" s="190"/>
      <c r="CX85" s="190"/>
      <c r="CY85" s="190"/>
      <c r="CZ85" s="190"/>
      <c r="DA85" s="190"/>
      <c r="DB85" s="190"/>
      <c r="DC85" s="190"/>
      <c r="DD85" s="190"/>
      <c r="DE85" s="190"/>
      <c r="DF85" s="190"/>
      <c r="DG85" s="190"/>
      <c r="DH85" s="190"/>
      <c r="DI85" s="190"/>
      <c r="DJ85" s="190"/>
      <c r="DK85" s="190"/>
      <c r="DL85" s="190"/>
      <c r="DM85" s="190"/>
      <c r="DN85" s="190"/>
      <c r="DO85" s="190"/>
      <c r="DP85" s="190"/>
      <c r="DQ85" s="190"/>
      <c r="DR85" s="190"/>
      <c r="DS85" s="190"/>
      <c r="DT85" s="190"/>
      <c r="DU85" s="190"/>
      <c r="DV85" s="190"/>
      <c r="DW85" s="190"/>
      <c r="DX85" s="190"/>
      <c r="DY85" s="190"/>
      <c r="DZ85" s="190"/>
      <c r="EA85" s="190"/>
      <c r="EB85" s="190"/>
      <c r="EC85" s="190"/>
      <c r="ED85" s="190"/>
      <c r="EE85" s="190"/>
      <c r="EF85" s="190"/>
      <c r="EG85" s="190"/>
      <c r="EH85" s="190"/>
      <c r="EI85" s="190"/>
      <c r="EJ85" s="190"/>
      <c r="EK85" s="190"/>
      <c r="EL85" s="190"/>
      <c r="EM85" s="190"/>
      <c r="EN85" s="190"/>
      <c r="EO85" s="190"/>
      <c r="EP85" s="190"/>
      <c r="EQ85" s="190"/>
      <c r="ER85" s="190"/>
      <c r="ES85" s="190"/>
      <c r="ET85" s="190"/>
      <c r="EU85" s="190"/>
      <c r="EV85" s="190"/>
      <c r="EW85" s="190"/>
      <c r="EX85" s="190"/>
      <c r="EY85" s="190"/>
      <c r="EZ85" s="190"/>
      <c r="FA85" s="190"/>
      <c r="FB85" s="190"/>
      <c r="FC85" s="190"/>
      <c r="FD85" s="190"/>
      <c r="FE85" s="190"/>
      <c r="FF85" s="190"/>
      <c r="FG85" s="190"/>
      <c r="FH85" s="190"/>
      <c r="FI85" s="190"/>
      <c r="FJ85" s="190"/>
      <c r="FK85" s="190"/>
      <c r="FL85" s="190"/>
      <c r="FM85" s="190"/>
      <c r="FN85" s="190"/>
      <c r="FO85" s="190"/>
      <c r="FP85" s="190"/>
      <c r="FQ85" s="190"/>
      <c r="FR85" s="190"/>
      <c r="FS85" s="190"/>
      <c r="FT85" s="190"/>
      <c r="FU85" s="190"/>
      <c r="FV85" s="190"/>
      <c r="FW85" s="190"/>
      <c r="FX85" s="190"/>
      <c r="FY85" s="190"/>
      <c r="FZ85" s="190"/>
      <c r="GA85" s="190"/>
      <c r="GB85" s="190"/>
      <c r="GC85" s="190"/>
      <c r="GD85" s="190"/>
      <c r="GE85" s="190"/>
      <c r="GF85" s="190"/>
      <c r="GG85" s="190"/>
      <c r="GH85" s="190"/>
      <c r="GI85" s="190"/>
      <c r="GJ85" s="190"/>
      <c r="GK85" s="190"/>
      <c r="GL85" s="190"/>
      <c r="GM85" s="190"/>
      <c r="GN85" s="190"/>
      <c r="GO85" s="190"/>
      <c r="GP85" s="190"/>
      <c r="GQ85" s="190"/>
      <c r="GR85" s="190"/>
      <c r="GS85" s="190"/>
      <c r="GT85" s="190"/>
      <c r="GU85" s="190"/>
      <c r="GV85" s="190"/>
      <c r="GW85" s="190"/>
      <c r="GX85" s="190"/>
      <c r="GY85" s="190"/>
      <c r="GZ85" s="190"/>
      <c r="HA85" s="190"/>
      <c r="HB85" s="190"/>
      <c r="HC85" s="190"/>
      <c r="HD85" s="190"/>
      <c r="HE85" s="190"/>
      <c r="HF85" s="190"/>
      <c r="HG85" s="190"/>
      <c r="HH85" s="190"/>
      <c r="HI85" s="190"/>
      <c r="HJ85" s="190"/>
      <c r="HK85" s="190"/>
      <c r="HL85" s="190"/>
      <c r="HM85" s="190"/>
      <c r="HN85" s="190"/>
      <c r="HO85" s="190"/>
      <c r="HP85" s="190"/>
      <c r="HQ85" s="190"/>
      <c r="HR85" s="190"/>
      <c r="HS85" s="190"/>
      <c r="HT85" s="190"/>
      <c r="HU85" s="190"/>
      <c r="HV85" s="190"/>
      <c r="HW85" s="190"/>
      <c r="HX85" s="190"/>
      <c r="HY85" s="190"/>
      <c r="HZ85" s="190"/>
      <c r="IA85" s="190"/>
      <c r="IB85" s="190"/>
      <c r="IC85" s="190"/>
      <c r="ID85" s="190"/>
      <c r="IE85" s="190"/>
      <c r="IF85" s="190"/>
      <c r="IG85" s="190"/>
      <c r="IH85" s="190"/>
      <c r="II85" s="190"/>
      <c r="IJ85" s="190"/>
      <c r="IK85" s="190"/>
      <c r="IL85" s="190"/>
      <c r="IM85" s="190"/>
    </row>
    <row r="86" spans="1:247" s="186" customFormat="1" ht="51" x14ac:dyDescent="0.2">
      <c r="A86" s="36">
        <v>2</v>
      </c>
      <c r="B86" s="75" t="s">
        <v>489</v>
      </c>
      <c r="C86" s="10" t="s">
        <v>25</v>
      </c>
      <c r="D86" s="193">
        <v>11</v>
      </c>
      <c r="E86" s="207" t="s">
        <v>174</v>
      </c>
      <c r="F86" s="208" t="s">
        <v>176</v>
      </c>
      <c r="G86" s="32" t="s">
        <v>463</v>
      </c>
      <c r="H86" s="32" t="s">
        <v>464</v>
      </c>
      <c r="I86" s="63" t="s">
        <v>465</v>
      </c>
      <c r="J86" s="53">
        <v>3</v>
      </c>
      <c r="K86" s="84">
        <v>43344</v>
      </c>
      <c r="L86" s="84">
        <v>43555</v>
      </c>
      <c r="M86" s="320">
        <v>30</v>
      </c>
      <c r="N86" s="72">
        <v>1</v>
      </c>
      <c r="O86" s="115" t="s">
        <v>904</v>
      </c>
      <c r="P86" s="189" t="s">
        <v>1315</v>
      </c>
      <c r="Q86" s="419">
        <f t="shared" si="1"/>
        <v>115</v>
      </c>
      <c r="R86" s="185"/>
      <c r="S86" s="185"/>
      <c r="T86" s="185"/>
      <c r="U86" s="185"/>
      <c r="V86" s="185"/>
      <c r="W86" s="185"/>
      <c r="X86" s="185"/>
      <c r="Y86" s="185"/>
      <c r="Z86" s="185"/>
      <c r="AA86" s="185"/>
      <c r="AB86" s="185"/>
      <c r="AC86" s="185"/>
      <c r="AD86" s="185"/>
      <c r="AE86" s="185"/>
      <c r="AF86" s="185"/>
      <c r="AG86" s="185"/>
      <c r="AH86" s="185"/>
      <c r="AI86" s="185"/>
      <c r="AJ86" s="185"/>
      <c r="AK86" s="185"/>
      <c r="AL86" s="185"/>
      <c r="AM86" s="185"/>
      <c r="AN86" s="185"/>
      <c r="AO86" s="185"/>
      <c r="AP86" s="185"/>
      <c r="AQ86" s="185"/>
      <c r="AR86" s="185"/>
      <c r="AS86" s="185"/>
      <c r="AT86" s="190"/>
      <c r="AU86" s="190"/>
      <c r="AV86" s="190"/>
      <c r="AW86" s="190"/>
      <c r="AX86" s="190"/>
      <c r="AY86" s="190"/>
      <c r="AZ86" s="190"/>
      <c r="BA86" s="190"/>
      <c r="BB86" s="190"/>
      <c r="BC86" s="190"/>
      <c r="BD86" s="190"/>
      <c r="BE86" s="190"/>
      <c r="BF86" s="190"/>
      <c r="BG86" s="190"/>
      <c r="BH86" s="190"/>
      <c r="BI86" s="190"/>
      <c r="BJ86" s="190"/>
      <c r="BK86" s="190"/>
      <c r="BL86" s="190"/>
      <c r="BM86" s="190"/>
      <c r="BN86" s="190"/>
      <c r="BO86" s="190"/>
      <c r="BP86" s="190"/>
      <c r="BQ86" s="190"/>
      <c r="BR86" s="190"/>
      <c r="BS86" s="190"/>
      <c r="BT86" s="190"/>
      <c r="BU86" s="190"/>
      <c r="BV86" s="190"/>
      <c r="BW86" s="190"/>
      <c r="BX86" s="190"/>
      <c r="BY86" s="190"/>
      <c r="BZ86" s="190"/>
      <c r="CA86" s="190"/>
      <c r="CB86" s="190"/>
      <c r="CC86" s="190"/>
      <c r="CD86" s="190"/>
      <c r="CE86" s="190"/>
      <c r="CF86" s="190"/>
      <c r="CG86" s="190"/>
      <c r="CH86" s="190"/>
      <c r="CI86" s="190"/>
      <c r="CJ86" s="190"/>
      <c r="CK86" s="190"/>
      <c r="CL86" s="190"/>
      <c r="CM86" s="190"/>
      <c r="CN86" s="190"/>
      <c r="CO86" s="190"/>
      <c r="CP86" s="190"/>
      <c r="CQ86" s="190"/>
      <c r="CR86" s="190"/>
      <c r="CS86" s="190"/>
      <c r="CT86" s="190"/>
      <c r="CU86" s="190"/>
      <c r="CV86" s="190"/>
      <c r="CW86" s="190"/>
      <c r="CX86" s="190"/>
      <c r="CY86" s="190"/>
      <c r="CZ86" s="190"/>
      <c r="DA86" s="190"/>
      <c r="DB86" s="190"/>
      <c r="DC86" s="190"/>
      <c r="DD86" s="190"/>
      <c r="DE86" s="190"/>
      <c r="DF86" s="190"/>
      <c r="DG86" s="190"/>
      <c r="DH86" s="190"/>
      <c r="DI86" s="190"/>
      <c r="DJ86" s="190"/>
      <c r="DK86" s="190"/>
      <c r="DL86" s="190"/>
      <c r="DM86" s="190"/>
      <c r="DN86" s="190"/>
      <c r="DO86" s="190"/>
      <c r="DP86" s="190"/>
      <c r="DQ86" s="190"/>
      <c r="DR86" s="190"/>
      <c r="DS86" s="190"/>
      <c r="DT86" s="190"/>
      <c r="DU86" s="190"/>
      <c r="DV86" s="190"/>
      <c r="DW86" s="190"/>
      <c r="DX86" s="190"/>
      <c r="DY86" s="190"/>
      <c r="DZ86" s="190"/>
      <c r="EA86" s="190"/>
      <c r="EB86" s="190"/>
      <c r="EC86" s="190"/>
      <c r="ED86" s="190"/>
      <c r="EE86" s="190"/>
      <c r="EF86" s="190"/>
      <c r="EG86" s="190"/>
      <c r="EH86" s="190"/>
      <c r="EI86" s="190"/>
      <c r="EJ86" s="190"/>
      <c r="EK86" s="190"/>
      <c r="EL86" s="190"/>
      <c r="EM86" s="190"/>
      <c r="EN86" s="190"/>
      <c r="EO86" s="190"/>
      <c r="EP86" s="190"/>
      <c r="EQ86" s="190"/>
      <c r="ER86" s="190"/>
      <c r="ES86" s="190"/>
      <c r="ET86" s="190"/>
      <c r="EU86" s="190"/>
      <c r="EV86" s="190"/>
      <c r="EW86" s="190"/>
      <c r="EX86" s="190"/>
      <c r="EY86" s="190"/>
      <c r="EZ86" s="190"/>
      <c r="FA86" s="190"/>
      <c r="FB86" s="190"/>
      <c r="FC86" s="190"/>
      <c r="FD86" s="190"/>
      <c r="FE86" s="190"/>
      <c r="FF86" s="190"/>
      <c r="FG86" s="190"/>
      <c r="FH86" s="190"/>
      <c r="FI86" s="190"/>
      <c r="FJ86" s="190"/>
      <c r="FK86" s="190"/>
      <c r="FL86" s="190"/>
      <c r="FM86" s="190"/>
      <c r="FN86" s="190"/>
      <c r="FO86" s="190"/>
      <c r="FP86" s="190"/>
      <c r="FQ86" s="190"/>
      <c r="FR86" s="190"/>
      <c r="FS86" s="190"/>
      <c r="FT86" s="190"/>
      <c r="FU86" s="190"/>
      <c r="FV86" s="190"/>
      <c r="FW86" s="190"/>
      <c r="FX86" s="190"/>
      <c r="FY86" s="190"/>
      <c r="FZ86" s="190"/>
      <c r="GA86" s="190"/>
      <c r="GB86" s="190"/>
      <c r="GC86" s="190"/>
      <c r="GD86" s="190"/>
      <c r="GE86" s="190"/>
      <c r="GF86" s="190"/>
      <c r="GG86" s="190"/>
      <c r="GH86" s="190"/>
      <c r="GI86" s="190"/>
      <c r="GJ86" s="190"/>
      <c r="GK86" s="190"/>
      <c r="GL86" s="190"/>
      <c r="GM86" s="190"/>
      <c r="GN86" s="190"/>
      <c r="GO86" s="190"/>
      <c r="GP86" s="190"/>
      <c r="GQ86" s="190"/>
      <c r="GR86" s="190"/>
      <c r="GS86" s="190"/>
      <c r="GT86" s="190"/>
      <c r="GU86" s="190"/>
      <c r="GV86" s="190"/>
      <c r="GW86" s="190"/>
      <c r="GX86" s="190"/>
      <c r="GY86" s="190"/>
      <c r="GZ86" s="190"/>
      <c r="HA86" s="190"/>
      <c r="HB86" s="190"/>
      <c r="HC86" s="190"/>
      <c r="HD86" s="190"/>
      <c r="HE86" s="190"/>
      <c r="HF86" s="190"/>
      <c r="HG86" s="190"/>
      <c r="HH86" s="190"/>
      <c r="HI86" s="190"/>
      <c r="HJ86" s="190"/>
      <c r="HK86" s="190"/>
      <c r="HL86" s="190"/>
      <c r="HM86" s="190"/>
      <c r="HN86" s="190"/>
      <c r="HO86" s="190"/>
      <c r="HP86" s="190"/>
      <c r="HQ86" s="190"/>
      <c r="HR86" s="190"/>
      <c r="HS86" s="190"/>
      <c r="HT86" s="190"/>
      <c r="HU86" s="190"/>
      <c r="HV86" s="190"/>
      <c r="HW86" s="190"/>
      <c r="HX86" s="190"/>
      <c r="HY86" s="190"/>
      <c r="HZ86" s="190"/>
      <c r="IA86" s="190"/>
      <c r="IB86" s="190"/>
      <c r="IC86" s="190"/>
      <c r="ID86" s="190"/>
      <c r="IE86" s="190"/>
      <c r="IF86" s="190"/>
      <c r="IG86" s="190"/>
      <c r="IH86" s="190"/>
      <c r="II86" s="190"/>
      <c r="IJ86" s="190"/>
      <c r="IK86" s="190"/>
      <c r="IL86" s="190"/>
      <c r="IM86" s="190"/>
    </row>
    <row r="87" spans="1:247" ht="51" x14ac:dyDescent="0.2">
      <c r="A87" s="36">
        <v>2</v>
      </c>
      <c r="B87" s="75" t="s">
        <v>490</v>
      </c>
      <c r="C87" s="10" t="s">
        <v>25</v>
      </c>
      <c r="D87" s="193">
        <v>11</v>
      </c>
      <c r="E87" s="207" t="s">
        <v>174</v>
      </c>
      <c r="F87" s="208" t="s">
        <v>176</v>
      </c>
      <c r="G87" s="32" t="s">
        <v>466</v>
      </c>
      <c r="H87" s="32" t="s">
        <v>467</v>
      </c>
      <c r="I87" s="63" t="s">
        <v>468</v>
      </c>
      <c r="J87" s="53">
        <v>3</v>
      </c>
      <c r="K87" s="84">
        <v>43344</v>
      </c>
      <c r="L87" s="377">
        <v>44195</v>
      </c>
      <c r="M87" s="330">
        <f>52+43</f>
        <v>95</v>
      </c>
      <c r="N87" s="72">
        <v>0.8</v>
      </c>
      <c r="O87" s="101" t="s">
        <v>1455</v>
      </c>
      <c r="P87" s="342" t="s">
        <v>1325</v>
      </c>
      <c r="Q87" s="419">
        <f t="shared" si="1"/>
        <v>134</v>
      </c>
    </row>
    <row r="88" spans="1:247" s="186" customFormat="1" ht="85.5" customHeight="1" x14ac:dyDescent="0.2">
      <c r="A88" s="36">
        <v>2</v>
      </c>
      <c r="B88" s="75" t="s">
        <v>491</v>
      </c>
      <c r="C88" s="10" t="s">
        <v>25</v>
      </c>
      <c r="D88" s="193">
        <v>12</v>
      </c>
      <c r="E88" s="207" t="s">
        <v>178</v>
      </c>
      <c r="F88" s="208" t="s">
        <v>179</v>
      </c>
      <c r="G88" s="208" t="s">
        <v>124</v>
      </c>
      <c r="H88" s="208" t="s">
        <v>158</v>
      </c>
      <c r="I88" s="63" t="s">
        <v>27</v>
      </c>
      <c r="J88" s="63">
        <v>24</v>
      </c>
      <c r="K88" s="84">
        <v>42737</v>
      </c>
      <c r="L88" s="84">
        <v>43699</v>
      </c>
      <c r="M88" s="288">
        <f>52+52+34</f>
        <v>138</v>
      </c>
      <c r="N88" s="71">
        <v>1</v>
      </c>
      <c r="O88" s="101" t="s">
        <v>1224</v>
      </c>
      <c r="P88" s="342" t="s">
        <v>1315</v>
      </c>
      <c r="Q88" s="419">
        <f t="shared" si="1"/>
        <v>112</v>
      </c>
      <c r="R88" s="185"/>
      <c r="S88" s="185"/>
      <c r="T88" s="185"/>
      <c r="U88" s="185"/>
      <c r="V88" s="185"/>
      <c r="W88" s="185"/>
      <c r="X88" s="185"/>
      <c r="Y88" s="185"/>
      <c r="Z88" s="185"/>
      <c r="AA88" s="185"/>
      <c r="AB88" s="185"/>
      <c r="AC88" s="185"/>
      <c r="AD88" s="185"/>
      <c r="AE88" s="185"/>
      <c r="AF88" s="185"/>
      <c r="AG88" s="185"/>
      <c r="AH88" s="185"/>
      <c r="AI88" s="185"/>
      <c r="AJ88" s="185"/>
      <c r="AK88" s="185"/>
      <c r="AL88" s="185"/>
      <c r="AM88" s="185"/>
      <c r="AN88" s="185"/>
      <c r="AO88" s="185"/>
      <c r="AP88" s="185"/>
      <c r="AQ88" s="185"/>
      <c r="AR88" s="185"/>
      <c r="AS88" s="185"/>
    </row>
    <row r="89" spans="1:247" ht="75" customHeight="1" x14ac:dyDescent="0.2">
      <c r="A89" s="36">
        <v>2</v>
      </c>
      <c r="B89" s="75" t="s">
        <v>492</v>
      </c>
      <c r="C89" s="10" t="s">
        <v>25</v>
      </c>
      <c r="D89" s="193">
        <v>13</v>
      </c>
      <c r="E89" s="32" t="s">
        <v>181</v>
      </c>
      <c r="F89" s="208" t="s">
        <v>182</v>
      </c>
      <c r="G89" s="32" t="s">
        <v>441</v>
      </c>
      <c r="H89" s="32" t="s">
        <v>442</v>
      </c>
      <c r="I89" s="63" t="s">
        <v>443</v>
      </c>
      <c r="J89" s="53">
        <v>12</v>
      </c>
      <c r="K89" s="94">
        <v>43250</v>
      </c>
      <c r="L89" s="94">
        <v>44196</v>
      </c>
      <c r="M89" s="69">
        <f>52+52+52+4</f>
        <v>160</v>
      </c>
      <c r="N89" s="71">
        <v>0.3</v>
      </c>
      <c r="O89" s="101" t="s">
        <v>1213</v>
      </c>
      <c r="P89" s="342" t="s">
        <v>1310</v>
      </c>
      <c r="Q89" s="419">
        <f t="shared" si="1"/>
        <v>344</v>
      </c>
      <c r="AT89" s="186"/>
      <c r="AU89" s="186"/>
      <c r="AV89" s="186"/>
      <c r="AW89" s="186"/>
      <c r="AX89" s="186"/>
      <c r="AY89" s="186"/>
      <c r="AZ89" s="186"/>
      <c r="BA89" s="186"/>
      <c r="BB89" s="186"/>
      <c r="BC89" s="186"/>
      <c r="BD89" s="186"/>
      <c r="BE89" s="186"/>
      <c r="BF89" s="186"/>
      <c r="BG89" s="186"/>
      <c r="BH89" s="186"/>
      <c r="BI89" s="186"/>
      <c r="BJ89" s="186"/>
      <c r="BK89" s="186"/>
      <c r="BL89" s="186"/>
      <c r="BM89" s="186"/>
      <c r="BN89" s="186"/>
      <c r="BO89" s="186"/>
      <c r="BP89" s="186"/>
      <c r="BQ89" s="186"/>
      <c r="BR89" s="186"/>
      <c r="BS89" s="186"/>
      <c r="BT89" s="186"/>
      <c r="BU89" s="186"/>
      <c r="BV89" s="186"/>
      <c r="BW89" s="186"/>
      <c r="BX89" s="186"/>
      <c r="BY89" s="186"/>
      <c r="BZ89" s="186"/>
      <c r="CA89" s="186"/>
      <c r="CB89" s="186"/>
      <c r="CC89" s="186"/>
      <c r="CD89" s="186"/>
      <c r="CE89" s="186"/>
      <c r="CF89" s="186"/>
      <c r="CG89" s="186"/>
      <c r="CH89" s="186"/>
      <c r="CI89" s="186"/>
      <c r="CJ89" s="186"/>
      <c r="CK89" s="186"/>
      <c r="CL89" s="186"/>
      <c r="CM89" s="186"/>
      <c r="CN89" s="186"/>
      <c r="CO89" s="186"/>
      <c r="CP89" s="186"/>
      <c r="CQ89" s="186"/>
      <c r="CR89" s="186"/>
      <c r="CS89" s="186"/>
      <c r="CT89" s="186"/>
      <c r="CU89" s="186"/>
      <c r="CV89" s="186"/>
      <c r="CW89" s="186"/>
      <c r="CX89" s="186"/>
      <c r="CY89" s="186"/>
      <c r="CZ89" s="186"/>
      <c r="DA89" s="186"/>
      <c r="DB89" s="186"/>
      <c r="DC89" s="186"/>
      <c r="DD89" s="186"/>
      <c r="DE89" s="186"/>
      <c r="DF89" s="186"/>
      <c r="DG89" s="186"/>
      <c r="DH89" s="186"/>
      <c r="DI89" s="186"/>
      <c r="DJ89" s="186"/>
      <c r="DK89" s="186"/>
      <c r="DL89" s="186"/>
      <c r="DM89" s="186"/>
      <c r="DN89" s="186"/>
      <c r="DO89" s="186"/>
      <c r="DP89" s="186"/>
      <c r="DQ89" s="186"/>
      <c r="DR89" s="186"/>
      <c r="DS89" s="186"/>
      <c r="DT89" s="186"/>
      <c r="DU89" s="186"/>
      <c r="DV89" s="186"/>
      <c r="DW89" s="186"/>
      <c r="DX89" s="186"/>
      <c r="DY89" s="186"/>
      <c r="DZ89" s="186"/>
      <c r="EA89" s="186"/>
      <c r="EB89" s="186"/>
      <c r="EC89" s="186"/>
      <c r="ED89" s="186"/>
      <c r="EE89" s="186"/>
      <c r="EF89" s="186"/>
      <c r="EG89" s="186"/>
      <c r="EH89" s="186"/>
      <c r="EI89" s="186"/>
      <c r="EJ89" s="186"/>
      <c r="EK89" s="186"/>
      <c r="EL89" s="186"/>
      <c r="EM89" s="186"/>
      <c r="EN89" s="186"/>
      <c r="EO89" s="186"/>
      <c r="EP89" s="186"/>
      <c r="EQ89" s="186"/>
      <c r="ER89" s="186"/>
      <c r="ES89" s="186"/>
      <c r="ET89" s="186"/>
      <c r="EU89" s="186"/>
      <c r="EV89" s="186"/>
      <c r="EW89" s="186"/>
      <c r="EX89" s="186"/>
      <c r="EY89" s="186"/>
      <c r="EZ89" s="186"/>
      <c r="FA89" s="186"/>
      <c r="FB89" s="186"/>
      <c r="FC89" s="186"/>
      <c r="FD89" s="186"/>
      <c r="FE89" s="186"/>
      <c r="FF89" s="186"/>
      <c r="FG89" s="186"/>
      <c r="FH89" s="186"/>
      <c r="FI89" s="186"/>
      <c r="FJ89" s="186"/>
      <c r="FK89" s="186"/>
      <c r="FL89" s="186"/>
      <c r="FM89" s="186"/>
      <c r="FN89" s="186"/>
      <c r="FO89" s="186"/>
      <c r="FP89" s="186"/>
      <c r="FQ89" s="186"/>
      <c r="FR89" s="186"/>
      <c r="FS89" s="186"/>
      <c r="FT89" s="186"/>
      <c r="FU89" s="186"/>
      <c r="FV89" s="186"/>
      <c r="FW89" s="186"/>
      <c r="FX89" s="186"/>
      <c r="FY89" s="186"/>
      <c r="FZ89" s="186"/>
      <c r="GA89" s="186"/>
      <c r="GB89" s="186"/>
      <c r="GC89" s="186"/>
      <c r="GD89" s="186"/>
      <c r="GE89" s="186"/>
      <c r="GF89" s="186"/>
      <c r="GG89" s="186"/>
      <c r="GH89" s="186"/>
      <c r="GI89" s="186"/>
      <c r="GJ89" s="186"/>
      <c r="GK89" s="186"/>
      <c r="GL89" s="186"/>
      <c r="GM89" s="186"/>
      <c r="GN89" s="186"/>
      <c r="GO89" s="186"/>
      <c r="GP89" s="186"/>
      <c r="GQ89" s="186"/>
      <c r="GR89" s="186"/>
      <c r="GS89" s="186"/>
      <c r="GT89" s="186"/>
      <c r="GU89" s="186"/>
      <c r="GV89" s="186"/>
      <c r="GW89" s="186"/>
      <c r="GX89" s="186"/>
      <c r="GY89" s="186"/>
      <c r="GZ89" s="186"/>
      <c r="HA89" s="186"/>
      <c r="HB89" s="186"/>
      <c r="HC89" s="186"/>
      <c r="HD89" s="186"/>
      <c r="HE89" s="186"/>
      <c r="HF89" s="186"/>
      <c r="HG89" s="186"/>
      <c r="HH89" s="186"/>
      <c r="HI89" s="186"/>
      <c r="HJ89" s="186"/>
      <c r="HK89" s="186"/>
      <c r="HL89" s="186"/>
      <c r="HM89" s="186"/>
      <c r="HN89" s="186"/>
      <c r="HO89" s="186"/>
      <c r="HP89" s="186"/>
      <c r="HQ89" s="186"/>
      <c r="HR89" s="186"/>
      <c r="HS89" s="186"/>
      <c r="HT89" s="186"/>
      <c r="HU89" s="186"/>
      <c r="HV89" s="186"/>
      <c r="HW89" s="186"/>
      <c r="HX89" s="186"/>
      <c r="HY89" s="186"/>
      <c r="HZ89" s="186"/>
      <c r="IA89" s="186"/>
      <c r="IB89" s="186"/>
      <c r="IC89" s="186"/>
      <c r="ID89" s="186"/>
      <c r="IE89" s="186"/>
      <c r="IF89" s="186"/>
      <c r="IG89" s="186"/>
      <c r="IH89" s="186"/>
      <c r="II89" s="186"/>
      <c r="IJ89" s="186"/>
      <c r="IK89" s="186"/>
      <c r="IL89" s="186"/>
      <c r="IM89" s="186"/>
    </row>
    <row r="90" spans="1:247" ht="63.75" x14ac:dyDescent="0.2">
      <c r="A90" s="36">
        <v>2</v>
      </c>
      <c r="B90" s="75" t="s">
        <v>493</v>
      </c>
      <c r="C90" s="10" t="s">
        <v>25</v>
      </c>
      <c r="D90" s="193">
        <v>13</v>
      </c>
      <c r="E90" s="208" t="s">
        <v>181</v>
      </c>
      <c r="F90" s="208" t="s">
        <v>182</v>
      </c>
      <c r="G90" s="32" t="s">
        <v>444</v>
      </c>
      <c r="H90" s="32" t="s">
        <v>445</v>
      </c>
      <c r="I90" s="63" t="s">
        <v>446</v>
      </c>
      <c r="J90" s="53">
        <v>12</v>
      </c>
      <c r="K90" s="94">
        <v>43327</v>
      </c>
      <c r="L90" s="94">
        <v>43692</v>
      </c>
      <c r="M90" s="330">
        <v>52</v>
      </c>
      <c r="N90" s="71">
        <v>1</v>
      </c>
      <c r="O90" s="115" t="s">
        <v>1214</v>
      </c>
      <c r="P90" s="342" t="s">
        <v>1311</v>
      </c>
      <c r="Q90" s="419">
        <f t="shared" si="1"/>
        <v>241</v>
      </c>
    </row>
    <row r="91" spans="1:247" ht="63.75" x14ac:dyDescent="0.2">
      <c r="A91" s="36">
        <v>2</v>
      </c>
      <c r="B91" s="75" t="s">
        <v>494</v>
      </c>
      <c r="C91" s="10" t="s">
        <v>25</v>
      </c>
      <c r="D91" s="193">
        <v>13</v>
      </c>
      <c r="E91" s="208" t="s">
        <v>181</v>
      </c>
      <c r="F91" s="208" t="s">
        <v>182</v>
      </c>
      <c r="G91" s="32" t="s">
        <v>447</v>
      </c>
      <c r="H91" s="32" t="s">
        <v>448</v>
      </c>
      <c r="I91" s="63" t="s">
        <v>449</v>
      </c>
      <c r="J91" s="53">
        <v>4</v>
      </c>
      <c r="K91" s="94">
        <v>43327</v>
      </c>
      <c r="L91" s="94">
        <v>44196</v>
      </c>
      <c r="M91" s="330">
        <f>52+52+20</f>
        <v>124</v>
      </c>
      <c r="N91" s="71">
        <v>0.6</v>
      </c>
      <c r="O91" s="28" t="s">
        <v>1281</v>
      </c>
      <c r="P91" s="342" t="s">
        <v>1325</v>
      </c>
      <c r="Q91" s="419">
        <f t="shared" si="1"/>
        <v>386</v>
      </c>
      <c r="AT91" s="420"/>
      <c r="AU91" s="420"/>
      <c r="AV91" s="420"/>
      <c r="AW91" s="420"/>
      <c r="AX91" s="420"/>
      <c r="AY91" s="420"/>
      <c r="AZ91" s="420"/>
      <c r="BA91" s="420"/>
      <c r="BB91" s="420"/>
      <c r="BC91" s="420"/>
      <c r="BD91" s="420"/>
      <c r="BE91" s="420"/>
      <c r="BF91" s="420"/>
      <c r="BG91" s="420"/>
      <c r="BH91" s="420"/>
      <c r="BI91" s="420"/>
      <c r="BJ91" s="420"/>
      <c r="BK91" s="420"/>
      <c r="BL91" s="420"/>
      <c r="BM91" s="420"/>
      <c r="BN91" s="420"/>
      <c r="BO91" s="420"/>
      <c r="BP91" s="420"/>
      <c r="BQ91" s="420"/>
      <c r="BR91" s="420"/>
      <c r="BS91" s="420"/>
      <c r="BT91" s="420"/>
      <c r="BU91" s="420"/>
      <c r="BV91" s="420"/>
      <c r="BW91" s="420"/>
      <c r="BX91" s="420"/>
      <c r="BY91" s="420"/>
      <c r="BZ91" s="420"/>
      <c r="CA91" s="420"/>
      <c r="CB91" s="420"/>
      <c r="CC91" s="420"/>
      <c r="CD91" s="420"/>
      <c r="CE91" s="420"/>
      <c r="CF91" s="420"/>
      <c r="CG91" s="420"/>
      <c r="CH91" s="420"/>
      <c r="CI91" s="420"/>
      <c r="CJ91" s="420"/>
      <c r="CK91" s="420"/>
      <c r="CL91" s="420"/>
      <c r="CM91" s="420"/>
      <c r="CN91" s="420"/>
      <c r="CO91" s="420"/>
      <c r="CP91" s="420"/>
      <c r="CQ91" s="420"/>
      <c r="CR91" s="420"/>
      <c r="CS91" s="420"/>
      <c r="CT91" s="420"/>
      <c r="CU91" s="420"/>
      <c r="CV91" s="420"/>
      <c r="CW91" s="420"/>
      <c r="CX91" s="420"/>
      <c r="CY91" s="420"/>
      <c r="CZ91" s="420"/>
      <c r="DA91" s="420"/>
      <c r="DB91" s="420"/>
      <c r="DC91" s="420"/>
      <c r="DD91" s="420"/>
      <c r="DE91" s="420"/>
      <c r="DF91" s="420"/>
      <c r="DG91" s="420"/>
      <c r="DH91" s="420"/>
      <c r="DI91" s="420"/>
      <c r="DJ91" s="420"/>
      <c r="DK91" s="420"/>
      <c r="DL91" s="420"/>
      <c r="DM91" s="420"/>
      <c r="DN91" s="420"/>
      <c r="DO91" s="420"/>
      <c r="DP91" s="420"/>
      <c r="DQ91" s="420"/>
      <c r="DR91" s="420"/>
      <c r="DS91" s="420"/>
      <c r="DT91" s="420"/>
      <c r="DU91" s="420"/>
      <c r="DV91" s="420"/>
      <c r="DW91" s="420"/>
      <c r="DX91" s="420"/>
      <c r="DY91" s="420"/>
      <c r="DZ91" s="420"/>
      <c r="EA91" s="420"/>
      <c r="EB91" s="420"/>
      <c r="EC91" s="420"/>
      <c r="ED91" s="420"/>
      <c r="EE91" s="420"/>
      <c r="EF91" s="420"/>
      <c r="EG91" s="420"/>
      <c r="EH91" s="420"/>
      <c r="EI91" s="420"/>
      <c r="EJ91" s="420"/>
      <c r="EK91" s="420"/>
      <c r="EL91" s="420"/>
      <c r="EM91" s="420"/>
      <c r="EN91" s="420"/>
      <c r="EO91" s="420"/>
      <c r="EP91" s="420"/>
      <c r="EQ91" s="420"/>
      <c r="ER91" s="420"/>
      <c r="ES91" s="420"/>
      <c r="ET91" s="420"/>
      <c r="EU91" s="420"/>
      <c r="EV91" s="420"/>
      <c r="EW91" s="420"/>
      <c r="EX91" s="420"/>
      <c r="EY91" s="420"/>
      <c r="EZ91" s="420"/>
      <c r="FA91" s="420"/>
      <c r="FB91" s="420"/>
      <c r="FC91" s="420"/>
      <c r="FD91" s="420"/>
      <c r="FE91" s="420"/>
      <c r="FF91" s="420"/>
      <c r="FG91" s="420"/>
      <c r="FH91" s="420"/>
      <c r="FI91" s="420"/>
      <c r="FJ91" s="420"/>
      <c r="FK91" s="420"/>
      <c r="FL91" s="420"/>
      <c r="FM91" s="420"/>
      <c r="FN91" s="420"/>
      <c r="FO91" s="420"/>
      <c r="FP91" s="420"/>
      <c r="FQ91" s="420"/>
      <c r="FR91" s="420"/>
      <c r="FS91" s="420"/>
      <c r="FT91" s="420"/>
      <c r="FU91" s="420"/>
      <c r="FV91" s="420"/>
      <c r="FW91" s="420"/>
      <c r="FX91" s="420"/>
      <c r="FY91" s="420"/>
      <c r="FZ91" s="420"/>
      <c r="GA91" s="420"/>
      <c r="GB91" s="420"/>
      <c r="GC91" s="420"/>
      <c r="GD91" s="420"/>
      <c r="GE91" s="420"/>
      <c r="GF91" s="420"/>
      <c r="GG91" s="420"/>
      <c r="GH91" s="420"/>
      <c r="GI91" s="420"/>
      <c r="GJ91" s="420"/>
      <c r="GK91" s="420"/>
      <c r="GL91" s="420"/>
      <c r="GM91" s="420"/>
      <c r="GN91" s="420"/>
      <c r="GO91" s="420"/>
      <c r="GP91" s="420"/>
      <c r="GQ91" s="420"/>
      <c r="GR91" s="420"/>
      <c r="GS91" s="420"/>
      <c r="GT91" s="420"/>
      <c r="GU91" s="420"/>
      <c r="GV91" s="420"/>
      <c r="GW91" s="420"/>
      <c r="GX91" s="420"/>
      <c r="GY91" s="420"/>
      <c r="GZ91" s="420"/>
      <c r="HA91" s="420"/>
      <c r="HB91" s="420"/>
      <c r="HC91" s="420"/>
      <c r="HD91" s="420"/>
      <c r="HE91" s="420"/>
      <c r="HF91" s="420"/>
      <c r="HG91" s="420"/>
      <c r="HH91" s="420"/>
      <c r="HI91" s="420"/>
      <c r="HJ91" s="420"/>
      <c r="HK91" s="420"/>
      <c r="HL91" s="420"/>
      <c r="HM91" s="420"/>
      <c r="HN91" s="420"/>
      <c r="HO91" s="420"/>
      <c r="HP91" s="420"/>
      <c r="HQ91" s="420"/>
      <c r="HR91" s="420"/>
      <c r="HS91" s="420"/>
      <c r="HT91" s="420"/>
      <c r="HU91" s="420"/>
      <c r="HV91" s="420"/>
      <c r="HW91" s="420"/>
      <c r="HX91" s="420"/>
      <c r="HY91" s="420"/>
      <c r="HZ91" s="420"/>
      <c r="IA91" s="420"/>
      <c r="IB91" s="420"/>
      <c r="IC91" s="420"/>
      <c r="ID91" s="420"/>
      <c r="IE91" s="420"/>
      <c r="IF91" s="420"/>
      <c r="IG91" s="420"/>
      <c r="IH91" s="420"/>
      <c r="II91" s="420"/>
      <c r="IJ91" s="420"/>
      <c r="IK91" s="420"/>
      <c r="IL91" s="420"/>
      <c r="IM91" s="420"/>
    </row>
    <row r="92" spans="1:247" ht="96.75" customHeight="1" x14ac:dyDescent="0.2">
      <c r="A92" s="36">
        <v>2</v>
      </c>
      <c r="B92" s="75" t="s">
        <v>495</v>
      </c>
      <c r="C92" s="10" t="s">
        <v>25</v>
      </c>
      <c r="D92" s="194">
        <v>13</v>
      </c>
      <c r="E92" s="208" t="s">
        <v>181</v>
      </c>
      <c r="F92" s="207" t="s">
        <v>182</v>
      </c>
      <c r="G92" s="32" t="s">
        <v>458</v>
      </c>
      <c r="H92" s="32" t="s">
        <v>459</v>
      </c>
      <c r="I92" s="320" t="s">
        <v>1274</v>
      </c>
      <c r="J92" s="321">
        <v>10</v>
      </c>
      <c r="K92" s="94">
        <v>43344</v>
      </c>
      <c r="L92" s="94">
        <v>44377</v>
      </c>
      <c r="M92" s="330">
        <f>52+52+43</f>
        <v>147</v>
      </c>
      <c r="N92" s="71">
        <v>0.3</v>
      </c>
      <c r="O92" s="115" t="s">
        <v>1282</v>
      </c>
      <c r="P92" s="342" t="s">
        <v>1310</v>
      </c>
      <c r="Q92" s="419">
        <f t="shared" si="1"/>
        <v>274</v>
      </c>
      <c r="AT92" s="420"/>
      <c r="AU92" s="420"/>
      <c r="AV92" s="420"/>
      <c r="AW92" s="420"/>
      <c r="AX92" s="420"/>
      <c r="AY92" s="420"/>
      <c r="AZ92" s="420"/>
      <c r="BA92" s="420"/>
      <c r="BB92" s="420"/>
      <c r="BC92" s="420"/>
      <c r="BD92" s="420"/>
      <c r="BE92" s="420"/>
      <c r="BF92" s="420"/>
      <c r="BG92" s="420"/>
      <c r="BH92" s="420"/>
      <c r="BI92" s="420"/>
      <c r="BJ92" s="420"/>
      <c r="BK92" s="420"/>
      <c r="BL92" s="420"/>
      <c r="BM92" s="420"/>
      <c r="BN92" s="420"/>
      <c r="BO92" s="420"/>
      <c r="BP92" s="420"/>
      <c r="BQ92" s="420"/>
      <c r="BR92" s="420"/>
      <c r="BS92" s="420"/>
      <c r="BT92" s="420"/>
      <c r="BU92" s="420"/>
      <c r="BV92" s="420"/>
      <c r="BW92" s="420"/>
      <c r="BX92" s="420"/>
      <c r="BY92" s="420"/>
      <c r="BZ92" s="420"/>
      <c r="CA92" s="420"/>
      <c r="CB92" s="420"/>
      <c r="CC92" s="420"/>
      <c r="CD92" s="420"/>
      <c r="CE92" s="420"/>
      <c r="CF92" s="420"/>
      <c r="CG92" s="420"/>
      <c r="CH92" s="420"/>
      <c r="CI92" s="420"/>
      <c r="CJ92" s="420"/>
      <c r="CK92" s="420"/>
      <c r="CL92" s="420"/>
      <c r="CM92" s="420"/>
      <c r="CN92" s="420"/>
      <c r="CO92" s="420"/>
      <c r="CP92" s="420"/>
      <c r="CQ92" s="420"/>
      <c r="CR92" s="420"/>
      <c r="CS92" s="420"/>
      <c r="CT92" s="420"/>
      <c r="CU92" s="420"/>
      <c r="CV92" s="420"/>
      <c r="CW92" s="420"/>
      <c r="CX92" s="420"/>
      <c r="CY92" s="420"/>
      <c r="CZ92" s="420"/>
      <c r="DA92" s="420"/>
      <c r="DB92" s="420"/>
      <c r="DC92" s="420"/>
      <c r="DD92" s="420"/>
      <c r="DE92" s="420"/>
      <c r="DF92" s="420"/>
      <c r="DG92" s="420"/>
      <c r="DH92" s="420"/>
      <c r="DI92" s="420"/>
      <c r="DJ92" s="420"/>
      <c r="DK92" s="420"/>
      <c r="DL92" s="420"/>
      <c r="DM92" s="420"/>
      <c r="DN92" s="420"/>
      <c r="DO92" s="420"/>
      <c r="DP92" s="420"/>
      <c r="DQ92" s="420"/>
      <c r="DR92" s="420"/>
      <c r="DS92" s="420"/>
      <c r="DT92" s="420"/>
      <c r="DU92" s="420"/>
      <c r="DV92" s="420"/>
      <c r="DW92" s="420"/>
      <c r="DX92" s="420"/>
      <c r="DY92" s="420"/>
      <c r="DZ92" s="420"/>
      <c r="EA92" s="420"/>
      <c r="EB92" s="420"/>
      <c r="EC92" s="420"/>
      <c r="ED92" s="420"/>
      <c r="EE92" s="420"/>
      <c r="EF92" s="420"/>
      <c r="EG92" s="420"/>
      <c r="EH92" s="420"/>
      <c r="EI92" s="420"/>
      <c r="EJ92" s="420"/>
      <c r="EK92" s="420"/>
      <c r="EL92" s="420"/>
      <c r="EM92" s="420"/>
      <c r="EN92" s="420"/>
      <c r="EO92" s="420"/>
      <c r="EP92" s="420"/>
      <c r="EQ92" s="420"/>
      <c r="ER92" s="420"/>
      <c r="ES92" s="420"/>
      <c r="ET92" s="420"/>
      <c r="EU92" s="420"/>
      <c r="EV92" s="420"/>
      <c r="EW92" s="420"/>
      <c r="EX92" s="420"/>
      <c r="EY92" s="420"/>
      <c r="EZ92" s="420"/>
      <c r="FA92" s="420"/>
      <c r="FB92" s="420"/>
      <c r="FC92" s="420"/>
      <c r="FD92" s="420"/>
      <c r="FE92" s="420"/>
      <c r="FF92" s="420"/>
      <c r="FG92" s="420"/>
      <c r="FH92" s="420"/>
      <c r="FI92" s="420"/>
      <c r="FJ92" s="420"/>
      <c r="FK92" s="420"/>
      <c r="FL92" s="420"/>
      <c r="FM92" s="420"/>
      <c r="FN92" s="420"/>
      <c r="FO92" s="420"/>
      <c r="FP92" s="420"/>
      <c r="FQ92" s="420"/>
      <c r="FR92" s="420"/>
      <c r="FS92" s="420"/>
      <c r="FT92" s="420"/>
      <c r="FU92" s="420"/>
      <c r="FV92" s="420"/>
      <c r="FW92" s="420"/>
      <c r="FX92" s="420"/>
      <c r="FY92" s="420"/>
      <c r="FZ92" s="420"/>
      <c r="GA92" s="420"/>
      <c r="GB92" s="420"/>
      <c r="GC92" s="420"/>
      <c r="GD92" s="420"/>
      <c r="GE92" s="420"/>
      <c r="GF92" s="420"/>
      <c r="GG92" s="420"/>
      <c r="GH92" s="420"/>
      <c r="GI92" s="420"/>
      <c r="GJ92" s="420"/>
      <c r="GK92" s="420"/>
      <c r="GL92" s="420"/>
      <c r="GM92" s="420"/>
      <c r="GN92" s="420"/>
      <c r="GO92" s="420"/>
      <c r="GP92" s="420"/>
      <c r="GQ92" s="420"/>
      <c r="GR92" s="420"/>
      <c r="GS92" s="420"/>
      <c r="GT92" s="420"/>
      <c r="GU92" s="420"/>
      <c r="GV92" s="420"/>
      <c r="GW92" s="420"/>
      <c r="GX92" s="420"/>
      <c r="GY92" s="420"/>
      <c r="GZ92" s="420"/>
      <c r="HA92" s="420"/>
      <c r="HB92" s="420"/>
      <c r="HC92" s="420"/>
      <c r="HD92" s="420"/>
      <c r="HE92" s="420"/>
      <c r="HF92" s="420"/>
      <c r="HG92" s="420"/>
      <c r="HH92" s="420"/>
      <c r="HI92" s="420"/>
      <c r="HJ92" s="420"/>
      <c r="HK92" s="420"/>
      <c r="HL92" s="420"/>
      <c r="HM92" s="420"/>
      <c r="HN92" s="420"/>
      <c r="HO92" s="420"/>
      <c r="HP92" s="420"/>
      <c r="HQ92" s="420"/>
      <c r="HR92" s="420"/>
      <c r="HS92" s="420"/>
      <c r="HT92" s="420"/>
      <c r="HU92" s="420"/>
      <c r="HV92" s="420"/>
      <c r="HW92" s="420"/>
      <c r="HX92" s="420"/>
      <c r="HY92" s="420"/>
      <c r="HZ92" s="420"/>
      <c r="IA92" s="420"/>
      <c r="IB92" s="420"/>
      <c r="IC92" s="420"/>
      <c r="ID92" s="420"/>
      <c r="IE92" s="420"/>
      <c r="IF92" s="420"/>
      <c r="IG92" s="420"/>
      <c r="IH92" s="420"/>
      <c r="II92" s="420"/>
      <c r="IJ92" s="420"/>
      <c r="IK92" s="420"/>
      <c r="IL92" s="420"/>
      <c r="IM92" s="420"/>
    </row>
    <row r="93" spans="1:247" ht="75.75" customHeight="1" x14ac:dyDescent="0.2">
      <c r="A93" s="36">
        <v>2</v>
      </c>
      <c r="B93" s="75" t="s">
        <v>496</v>
      </c>
      <c r="C93" s="10" t="s">
        <v>25</v>
      </c>
      <c r="D93" s="193">
        <v>14</v>
      </c>
      <c r="E93" s="207" t="s">
        <v>189</v>
      </c>
      <c r="F93" s="208" t="s">
        <v>116</v>
      </c>
      <c r="G93" s="32" t="s">
        <v>460</v>
      </c>
      <c r="H93" s="32" t="s">
        <v>461</v>
      </c>
      <c r="I93" s="63" t="s">
        <v>462</v>
      </c>
      <c r="J93" s="53">
        <v>2</v>
      </c>
      <c r="K93" s="234">
        <v>43250</v>
      </c>
      <c r="L93" s="94">
        <v>44196</v>
      </c>
      <c r="M93" s="69">
        <f>52+52+52+4</f>
        <v>160</v>
      </c>
      <c r="N93" s="71">
        <v>0.8</v>
      </c>
      <c r="O93" s="101" t="s">
        <v>1213</v>
      </c>
      <c r="P93" s="342" t="s">
        <v>1310</v>
      </c>
      <c r="Q93" s="419">
        <f t="shared" si="1"/>
        <v>344</v>
      </c>
      <c r="AT93" s="420"/>
      <c r="AU93" s="420"/>
      <c r="AV93" s="420"/>
      <c r="AW93" s="420"/>
      <c r="AX93" s="420"/>
      <c r="AY93" s="420"/>
      <c r="AZ93" s="420"/>
      <c r="BA93" s="420"/>
      <c r="BB93" s="420"/>
      <c r="BC93" s="420"/>
      <c r="BD93" s="420"/>
      <c r="BE93" s="420"/>
      <c r="BF93" s="420"/>
      <c r="BG93" s="420"/>
      <c r="BH93" s="420"/>
      <c r="BI93" s="420"/>
      <c r="BJ93" s="420"/>
      <c r="BK93" s="420"/>
      <c r="BL93" s="420"/>
      <c r="BM93" s="420"/>
      <c r="BN93" s="420"/>
      <c r="BO93" s="420"/>
      <c r="BP93" s="420"/>
      <c r="BQ93" s="420"/>
      <c r="BR93" s="420"/>
      <c r="BS93" s="420"/>
      <c r="BT93" s="420"/>
      <c r="BU93" s="420"/>
      <c r="BV93" s="420"/>
      <c r="BW93" s="420"/>
      <c r="BX93" s="420"/>
      <c r="BY93" s="420"/>
      <c r="BZ93" s="420"/>
      <c r="CA93" s="420"/>
      <c r="CB93" s="420"/>
      <c r="CC93" s="420"/>
      <c r="CD93" s="420"/>
      <c r="CE93" s="420"/>
      <c r="CF93" s="420"/>
      <c r="CG93" s="420"/>
      <c r="CH93" s="420"/>
      <c r="CI93" s="420"/>
      <c r="CJ93" s="420"/>
      <c r="CK93" s="420"/>
      <c r="CL93" s="420"/>
      <c r="CM93" s="420"/>
      <c r="CN93" s="420"/>
      <c r="CO93" s="420"/>
      <c r="CP93" s="420"/>
      <c r="CQ93" s="420"/>
      <c r="CR93" s="420"/>
      <c r="CS93" s="420"/>
      <c r="CT93" s="420"/>
      <c r="CU93" s="420"/>
      <c r="CV93" s="420"/>
      <c r="CW93" s="420"/>
      <c r="CX93" s="420"/>
      <c r="CY93" s="420"/>
      <c r="CZ93" s="420"/>
      <c r="DA93" s="420"/>
      <c r="DB93" s="420"/>
      <c r="DC93" s="420"/>
      <c r="DD93" s="420"/>
      <c r="DE93" s="420"/>
      <c r="DF93" s="420"/>
      <c r="DG93" s="420"/>
      <c r="DH93" s="420"/>
      <c r="DI93" s="420"/>
      <c r="DJ93" s="420"/>
      <c r="DK93" s="420"/>
      <c r="DL93" s="420"/>
      <c r="DM93" s="420"/>
      <c r="DN93" s="420"/>
      <c r="DO93" s="420"/>
      <c r="DP93" s="420"/>
      <c r="DQ93" s="420"/>
      <c r="DR93" s="420"/>
      <c r="DS93" s="420"/>
      <c r="DT93" s="420"/>
      <c r="DU93" s="420"/>
      <c r="DV93" s="420"/>
      <c r="DW93" s="420"/>
      <c r="DX93" s="420"/>
      <c r="DY93" s="420"/>
      <c r="DZ93" s="420"/>
      <c r="EA93" s="420"/>
      <c r="EB93" s="420"/>
      <c r="EC93" s="420"/>
      <c r="ED93" s="420"/>
      <c r="EE93" s="420"/>
      <c r="EF93" s="420"/>
      <c r="EG93" s="420"/>
      <c r="EH93" s="420"/>
      <c r="EI93" s="420"/>
      <c r="EJ93" s="420"/>
      <c r="EK93" s="420"/>
      <c r="EL93" s="420"/>
      <c r="EM93" s="420"/>
      <c r="EN93" s="420"/>
      <c r="EO93" s="420"/>
      <c r="EP93" s="420"/>
      <c r="EQ93" s="420"/>
      <c r="ER93" s="420"/>
      <c r="ES93" s="420"/>
      <c r="ET93" s="420"/>
      <c r="EU93" s="420"/>
      <c r="EV93" s="420"/>
      <c r="EW93" s="420"/>
      <c r="EX93" s="420"/>
      <c r="EY93" s="420"/>
      <c r="EZ93" s="420"/>
      <c r="FA93" s="420"/>
      <c r="FB93" s="420"/>
      <c r="FC93" s="420"/>
      <c r="FD93" s="420"/>
      <c r="FE93" s="420"/>
      <c r="FF93" s="420"/>
      <c r="FG93" s="420"/>
      <c r="FH93" s="420"/>
      <c r="FI93" s="420"/>
      <c r="FJ93" s="420"/>
      <c r="FK93" s="420"/>
      <c r="FL93" s="420"/>
      <c r="FM93" s="420"/>
      <c r="FN93" s="420"/>
      <c r="FO93" s="420"/>
      <c r="FP93" s="420"/>
      <c r="FQ93" s="420"/>
      <c r="FR93" s="420"/>
      <c r="FS93" s="420"/>
      <c r="FT93" s="420"/>
      <c r="FU93" s="420"/>
      <c r="FV93" s="420"/>
      <c r="FW93" s="420"/>
      <c r="FX93" s="420"/>
      <c r="FY93" s="420"/>
      <c r="FZ93" s="420"/>
      <c r="GA93" s="420"/>
      <c r="GB93" s="420"/>
      <c r="GC93" s="420"/>
      <c r="GD93" s="420"/>
      <c r="GE93" s="420"/>
      <c r="GF93" s="420"/>
      <c r="GG93" s="420"/>
      <c r="GH93" s="420"/>
      <c r="GI93" s="420"/>
      <c r="GJ93" s="420"/>
      <c r="GK93" s="420"/>
      <c r="GL93" s="420"/>
      <c r="GM93" s="420"/>
      <c r="GN93" s="420"/>
      <c r="GO93" s="420"/>
      <c r="GP93" s="420"/>
      <c r="GQ93" s="420"/>
      <c r="GR93" s="420"/>
      <c r="GS93" s="420"/>
      <c r="GT93" s="420"/>
      <c r="GU93" s="420"/>
      <c r="GV93" s="420"/>
      <c r="GW93" s="420"/>
      <c r="GX93" s="420"/>
      <c r="GY93" s="420"/>
      <c r="GZ93" s="420"/>
      <c r="HA93" s="420"/>
      <c r="HB93" s="420"/>
      <c r="HC93" s="420"/>
      <c r="HD93" s="420"/>
      <c r="HE93" s="420"/>
      <c r="HF93" s="420"/>
      <c r="HG93" s="420"/>
      <c r="HH93" s="420"/>
      <c r="HI93" s="420"/>
      <c r="HJ93" s="420"/>
      <c r="HK93" s="420"/>
      <c r="HL93" s="420"/>
      <c r="HM93" s="420"/>
      <c r="HN93" s="420"/>
      <c r="HO93" s="420"/>
      <c r="HP93" s="420"/>
      <c r="HQ93" s="420"/>
      <c r="HR93" s="420"/>
      <c r="HS93" s="420"/>
      <c r="HT93" s="420"/>
      <c r="HU93" s="420"/>
      <c r="HV93" s="420"/>
      <c r="HW93" s="420"/>
      <c r="HX93" s="420"/>
      <c r="HY93" s="420"/>
      <c r="HZ93" s="420"/>
      <c r="IA93" s="420"/>
      <c r="IB93" s="420"/>
      <c r="IC93" s="420"/>
      <c r="ID93" s="420"/>
      <c r="IE93" s="420"/>
      <c r="IF93" s="420"/>
      <c r="IG93" s="420"/>
      <c r="IH93" s="420"/>
      <c r="II93" s="420"/>
      <c r="IJ93" s="420"/>
      <c r="IK93" s="420"/>
      <c r="IL93" s="420"/>
      <c r="IM93" s="420"/>
    </row>
    <row r="94" spans="1:247" s="186" customFormat="1" ht="63.75" x14ac:dyDescent="0.2">
      <c r="A94" s="36">
        <v>2</v>
      </c>
      <c r="B94" s="75" t="s">
        <v>497</v>
      </c>
      <c r="C94" s="10" t="s">
        <v>25</v>
      </c>
      <c r="D94" s="193">
        <v>14</v>
      </c>
      <c r="E94" s="207" t="s">
        <v>189</v>
      </c>
      <c r="F94" s="208" t="s">
        <v>116</v>
      </c>
      <c r="G94" s="32" t="s">
        <v>463</v>
      </c>
      <c r="H94" s="32" t="s">
        <v>464</v>
      </c>
      <c r="I94" s="63" t="s">
        <v>465</v>
      </c>
      <c r="J94" s="53">
        <v>3</v>
      </c>
      <c r="K94" s="84">
        <v>43344</v>
      </c>
      <c r="L94" s="84">
        <v>43555</v>
      </c>
      <c r="M94" s="320">
        <v>30</v>
      </c>
      <c r="N94" s="71">
        <v>1</v>
      </c>
      <c r="O94" s="274" t="s">
        <v>905</v>
      </c>
      <c r="P94" s="189" t="s">
        <v>1315</v>
      </c>
      <c r="Q94" s="419">
        <f t="shared" si="1"/>
        <v>117</v>
      </c>
      <c r="R94" s="185"/>
      <c r="S94" s="185"/>
      <c r="T94" s="185"/>
      <c r="U94" s="185"/>
      <c r="V94" s="185"/>
      <c r="W94" s="185"/>
      <c r="X94" s="185"/>
      <c r="Y94" s="185"/>
      <c r="Z94" s="185"/>
      <c r="AA94" s="185"/>
      <c r="AB94" s="185"/>
      <c r="AC94" s="185"/>
      <c r="AD94" s="185"/>
      <c r="AE94" s="185"/>
      <c r="AF94" s="185"/>
      <c r="AG94" s="185"/>
      <c r="AH94" s="185"/>
      <c r="AI94" s="185"/>
      <c r="AJ94" s="185"/>
      <c r="AK94" s="185"/>
      <c r="AL94" s="185"/>
      <c r="AM94" s="185"/>
      <c r="AN94" s="185"/>
      <c r="AO94" s="185"/>
      <c r="AP94" s="185"/>
      <c r="AQ94" s="185"/>
      <c r="AR94" s="185"/>
      <c r="AS94" s="185"/>
      <c r="AT94" s="420"/>
      <c r="AU94" s="420"/>
      <c r="AV94" s="420"/>
      <c r="AW94" s="420"/>
      <c r="AX94" s="420"/>
      <c r="AY94" s="420"/>
      <c r="AZ94" s="420"/>
      <c r="BA94" s="420"/>
      <c r="BB94" s="420"/>
      <c r="BC94" s="420"/>
      <c r="BD94" s="420"/>
      <c r="BE94" s="420"/>
      <c r="BF94" s="420"/>
      <c r="BG94" s="420"/>
      <c r="BH94" s="420"/>
      <c r="BI94" s="420"/>
      <c r="BJ94" s="420"/>
      <c r="BK94" s="420"/>
      <c r="BL94" s="420"/>
      <c r="BM94" s="420"/>
      <c r="BN94" s="420"/>
      <c r="BO94" s="420"/>
      <c r="BP94" s="420"/>
      <c r="BQ94" s="420"/>
      <c r="BR94" s="420"/>
      <c r="BS94" s="420"/>
      <c r="BT94" s="420"/>
      <c r="BU94" s="420"/>
      <c r="BV94" s="420"/>
      <c r="BW94" s="420"/>
      <c r="BX94" s="420"/>
      <c r="BY94" s="420"/>
      <c r="BZ94" s="420"/>
      <c r="CA94" s="420"/>
      <c r="CB94" s="420"/>
      <c r="CC94" s="420"/>
      <c r="CD94" s="420"/>
      <c r="CE94" s="420"/>
      <c r="CF94" s="420"/>
      <c r="CG94" s="420"/>
      <c r="CH94" s="420"/>
      <c r="CI94" s="420"/>
      <c r="CJ94" s="420"/>
      <c r="CK94" s="420"/>
      <c r="CL94" s="420"/>
      <c r="CM94" s="420"/>
      <c r="CN94" s="420"/>
      <c r="CO94" s="420"/>
      <c r="CP94" s="420"/>
      <c r="CQ94" s="420"/>
      <c r="CR94" s="420"/>
      <c r="CS94" s="420"/>
      <c r="CT94" s="420"/>
      <c r="CU94" s="420"/>
      <c r="CV94" s="420"/>
      <c r="CW94" s="420"/>
      <c r="CX94" s="420"/>
      <c r="CY94" s="420"/>
      <c r="CZ94" s="420"/>
      <c r="DA94" s="420"/>
      <c r="DB94" s="420"/>
      <c r="DC94" s="420"/>
      <c r="DD94" s="420"/>
      <c r="DE94" s="420"/>
      <c r="DF94" s="420"/>
      <c r="DG94" s="420"/>
      <c r="DH94" s="420"/>
      <c r="DI94" s="420"/>
      <c r="DJ94" s="420"/>
      <c r="DK94" s="420"/>
      <c r="DL94" s="420"/>
      <c r="DM94" s="420"/>
      <c r="DN94" s="420"/>
      <c r="DO94" s="420"/>
      <c r="DP94" s="420"/>
      <c r="DQ94" s="420"/>
      <c r="DR94" s="420"/>
      <c r="DS94" s="420"/>
      <c r="DT94" s="420"/>
      <c r="DU94" s="420"/>
      <c r="DV94" s="420"/>
      <c r="DW94" s="420"/>
      <c r="DX94" s="420"/>
      <c r="DY94" s="420"/>
      <c r="DZ94" s="420"/>
      <c r="EA94" s="420"/>
      <c r="EB94" s="420"/>
      <c r="EC94" s="420"/>
      <c r="ED94" s="420"/>
      <c r="EE94" s="420"/>
      <c r="EF94" s="420"/>
      <c r="EG94" s="420"/>
      <c r="EH94" s="420"/>
      <c r="EI94" s="420"/>
      <c r="EJ94" s="420"/>
      <c r="EK94" s="420"/>
      <c r="EL94" s="420"/>
      <c r="EM94" s="420"/>
      <c r="EN94" s="420"/>
      <c r="EO94" s="420"/>
      <c r="EP94" s="420"/>
      <c r="EQ94" s="420"/>
      <c r="ER94" s="420"/>
      <c r="ES94" s="420"/>
      <c r="ET94" s="420"/>
      <c r="EU94" s="420"/>
      <c r="EV94" s="420"/>
      <c r="EW94" s="420"/>
      <c r="EX94" s="420"/>
      <c r="EY94" s="420"/>
      <c r="EZ94" s="420"/>
      <c r="FA94" s="420"/>
      <c r="FB94" s="420"/>
      <c r="FC94" s="420"/>
      <c r="FD94" s="420"/>
      <c r="FE94" s="420"/>
      <c r="FF94" s="420"/>
      <c r="FG94" s="420"/>
      <c r="FH94" s="420"/>
      <c r="FI94" s="420"/>
      <c r="FJ94" s="420"/>
      <c r="FK94" s="420"/>
      <c r="FL94" s="420"/>
      <c r="FM94" s="420"/>
      <c r="FN94" s="420"/>
      <c r="FO94" s="420"/>
      <c r="FP94" s="420"/>
      <c r="FQ94" s="420"/>
      <c r="FR94" s="420"/>
      <c r="FS94" s="420"/>
      <c r="FT94" s="420"/>
      <c r="FU94" s="420"/>
      <c r="FV94" s="420"/>
      <c r="FW94" s="420"/>
      <c r="FX94" s="420"/>
      <c r="FY94" s="420"/>
      <c r="FZ94" s="420"/>
      <c r="GA94" s="420"/>
      <c r="GB94" s="420"/>
      <c r="GC94" s="420"/>
      <c r="GD94" s="420"/>
      <c r="GE94" s="420"/>
      <c r="GF94" s="420"/>
      <c r="GG94" s="420"/>
      <c r="GH94" s="420"/>
      <c r="GI94" s="420"/>
      <c r="GJ94" s="420"/>
      <c r="GK94" s="420"/>
      <c r="GL94" s="420"/>
      <c r="GM94" s="420"/>
      <c r="GN94" s="420"/>
      <c r="GO94" s="420"/>
      <c r="GP94" s="420"/>
      <c r="GQ94" s="420"/>
      <c r="GR94" s="420"/>
      <c r="GS94" s="420"/>
      <c r="GT94" s="420"/>
      <c r="GU94" s="420"/>
      <c r="GV94" s="420"/>
      <c r="GW94" s="420"/>
      <c r="GX94" s="420"/>
      <c r="GY94" s="420"/>
      <c r="GZ94" s="420"/>
      <c r="HA94" s="420"/>
      <c r="HB94" s="420"/>
      <c r="HC94" s="420"/>
      <c r="HD94" s="420"/>
      <c r="HE94" s="420"/>
      <c r="HF94" s="420"/>
      <c r="HG94" s="420"/>
      <c r="HH94" s="420"/>
      <c r="HI94" s="420"/>
      <c r="HJ94" s="420"/>
      <c r="HK94" s="420"/>
      <c r="HL94" s="420"/>
      <c r="HM94" s="420"/>
      <c r="HN94" s="420"/>
      <c r="HO94" s="420"/>
      <c r="HP94" s="420"/>
      <c r="HQ94" s="420"/>
      <c r="HR94" s="420"/>
      <c r="HS94" s="420"/>
      <c r="HT94" s="420"/>
      <c r="HU94" s="420"/>
      <c r="HV94" s="420"/>
      <c r="HW94" s="420"/>
      <c r="HX94" s="420"/>
      <c r="HY94" s="420"/>
      <c r="HZ94" s="420"/>
      <c r="IA94" s="420"/>
      <c r="IB94" s="420"/>
      <c r="IC94" s="420"/>
      <c r="ID94" s="420"/>
      <c r="IE94" s="420"/>
      <c r="IF94" s="420"/>
      <c r="IG94" s="420"/>
      <c r="IH94" s="420"/>
      <c r="II94" s="420"/>
      <c r="IJ94" s="420"/>
      <c r="IK94" s="420"/>
      <c r="IL94" s="420"/>
      <c r="IM94" s="420"/>
    </row>
    <row r="95" spans="1:247" s="185" customFormat="1" ht="63.75" x14ac:dyDescent="0.2">
      <c r="A95" s="36">
        <v>2</v>
      </c>
      <c r="B95" s="75" t="s">
        <v>31</v>
      </c>
      <c r="C95" s="10" t="s">
        <v>25</v>
      </c>
      <c r="D95" s="194">
        <v>14</v>
      </c>
      <c r="E95" s="207" t="s">
        <v>189</v>
      </c>
      <c r="F95" s="207" t="s">
        <v>116</v>
      </c>
      <c r="G95" s="32" t="s">
        <v>466</v>
      </c>
      <c r="H95" s="32" t="s">
        <v>467</v>
      </c>
      <c r="I95" s="63" t="s">
        <v>468</v>
      </c>
      <c r="J95" s="53">
        <v>3</v>
      </c>
      <c r="K95" s="84">
        <v>43344</v>
      </c>
      <c r="L95" s="377">
        <v>44195</v>
      </c>
      <c r="M95" s="330">
        <f>52+43</f>
        <v>95</v>
      </c>
      <c r="N95" s="71">
        <v>0.8</v>
      </c>
      <c r="O95" s="101" t="s">
        <v>1404</v>
      </c>
      <c r="P95" s="342" t="s">
        <v>1327</v>
      </c>
      <c r="Q95" s="419">
        <f t="shared" si="1"/>
        <v>369</v>
      </c>
      <c r="AT95" s="190"/>
      <c r="AU95" s="190"/>
      <c r="AV95" s="190"/>
      <c r="AW95" s="190"/>
      <c r="AX95" s="190"/>
      <c r="AY95" s="190"/>
      <c r="AZ95" s="190"/>
      <c r="BA95" s="190"/>
      <c r="BB95" s="190"/>
      <c r="BC95" s="190"/>
      <c r="BD95" s="190"/>
      <c r="BE95" s="190"/>
      <c r="BF95" s="190"/>
      <c r="BG95" s="190"/>
      <c r="BH95" s="190"/>
      <c r="BI95" s="190"/>
      <c r="BJ95" s="190"/>
      <c r="BK95" s="190"/>
      <c r="BL95" s="190"/>
      <c r="BM95" s="190"/>
      <c r="BN95" s="190"/>
      <c r="BO95" s="190"/>
      <c r="BP95" s="190"/>
      <c r="BQ95" s="190"/>
      <c r="BR95" s="190"/>
      <c r="BS95" s="190"/>
      <c r="BT95" s="190"/>
      <c r="BU95" s="190"/>
      <c r="BV95" s="190"/>
      <c r="BW95" s="190"/>
      <c r="BX95" s="190"/>
      <c r="BY95" s="190"/>
      <c r="BZ95" s="190"/>
      <c r="CA95" s="190"/>
      <c r="CB95" s="190"/>
      <c r="CC95" s="190"/>
      <c r="CD95" s="190"/>
      <c r="CE95" s="190"/>
      <c r="CF95" s="190"/>
      <c r="CG95" s="190"/>
      <c r="CH95" s="190"/>
      <c r="CI95" s="190"/>
      <c r="CJ95" s="190"/>
      <c r="CK95" s="190"/>
      <c r="CL95" s="190"/>
      <c r="CM95" s="190"/>
      <c r="CN95" s="190"/>
      <c r="CO95" s="190"/>
      <c r="CP95" s="190"/>
      <c r="CQ95" s="190"/>
      <c r="CR95" s="190"/>
      <c r="CS95" s="190"/>
      <c r="CT95" s="190"/>
      <c r="CU95" s="190"/>
      <c r="CV95" s="190"/>
      <c r="CW95" s="190"/>
      <c r="CX95" s="190"/>
      <c r="CY95" s="190"/>
      <c r="CZ95" s="190"/>
      <c r="DA95" s="190"/>
      <c r="DB95" s="190"/>
      <c r="DC95" s="190"/>
      <c r="DD95" s="190"/>
      <c r="DE95" s="190"/>
      <c r="DF95" s="190"/>
      <c r="DG95" s="190"/>
      <c r="DH95" s="190"/>
      <c r="DI95" s="190"/>
      <c r="DJ95" s="190"/>
      <c r="DK95" s="190"/>
      <c r="DL95" s="190"/>
      <c r="DM95" s="190"/>
      <c r="DN95" s="190"/>
      <c r="DO95" s="190"/>
      <c r="DP95" s="190"/>
      <c r="DQ95" s="190"/>
      <c r="DR95" s="190"/>
      <c r="DS95" s="190"/>
      <c r="DT95" s="190"/>
      <c r="DU95" s="190"/>
      <c r="DV95" s="190"/>
      <c r="DW95" s="190"/>
      <c r="DX95" s="190"/>
      <c r="DY95" s="190"/>
      <c r="DZ95" s="190"/>
      <c r="EA95" s="190"/>
      <c r="EB95" s="190"/>
      <c r="EC95" s="190"/>
      <c r="ED95" s="190"/>
      <c r="EE95" s="190"/>
      <c r="EF95" s="190"/>
      <c r="EG95" s="190"/>
      <c r="EH95" s="190"/>
      <c r="EI95" s="190"/>
      <c r="EJ95" s="190"/>
      <c r="EK95" s="190"/>
      <c r="EL95" s="190"/>
      <c r="EM95" s="190"/>
      <c r="EN95" s="190"/>
      <c r="EO95" s="190"/>
      <c r="EP95" s="190"/>
      <c r="EQ95" s="190"/>
      <c r="ER95" s="190"/>
      <c r="ES95" s="190"/>
      <c r="ET95" s="190"/>
      <c r="EU95" s="190"/>
      <c r="EV95" s="190"/>
      <c r="EW95" s="190"/>
      <c r="EX95" s="190"/>
      <c r="EY95" s="190"/>
      <c r="EZ95" s="190"/>
      <c r="FA95" s="190"/>
      <c r="FB95" s="190"/>
      <c r="FC95" s="190"/>
      <c r="FD95" s="190"/>
      <c r="FE95" s="190"/>
      <c r="FF95" s="190"/>
      <c r="FG95" s="190"/>
      <c r="FH95" s="190"/>
      <c r="FI95" s="190"/>
      <c r="FJ95" s="190"/>
      <c r="FK95" s="190"/>
      <c r="FL95" s="190"/>
      <c r="FM95" s="190"/>
      <c r="FN95" s="190"/>
      <c r="FO95" s="190"/>
      <c r="FP95" s="190"/>
      <c r="FQ95" s="190"/>
      <c r="FR95" s="190"/>
      <c r="FS95" s="190"/>
      <c r="FT95" s="190"/>
      <c r="FU95" s="190"/>
      <c r="FV95" s="190"/>
      <c r="FW95" s="190"/>
      <c r="FX95" s="190"/>
      <c r="FY95" s="190"/>
      <c r="FZ95" s="190"/>
      <c r="GA95" s="190"/>
      <c r="GB95" s="190"/>
      <c r="GC95" s="190"/>
      <c r="GD95" s="190"/>
      <c r="GE95" s="190"/>
      <c r="GF95" s="190"/>
      <c r="GG95" s="190"/>
      <c r="GH95" s="190"/>
      <c r="GI95" s="190"/>
      <c r="GJ95" s="190"/>
      <c r="GK95" s="190"/>
      <c r="GL95" s="190"/>
      <c r="GM95" s="190"/>
      <c r="GN95" s="190"/>
      <c r="GO95" s="190"/>
      <c r="GP95" s="190"/>
      <c r="GQ95" s="190"/>
      <c r="GR95" s="190"/>
      <c r="GS95" s="190"/>
      <c r="GT95" s="190"/>
      <c r="GU95" s="190"/>
      <c r="GV95" s="190"/>
      <c r="GW95" s="190"/>
      <c r="GX95" s="190"/>
      <c r="GY95" s="190"/>
      <c r="GZ95" s="190"/>
      <c r="HA95" s="190"/>
      <c r="HB95" s="190"/>
      <c r="HC95" s="190"/>
      <c r="HD95" s="190"/>
      <c r="HE95" s="190"/>
      <c r="HF95" s="190"/>
      <c r="HG95" s="190"/>
      <c r="HH95" s="190"/>
      <c r="HI95" s="190"/>
      <c r="HJ95" s="190"/>
      <c r="HK95" s="190"/>
      <c r="HL95" s="190"/>
      <c r="HM95" s="190"/>
      <c r="HN95" s="190"/>
      <c r="HO95" s="190"/>
      <c r="HP95" s="190"/>
      <c r="HQ95" s="190"/>
      <c r="HR95" s="190"/>
      <c r="HS95" s="190"/>
      <c r="HT95" s="190"/>
      <c r="HU95" s="190"/>
      <c r="HV95" s="190"/>
      <c r="HW95" s="190"/>
      <c r="HX95" s="190"/>
      <c r="HY95" s="190"/>
      <c r="HZ95" s="190"/>
      <c r="IA95" s="190"/>
      <c r="IB95" s="190"/>
      <c r="IC95" s="190"/>
      <c r="ID95" s="190"/>
      <c r="IE95" s="190"/>
      <c r="IF95" s="190"/>
      <c r="IG95" s="190"/>
      <c r="IH95" s="190"/>
      <c r="II95" s="190"/>
      <c r="IJ95" s="190"/>
      <c r="IK95" s="190"/>
      <c r="IL95" s="190"/>
      <c r="IM95" s="190"/>
    </row>
    <row r="96" spans="1:247" ht="63.75" x14ac:dyDescent="0.2">
      <c r="A96" s="36">
        <v>2</v>
      </c>
      <c r="B96" s="75" t="s">
        <v>35</v>
      </c>
      <c r="C96" s="10" t="s">
        <v>25</v>
      </c>
      <c r="D96" s="194">
        <v>15</v>
      </c>
      <c r="E96" s="207" t="s">
        <v>193</v>
      </c>
      <c r="F96" s="207" t="s">
        <v>194</v>
      </c>
      <c r="G96" s="207" t="s">
        <v>126</v>
      </c>
      <c r="H96" s="207" t="s">
        <v>128</v>
      </c>
      <c r="I96" s="42" t="s">
        <v>129</v>
      </c>
      <c r="J96" s="229">
        <v>1</v>
      </c>
      <c r="K96" s="68">
        <v>42737</v>
      </c>
      <c r="L96" s="68">
        <v>44196</v>
      </c>
      <c r="M96" s="288">
        <f>52+52+52+52</f>
        <v>208</v>
      </c>
      <c r="N96" s="266">
        <v>0.35</v>
      </c>
      <c r="O96" s="219" t="s">
        <v>777</v>
      </c>
      <c r="P96" s="342" t="s">
        <v>1316</v>
      </c>
      <c r="Q96" s="419">
        <f t="shared" si="1"/>
        <v>190</v>
      </c>
    </row>
    <row r="97" spans="1:17" ht="80.25" customHeight="1" x14ac:dyDescent="0.2">
      <c r="A97" s="36">
        <v>2</v>
      </c>
      <c r="B97" s="75" t="s">
        <v>37</v>
      </c>
      <c r="C97" s="10" t="s">
        <v>25</v>
      </c>
      <c r="D97" s="193">
        <v>16</v>
      </c>
      <c r="E97" s="208" t="s">
        <v>197</v>
      </c>
      <c r="F97" s="208" t="s">
        <v>198</v>
      </c>
      <c r="G97" s="208" t="s">
        <v>199</v>
      </c>
      <c r="H97" s="208" t="s">
        <v>200</v>
      </c>
      <c r="I97" s="63" t="s">
        <v>170</v>
      </c>
      <c r="J97" s="63">
        <v>1</v>
      </c>
      <c r="K97" s="84">
        <v>42737</v>
      </c>
      <c r="L97" s="84">
        <v>43465</v>
      </c>
      <c r="M97" s="320">
        <f>52+52</f>
        <v>104</v>
      </c>
      <c r="N97" s="264">
        <v>1</v>
      </c>
      <c r="O97" s="273" t="s">
        <v>778</v>
      </c>
      <c r="P97" s="342" t="s">
        <v>1316</v>
      </c>
      <c r="Q97" s="419">
        <f t="shared" si="1"/>
        <v>115</v>
      </c>
    </row>
    <row r="98" spans="1:17" ht="63.75" x14ac:dyDescent="0.2">
      <c r="A98" s="36">
        <v>2</v>
      </c>
      <c r="B98" s="75" t="s">
        <v>38</v>
      </c>
      <c r="C98" s="10" t="s">
        <v>25</v>
      </c>
      <c r="D98" s="193">
        <v>17</v>
      </c>
      <c r="E98" s="208" t="s">
        <v>201</v>
      </c>
      <c r="F98" s="208" t="s">
        <v>202</v>
      </c>
      <c r="G98" s="208" t="s">
        <v>203</v>
      </c>
      <c r="H98" s="208" t="s">
        <v>204</v>
      </c>
      <c r="I98" s="63" t="s">
        <v>205</v>
      </c>
      <c r="J98" s="63">
        <v>1</v>
      </c>
      <c r="K98" s="84">
        <v>42737</v>
      </c>
      <c r="L98" s="84">
        <v>43465</v>
      </c>
      <c r="M98" s="320">
        <f>52+52</f>
        <v>104</v>
      </c>
      <c r="N98" s="71">
        <v>1</v>
      </c>
      <c r="O98" s="272" t="s">
        <v>778</v>
      </c>
      <c r="P98" s="342" t="s">
        <v>1316</v>
      </c>
      <c r="Q98" s="419">
        <f t="shared" si="1"/>
        <v>115</v>
      </c>
    </row>
    <row r="99" spans="1:17" ht="63.75" x14ac:dyDescent="0.2">
      <c r="A99" s="36">
        <v>2</v>
      </c>
      <c r="B99" s="75" t="s">
        <v>40</v>
      </c>
      <c r="C99" s="10" t="s">
        <v>25</v>
      </c>
      <c r="D99" s="194">
        <v>17</v>
      </c>
      <c r="E99" s="207" t="s">
        <v>201</v>
      </c>
      <c r="F99" s="207" t="s">
        <v>202</v>
      </c>
      <c r="G99" s="207" t="s">
        <v>206</v>
      </c>
      <c r="H99" s="207" t="s">
        <v>207</v>
      </c>
      <c r="I99" s="42" t="s">
        <v>27</v>
      </c>
      <c r="J99" s="42">
        <v>24</v>
      </c>
      <c r="K99" s="68">
        <v>42737</v>
      </c>
      <c r="L99" s="318">
        <v>44012</v>
      </c>
      <c r="M99" s="288">
        <f>52+52+26</f>
        <v>130</v>
      </c>
      <c r="N99" s="397">
        <v>1</v>
      </c>
      <c r="O99" s="74" t="s">
        <v>1435</v>
      </c>
      <c r="P99" s="342" t="s">
        <v>1316</v>
      </c>
      <c r="Q99" s="419">
        <f t="shared" si="1"/>
        <v>388</v>
      </c>
    </row>
    <row r="100" spans="1:17" ht="74.25" customHeight="1" x14ac:dyDescent="0.2">
      <c r="A100" s="36">
        <v>2</v>
      </c>
      <c r="B100" s="75" t="s">
        <v>41</v>
      </c>
      <c r="C100" s="10" t="s">
        <v>25</v>
      </c>
      <c r="D100" s="193">
        <v>18</v>
      </c>
      <c r="E100" s="208" t="s">
        <v>208</v>
      </c>
      <c r="F100" s="208" t="s">
        <v>209</v>
      </c>
      <c r="G100" s="208" t="s">
        <v>210</v>
      </c>
      <c r="H100" s="208" t="s">
        <v>211</v>
      </c>
      <c r="I100" s="63" t="s">
        <v>212</v>
      </c>
      <c r="J100" s="132">
        <v>1</v>
      </c>
      <c r="K100" s="84">
        <v>42737</v>
      </c>
      <c r="L100" s="319">
        <v>44012</v>
      </c>
      <c r="M100" s="288">
        <f>52+52+26</f>
        <v>130</v>
      </c>
      <c r="N100" s="397">
        <v>1</v>
      </c>
      <c r="O100" s="292" t="s">
        <v>1436</v>
      </c>
      <c r="P100" s="342" t="s">
        <v>1316</v>
      </c>
      <c r="Q100" s="419">
        <f t="shared" si="1"/>
        <v>368</v>
      </c>
    </row>
    <row r="101" spans="1:17" ht="63.75" x14ac:dyDescent="0.2">
      <c r="A101" s="36">
        <v>2</v>
      </c>
      <c r="B101" s="75" t="s">
        <v>42</v>
      </c>
      <c r="C101" s="10" t="s">
        <v>25</v>
      </c>
      <c r="D101" s="193">
        <v>20</v>
      </c>
      <c r="E101" s="208" t="s">
        <v>213</v>
      </c>
      <c r="F101" s="208" t="s">
        <v>110</v>
      </c>
      <c r="G101" s="220" t="s">
        <v>214</v>
      </c>
      <c r="H101" s="220" t="s">
        <v>112</v>
      </c>
      <c r="I101" s="63" t="s">
        <v>27</v>
      </c>
      <c r="J101" s="63">
        <v>12</v>
      </c>
      <c r="K101" s="84">
        <v>42737</v>
      </c>
      <c r="L101" s="84">
        <v>43281</v>
      </c>
      <c r="M101" s="320">
        <v>52</v>
      </c>
      <c r="N101" s="71">
        <v>1</v>
      </c>
      <c r="O101" s="74" t="s">
        <v>429</v>
      </c>
      <c r="P101" s="342" t="s">
        <v>1322</v>
      </c>
      <c r="Q101" s="419">
        <f t="shared" si="1"/>
        <v>389</v>
      </c>
    </row>
    <row r="102" spans="1:17" ht="104.25" customHeight="1" x14ac:dyDescent="0.2">
      <c r="A102" s="36">
        <v>2</v>
      </c>
      <c r="B102" s="75" t="s">
        <v>43</v>
      </c>
      <c r="C102" s="10" t="s">
        <v>25</v>
      </c>
      <c r="D102" s="193">
        <v>21</v>
      </c>
      <c r="E102" s="208" t="s">
        <v>215</v>
      </c>
      <c r="F102" s="208" t="s">
        <v>110</v>
      </c>
      <c r="G102" s="220" t="s">
        <v>216</v>
      </c>
      <c r="H102" s="220" t="s">
        <v>112</v>
      </c>
      <c r="I102" s="63" t="s">
        <v>27</v>
      </c>
      <c r="J102" s="63">
        <v>12</v>
      </c>
      <c r="K102" s="84">
        <v>42737</v>
      </c>
      <c r="L102" s="84">
        <v>43281</v>
      </c>
      <c r="M102" s="320">
        <v>52</v>
      </c>
      <c r="N102" s="71">
        <v>1</v>
      </c>
      <c r="O102" s="55" t="s">
        <v>429</v>
      </c>
      <c r="P102" s="342" t="s">
        <v>1322</v>
      </c>
      <c r="Q102" s="419">
        <f t="shared" si="1"/>
        <v>389</v>
      </c>
    </row>
    <row r="103" spans="1:17" ht="102.75" customHeight="1" x14ac:dyDescent="0.2">
      <c r="A103" s="36">
        <v>2</v>
      </c>
      <c r="B103" s="75" t="s">
        <v>44</v>
      </c>
      <c r="C103" s="10" t="s">
        <v>25</v>
      </c>
      <c r="D103" s="193">
        <v>22</v>
      </c>
      <c r="E103" s="207" t="s">
        <v>217</v>
      </c>
      <c r="F103" s="208" t="s">
        <v>152</v>
      </c>
      <c r="G103" s="32" t="s">
        <v>441</v>
      </c>
      <c r="H103" s="32" t="s">
        <v>442</v>
      </c>
      <c r="I103" s="63" t="s">
        <v>443</v>
      </c>
      <c r="J103" s="53">
        <v>12</v>
      </c>
      <c r="K103" s="94">
        <v>43250</v>
      </c>
      <c r="L103" s="94">
        <v>44377</v>
      </c>
      <c r="M103" s="330">
        <f>52+52+52+4</f>
        <v>160</v>
      </c>
      <c r="N103" s="71">
        <v>0.67</v>
      </c>
      <c r="O103" s="101" t="s">
        <v>1283</v>
      </c>
      <c r="P103" s="342" t="s">
        <v>1310</v>
      </c>
      <c r="Q103" s="419">
        <f t="shared" si="1"/>
        <v>386</v>
      </c>
    </row>
    <row r="104" spans="1:17" ht="51" x14ac:dyDescent="0.2">
      <c r="A104" s="36">
        <v>2</v>
      </c>
      <c r="B104" s="75" t="s">
        <v>45</v>
      </c>
      <c r="C104" s="10" t="s">
        <v>25</v>
      </c>
      <c r="D104" s="193">
        <v>22</v>
      </c>
      <c r="E104" s="207" t="s">
        <v>217</v>
      </c>
      <c r="F104" s="208" t="s">
        <v>152</v>
      </c>
      <c r="G104" s="32" t="s">
        <v>444</v>
      </c>
      <c r="H104" s="32" t="s">
        <v>445</v>
      </c>
      <c r="I104" s="63" t="s">
        <v>446</v>
      </c>
      <c r="J104" s="53">
        <v>12</v>
      </c>
      <c r="K104" s="94">
        <v>43327</v>
      </c>
      <c r="L104" s="94">
        <v>43692</v>
      </c>
      <c r="M104" s="330">
        <v>52</v>
      </c>
      <c r="N104" s="71">
        <v>1</v>
      </c>
      <c r="O104" s="115" t="s">
        <v>1215</v>
      </c>
      <c r="P104" s="342" t="s">
        <v>1311</v>
      </c>
      <c r="Q104" s="419">
        <f t="shared" si="1"/>
        <v>354</v>
      </c>
    </row>
    <row r="105" spans="1:17" ht="63.75" x14ac:dyDescent="0.2">
      <c r="A105" s="36">
        <v>2</v>
      </c>
      <c r="B105" s="75" t="s">
        <v>50</v>
      </c>
      <c r="C105" s="10" t="s">
        <v>25</v>
      </c>
      <c r="D105" s="193">
        <v>22</v>
      </c>
      <c r="E105" s="207" t="s">
        <v>217</v>
      </c>
      <c r="F105" s="208" t="s">
        <v>152</v>
      </c>
      <c r="G105" s="32" t="s">
        <v>447</v>
      </c>
      <c r="H105" s="32" t="s">
        <v>448</v>
      </c>
      <c r="I105" s="63" t="s">
        <v>449</v>
      </c>
      <c r="J105" s="53">
        <v>4</v>
      </c>
      <c r="K105" s="94">
        <v>43327</v>
      </c>
      <c r="L105" s="94">
        <v>44196</v>
      </c>
      <c r="M105" s="330">
        <f>52+52+20</f>
        <v>124</v>
      </c>
      <c r="N105" s="71">
        <v>0.6</v>
      </c>
      <c r="O105" s="55" t="s">
        <v>1281</v>
      </c>
      <c r="P105" s="342" t="s">
        <v>1312</v>
      </c>
      <c r="Q105" s="419">
        <f t="shared" si="1"/>
        <v>386</v>
      </c>
    </row>
    <row r="106" spans="1:17" ht="89.25" x14ac:dyDescent="0.2">
      <c r="A106" s="36">
        <v>2</v>
      </c>
      <c r="B106" s="75" t="s">
        <v>498</v>
      </c>
      <c r="C106" s="10" t="s">
        <v>25</v>
      </c>
      <c r="D106" s="193">
        <v>22</v>
      </c>
      <c r="E106" s="207" t="s">
        <v>217</v>
      </c>
      <c r="F106" s="208" t="s">
        <v>152</v>
      </c>
      <c r="G106" s="32" t="s">
        <v>452</v>
      </c>
      <c r="H106" s="32" t="s">
        <v>450</v>
      </c>
      <c r="I106" s="63" t="s">
        <v>451</v>
      </c>
      <c r="J106" s="53">
        <v>5</v>
      </c>
      <c r="K106" s="94">
        <v>43344</v>
      </c>
      <c r="L106" s="94">
        <v>43830</v>
      </c>
      <c r="M106" s="330">
        <f>17+52</f>
        <v>69</v>
      </c>
      <c r="N106" s="71">
        <v>1</v>
      </c>
      <c r="O106" s="115" t="s">
        <v>1293</v>
      </c>
      <c r="P106" s="342" t="s">
        <v>1328</v>
      </c>
      <c r="Q106" s="419">
        <f t="shared" si="1"/>
        <v>339</v>
      </c>
    </row>
    <row r="107" spans="1:17" ht="76.5" x14ac:dyDescent="0.2">
      <c r="A107" s="36">
        <v>2</v>
      </c>
      <c r="B107" s="75" t="s">
        <v>60</v>
      </c>
      <c r="C107" s="10" t="s">
        <v>25</v>
      </c>
      <c r="D107" s="193">
        <v>28</v>
      </c>
      <c r="E107" s="208" t="s">
        <v>218</v>
      </c>
      <c r="F107" s="208" t="s">
        <v>863</v>
      </c>
      <c r="G107" s="32" t="s">
        <v>471</v>
      </c>
      <c r="H107" s="181" t="s">
        <v>469</v>
      </c>
      <c r="I107" s="63" t="s">
        <v>470</v>
      </c>
      <c r="J107" s="63">
        <v>2</v>
      </c>
      <c r="K107" s="84">
        <v>43296</v>
      </c>
      <c r="L107" s="84">
        <v>43554</v>
      </c>
      <c r="M107" s="320">
        <f>52+37</f>
        <v>89</v>
      </c>
      <c r="N107" s="249">
        <v>1</v>
      </c>
      <c r="O107" s="303" t="s">
        <v>906</v>
      </c>
      <c r="P107" s="342" t="s">
        <v>1319</v>
      </c>
      <c r="Q107" s="419">
        <f t="shared" si="1"/>
        <v>381</v>
      </c>
    </row>
    <row r="108" spans="1:17" ht="111" customHeight="1" x14ac:dyDescent="0.2">
      <c r="A108" s="448">
        <v>2</v>
      </c>
      <c r="B108" s="337" t="s">
        <v>64</v>
      </c>
      <c r="C108" s="10" t="s">
        <v>25</v>
      </c>
      <c r="D108" s="193">
        <v>29</v>
      </c>
      <c r="E108" s="208" t="s">
        <v>221</v>
      </c>
      <c r="F108" s="208" t="s">
        <v>219</v>
      </c>
      <c r="G108" s="208" t="s">
        <v>124</v>
      </c>
      <c r="H108" s="208" t="s">
        <v>220</v>
      </c>
      <c r="I108" s="32" t="s">
        <v>890</v>
      </c>
      <c r="J108" s="63">
        <v>372</v>
      </c>
      <c r="K108" s="84">
        <v>42737</v>
      </c>
      <c r="L108" s="390">
        <v>44377</v>
      </c>
      <c r="M108" s="320">
        <f>52+52+52+17</f>
        <v>173</v>
      </c>
      <c r="N108" s="71">
        <v>0.6</v>
      </c>
      <c r="O108" s="101" t="s">
        <v>1478</v>
      </c>
      <c r="P108" s="342" t="s">
        <v>1319</v>
      </c>
      <c r="Q108" s="419">
        <f t="shared" si="1"/>
        <v>357</v>
      </c>
    </row>
    <row r="109" spans="1:17" ht="113.25" customHeight="1" x14ac:dyDescent="0.2">
      <c r="A109" s="36">
        <v>2</v>
      </c>
      <c r="B109" s="75" t="s">
        <v>67</v>
      </c>
      <c r="C109" s="10" t="s">
        <v>25</v>
      </c>
      <c r="D109" s="194">
        <v>31</v>
      </c>
      <c r="E109" s="207" t="s">
        <v>222</v>
      </c>
      <c r="F109" s="212" t="s">
        <v>223</v>
      </c>
      <c r="G109" s="212" t="s">
        <v>224</v>
      </c>
      <c r="H109" s="212" t="s">
        <v>225</v>
      </c>
      <c r="I109" s="38" t="s">
        <v>226</v>
      </c>
      <c r="J109" s="38">
        <v>6</v>
      </c>
      <c r="K109" s="68">
        <v>42737</v>
      </c>
      <c r="L109" s="68">
        <v>43281</v>
      </c>
      <c r="M109" s="333">
        <v>78</v>
      </c>
      <c r="N109" s="71">
        <v>1</v>
      </c>
      <c r="O109" s="32" t="s">
        <v>227</v>
      </c>
      <c r="P109" s="342" t="s">
        <v>1319</v>
      </c>
      <c r="Q109" s="419">
        <f t="shared" si="1"/>
        <v>314</v>
      </c>
    </row>
    <row r="110" spans="1:17" ht="117.75" customHeight="1" x14ac:dyDescent="0.2">
      <c r="A110" s="36">
        <v>2</v>
      </c>
      <c r="B110" s="75" t="s">
        <v>71</v>
      </c>
      <c r="C110" s="10" t="s">
        <v>25</v>
      </c>
      <c r="D110" s="194">
        <v>31</v>
      </c>
      <c r="E110" s="207" t="s">
        <v>222</v>
      </c>
      <c r="F110" s="212" t="s">
        <v>223</v>
      </c>
      <c r="G110" s="212" t="s">
        <v>224</v>
      </c>
      <c r="H110" s="212" t="s">
        <v>228</v>
      </c>
      <c r="I110" s="38" t="s">
        <v>226</v>
      </c>
      <c r="J110" s="38">
        <v>6</v>
      </c>
      <c r="K110" s="68">
        <v>42737</v>
      </c>
      <c r="L110" s="68">
        <v>43281</v>
      </c>
      <c r="M110" s="333">
        <v>78</v>
      </c>
      <c r="N110" s="71">
        <v>1</v>
      </c>
      <c r="O110" s="32" t="s">
        <v>829</v>
      </c>
      <c r="P110" s="342" t="s">
        <v>1319</v>
      </c>
      <c r="Q110" s="419">
        <f t="shared" si="1"/>
        <v>390</v>
      </c>
    </row>
    <row r="111" spans="1:17" ht="106.5" customHeight="1" x14ac:dyDescent="0.2">
      <c r="A111" s="36">
        <v>3</v>
      </c>
      <c r="B111" s="75" t="s">
        <v>73</v>
      </c>
      <c r="C111" s="10" t="s">
        <v>25</v>
      </c>
      <c r="D111" s="38">
        <v>1</v>
      </c>
      <c r="E111" s="55" t="s">
        <v>416</v>
      </c>
      <c r="F111" s="89" t="s">
        <v>229</v>
      </c>
      <c r="G111" s="89" t="s">
        <v>230</v>
      </c>
      <c r="H111" s="89" t="s">
        <v>231</v>
      </c>
      <c r="I111" s="42" t="s">
        <v>232</v>
      </c>
      <c r="J111" s="38">
        <v>1</v>
      </c>
      <c r="K111" s="129">
        <v>43100</v>
      </c>
      <c r="L111" s="129">
        <v>43131</v>
      </c>
      <c r="M111" s="333">
        <v>4</v>
      </c>
      <c r="N111" s="134">
        <v>1</v>
      </c>
      <c r="O111" s="55" t="s">
        <v>865</v>
      </c>
      <c r="P111" s="342" t="s">
        <v>1329</v>
      </c>
      <c r="Q111" s="419">
        <f t="shared" si="1"/>
        <v>369</v>
      </c>
    </row>
    <row r="112" spans="1:17" ht="103.5" customHeight="1" x14ac:dyDescent="0.2">
      <c r="A112" s="36">
        <v>3</v>
      </c>
      <c r="B112" s="75" t="s">
        <v>76</v>
      </c>
      <c r="C112" s="10" t="s">
        <v>25</v>
      </c>
      <c r="D112" s="40">
        <v>1</v>
      </c>
      <c r="E112" s="3" t="s">
        <v>416</v>
      </c>
      <c r="F112" s="31" t="s">
        <v>229</v>
      </c>
      <c r="G112" s="31" t="s">
        <v>234</v>
      </c>
      <c r="H112" s="31" t="s">
        <v>235</v>
      </c>
      <c r="I112" s="12" t="s">
        <v>75</v>
      </c>
      <c r="J112" s="15">
        <v>1</v>
      </c>
      <c r="K112" s="105">
        <v>43101</v>
      </c>
      <c r="L112" s="105">
        <v>43465</v>
      </c>
      <c r="M112" s="333">
        <v>52</v>
      </c>
      <c r="N112" s="100">
        <v>1</v>
      </c>
      <c r="O112" s="3" t="s">
        <v>770</v>
      </c>
      <c r="P112" s="342" t="s">
        <v>1329</v>
      </c>
      <c r="Q112" s="419">
        <f t="shared" si="1"/>
        <v>295</v>
      </c>
    </row>
    <row r="113" spans="1:45" ht="107.25" customHeight="1" x14ac:dyDescent="0.2">
      <c r="A113" s="36">
        <v>3</v>
      </c>
      <c r="B113" s="75" t="s">
        <v>78</v>
      </c>
      <c r="C113" s="10" t="s">
        <v>25</v>
      </c>
      <c r="D113" s="40">
        <v>1</v>
      </c>
      <c r="E113" s="3" t="s">
        <v>416</v>
      </c>
      <c r="F113" s="31" t="s">
        <v>229</v>
      </c>
      <c r="G113" s="14" t="s">
        <v>236</v>
      </c>
      <c r="H113" s="14" t="s">
        <v>237</v>
      </c>
      <c r="I113" s="12" t="s">
        <v>238</v>
      </c>
      <c r="J113" s="12">
        <v>1</v>
      </c>
      <c r="K113" s="135">
        <v>43101</v>
      </c>
      <c r="L113" s="135">
        <v>43159</v>
      </c>
      <c r="M113" s="288">
        <v>8</v>
      </c>
      <c r="N113" s="136">
        <v>1</v>
      </c>
      <c r="O113" s="3" t="s">
        <v>430</v>
      </c>
      <c r="P113" s="342" t="s">
        <v>1330</v>
      </c>
      <c r="Q113" s="419">
        <f t="shared" si="1"/>
        <v>389</v>
      </c>
    </row>
    <row r="114" spans="1:45" ht="87" customHeight="1" x14ac:dyDescent="0.2">
      <c r="A114" s="36">
        <v>3</v>
      </c>
      <c r="B114" s="75" t="s">
        <v>79</v>
      </c>
      <c r="C114" s="10" t="s">
        <v>25</v>
      </c>
      <c r="D114" s="40">
        <v>2</v>
      </c>
      <c r="E114" s="16" t="s">
        <v>417</v>
      </c>
      <c r="F114" s="31" t="s">
        <v>239</v>
      </c>
      <c r="G114" s="58" t="s">
        <v>240</v>
      </c>
      <c r="H114" s="58" t="s">
        <v>241</v>
      </c>
      <c r="I114" s="45" t="s">
        <v>242</v>
      </c>
      <c r="J114" s="12">
        <v>2</v>
      </c>
      <c r="K114" s="135">
        <v>43102</v>
      </c>
      <c r="L114" s="135">
        <v>43465</v>
      </c>
      <c r="M114" s="288">
        <v>52</v>
      </c>
      <c r="N114" s="136">
        <v>1</v>
      </c>
      <c r="O114" s="115" t="s">
        <v>866</v>
      </c>
      <c r="P114" s="342" t="s">
        <v>1319</v>
      </c>
      <c r="Q114" s="419">
        <f t="shared" si="1"/>
        <v>252</v>
      </c>
    </row>
    <row r="115" spans="1:45" ht="118.5" customHeight="1" x14ac:dyDescent="0.2">
      <c r="A115" s="36">
        <v>3</v>
      </c>
      <c r="B115" s="75" t="s">
        <v>81</v>
      </c>
      <c r="C115" s="10" t="s">
        <v>25</v>
      </c>
      <c r="D115" s="70">
        <v>2</v>
      </c>
      <c r="E115" s="106" t="s">
        <v>417</v>
      </c>
      <c r="F115" s="214" t="s">
        <v>239</v>
      </c>
      <c r="G115" s="58" t="s">
        <v>240</v>
      </c>
      <c r="H115" s="58" t="s">
        <v>243</v>
      </c>
      <c r="I115" s="45" t="s">
        <v>244</v>
      </c>
      <c r="J115" s="98">
        <v>1</v>
      </c>
      <c r="K115" s="240">
        <v>43102</v>
      </c>
      <c r="L115" s="240">
        <v>43465</v>
      </c>
      <c r="M115" s="288">
        <v>52</v>
      </c>
      <c r="N115" s="136">
        <v>1</v>
      </c>
      <c r="O115" s="14" t="s">
        <v>789</v>
      </c>
      <c r="P115" s="342" t="s">
        <v>1319</v>
      </c>
      <c r="Q115" s="419">
        <f t="shared" si="1"/>
        <v>58</v>
      </c>
    </row>
    <row r="116" spans="1:45" ht="98.25" customHeight="1" x14ac:dyDescent="0.2">
      <c r="A116" s="36">
        <v>3</v>
      </c>
      <c r="B116" s="447" t="s">
        <v>82</v>
      </c>
      <c r="C116" s="80" t="s">
        <v>25</v>
      </c>
      <c r="D116" s="199">
        <v>2</v>
      </c>
      <c r="E116" s="209" t="s">
        <v>417</v>
      </c>
      <c r="F116" s="213" t="s">
        <v>239</v>
      </c>
      <c r="G116" s="213" t="s">
        <v>240</v>
      </c>
      <c r="H116" s="213" t="s">
        <v>245</v>
      </c>
      <c r="I116" s="137" t="s">
        <v>246</v>
      </c>
      <c r="J116" s="442">
        <v>6</v>
      </c>
      <c r="K116" s="238">
        <v>43102</v>
      </c>
      <c r="L116" s="238">
        <v>44012</v>
      </c>
      <c r="M116" s="137">
        <f>52+52+26</f>
        <v>130</v>
      </c>
      <c r="N116" s="443">
        <v>1</v>
      </c>
      <c r="O116" s="101" t="s">
        <v>1474</v>
      </c>
      <c r="P116" s="342" t="s">
        <v>1319</v>
      </c>
      <c r="Q116" s="419">
        <f t="shared" si="1"/>
        <v>208</v>
      </c>
      <c r="R116" s="392" t="s">
        <v>1429</v>
      </c>
    </row>
    <row r="117" spans="1:45" s="25" customFormat="1" ht="98.25" customHeight="1" x14ac:dyDescent="0.2">
      <c r="A117" s="36">
        <v>3</v>
      </c>
      <c r="B117" s="75" t="s">
        <v>499</v>
      </c>
      <c r="C117" s="79" t="s">
        <v>25</v>
      </c>
      <c r="D117" s="139">
        <v>2</v>
      </c>
      <c r="E117" s="107" t="s">
        <v>417</v>
      </c>
      <c r="F117" s="92" t="s">
        <v>239</v>
      </c>
      <c r="G117" s="217" t="s">
        <v>240</v>
      </c>
      <c r="H117" s="217" t="s">
        <v>247</v>
      </c>
      <c r="I117" s="108" t="s">
        <v>248</v>
      </c>
      <c r="J117" s="108">
        <v>43</v>
      </c>
      <c r="K117" s="133">
        <v>43102</v>
      </c>
      <c r="L117" s="133">
        <v>43465</v>
      </c>
      <c r="M117" s="288">
        <v>52</v>
      </c>
      <c r="N117" s="140">
        <v>1</v>
      </c>
      <c r="O117" s="101" t="s">
        <v>790</v>
      </c>
      <c r="P117" s="342" t="s">
        <v>1319</v>
      </c>
      <c r="Q117" s="419">
        <f t="shared" si="1"/>
        <v>58</v>
      </c>
      <c r="R117" s="185"/>
      <c r="S117" s="185"/>
      <c r="T117" s="185"/>
      <c r="U117" s="185"/>
      <c r="V117" s="185"/>
      <c r="W117" s="185"/>
      <c r="X117" s="185"/>
      <c r="Y117" s="185"/>
      <c r="Z117" s="185"/>
      <c r="AA117" s="185"/>
      <c r="AB117" s="185"/>
      <c r="AC117" s="185"/>
      <c r="AD117" s="185"/>
      <c r="AE117" s="185"/>
      <c r="AF117" s="185"/>
      <c r="AG117" s="185"/>
      <c r="AH117" s="185"/>
      <c r="AI117" s="185"/>
      <c r="AJ117" s="185"/>
      <c r="AK117" s="185"/>
      <c r="AL117" s="185"/>
      <c r="AM117" s="185"/>
      <c r="AN117" s="185"/>
      <c r="AO117" s="185"/>
      <c r="AP117" s="185"/>
      <c r="AQ117" s="185"/>
      <c r="AR117" s="185"/>
      <c r="AS117" s="185"/>
    </row>
    <row r="118" spans="1:45" ht="51" x14ac:dyDescent="0.2">
      <c r="A118" s="36">
        <v>3</v>
      </c>
      <c r="B118" s="75" t="s">
        <v>500</v>
      </c>
      <c r="C118" s="10" t="s">
        <v>25</v>
      </c>
      <c r="D118" s="40">
        <v>2</v>
      </c>
      <c r="E118" s="16" t="s">
        <v>417</v>
      </c>
      <c r="F118" s="31" t="s">
        <v>239</v>
      </c>
      <c r="G118" s="14" t="s">
        <v>240</v>
      </c>
      <c r="H118" s="14" t="s">
        <v>249</v>
      </c>
      <c r="I118" s="12" t="s">
        <v>250</v>
      </c>
      <c r="J118" s="12">
        <v>2</v>
      </c>
      <c r="K118" s="135">
        <v>43102</v>
      </c>
      <c r="L118" s="135">
        <v>43465</v>
      </c>
      <c r="M118" s="288">
        <v>52</v>
      </c>
      <c r="N118" s="141">
        <v>1</v>
      </c>
      <c r="O118" s="115" t="s">
        <v>791</v>
      </c>
      <c r="P118" s="342" t="s">
        <v>1319</v>
      </c>
      <c r="Q118" s="419">
        <f t="shared" si="1"/>
        <v>98</v>
      </c>
    </row>
    <row r="119" spans="1:45" ht="110.25" customHeight="1" x14ac:dyDescent="0.2">
      <c r="A119" s="448">
        <v>3</v>
      </c>
      <c r="B119" s="337" t="s">
        <v>501</v>
      </c>
      <c r="C119" s="10" t="s">
        <v>25</v>
      </c>
      <c r="D119" s="40">
        <v>2</v>
      </c>
      <c r="E119" s="16" t="s">
        <v>417</v>
      </c>
      <c r="F119" s="31" t="s">
        <v>239</v>
      </c>
      <c r="G119" s="14" t="s">
        <v>240</v>
      </c>
      <c r="H119" s="14" t="s">
        <v>509</v>
      </c>
      <c r="I119" s="108" t="s">
        <v>787</v>
      </c>
      <c r="J119" s="12">
        <v>19</v>
      </c>
      <c r="K119" s="135">
        <v>43102</v>
      </c>
      <c r="L119" s="390">
        <v>44377</v>
      </c>
      <c r="M119" s="288">
        <f>52+52+17</f>
        <v>121</v>
      </c>
      <c r="N119" s="142">
        <v>0.37</v>
      </c>
      <c r="O119" s="101" t="s">
        <v>1428</v>
      </c>
      <c r="P119" s="342" t="s">
        <v>1319</v>
      </c>
      <c r="Q119" s="419">
        <f t="shared" si="1"/>
        <v>357</v>
      </c>
      <c r="R119" s="422"/>
    </row>
    <row r="120" spans="1:45" ht="94.5" customHeight="1" x14ac:dyDescent="0.2">
      <c r="A120" s="36">
        <v>3</v>
      </c>
      <c r="B120" s="75" t="s">
        <v>502</v>
      </c>
      <c r="C120" s="10" t="s">
        <v>25</v>
      </c>
      <c r="D120" s="40">
        <v>2</v>
      </c>
      <c r="E120" s="16" t="s">
        <v>417</v>
      </c>
      <c r="F120" s="31" t="s">
        <v>239</v>
      </c>
      <c r="G120" s="14" t="s">
        <v>48</v>
      </c>
      <c r="H120" s="31" t="s">
        <v>251</v>
      </c>
      <c r="I120" s="12" t="s">
        <v>252</v>
      </c>
      <c r="J120" s="15">
        <v>139</v>
      </c>
      <c r="K120" s="105">
        <v>43069</v>
      </c>
      <c r="L120" s="96">
        <v>43465</v>
      </c>
      <c r="M120" s="333">
        <f>52+4</f>
        <v>56</v>
      </c>
      <c r="N120" s="258">
        <v>1</v>
      </c>
      <c r="O120" s="28" t="s">
        <v>780</v>
      </c>
      <c r="P120" s="189" t="s">
        <v>1314</v>
      </c>
      <c r="Q120" s="419">
        <f t="shared" si="1"/>
        <v>130</v>
      </c>
    </row>
    <row r="121" spans="1:45" ht="63.75" x14ac:dyDescent="0.2">
      <c r="A121" s="36">
        <v>3</v>
      </c>
      <c r="B121" s="75" t="s">
        <v>88</v>
      </c>
      <c r="C121" s="10" t="s">
        <v>25</v>
      </c>
      <c r="D121" s="40">
        <v>2</v>
      </c>
      <c r="E121" s="16" t="s">
        <v>417</v>
      </c>
      <c r="F121" s="31" t="s">
        <v>239</v>
      </c>
      <c r="G121" s="14" t="s">
        <v>253</v>
      </c>
      <c r="H121" s="31" t="s">
        <v>251</v>
      </c>
      <c r="I121" s="12" t="s">
        <v>254</v>
      </c>
      <c r="J121" s="15">
        <v>40</v>
      </c>
      <c r="K121" s="105">
        <v>43069</v>
      </c>
      <c r="L121" s="105">
        <v>43159</v>
      </c>
      <c r="M121" s="333">
        <v>12</v>
      </c>
      <c r="N121" s="99">
        <v>1</v>
      </c>
      <c r="O121" s="10" t="s">
        <v>440</v>
      </c>
      <c r="P121" s="342" t="s">
        <v>1314</v>
      </c>
      <c r="Q121" s="419">
        <f t="shared" si="1"/>
        <v>107</v>
      </c>
      <c r="R121" s="422"/>
    </row>
    <row r="122" spans="1:45" ht="117" customHeight="1" x14ac:dyDescent="0.2">
      <c r="A122" s="36">
        <v>3</v>
      </c>
      <c r="B122" s="75" t="s">
        <v>90</v>
      </c>
      <c r="C122" s="10" t="s">
        <v>25</v>
      </c>
      <c r="D122" s="143">
        <v>2</v>
      </c>
      <c r="E122" s="109" t="s">
        <v>417</v>
      </c>
      <c r="F122" s="215" t="s">
        <v>239</v>
      </c>
      <c r="G122" s="215" t="s">
        <v>255</v>
      </c>
      <c r="H122" s="14" t="s">
        <v>256</v>
      </c>
      <c r="I122" s="110" t="s">
        <v>257</v>
      </c>
      <c r="J122" s="110">
        <v>9</v>
      </c>
      <c r="K122" s="135">
        <v>43069</v>
      </c>
      <c r="L122" s="232">
        <v>43311</v>
      </c>
      <c r="M122" s="137">
        <v>32</v>
      </c>
      <c r="N122" s="267">
        <v>1</v>
      </c>
      <c r="O122" s="144" t="s">
        <v>781</v>
      </c>
      <c r="P122" s="342" t="s">
        <v>1314</v>
      </c>
      <c r="Q122" s="419">
        <f t="shared" si="1"/>
        <v>103</v>
      </c>
    </row>
    <row r="123" spans="1:45" ht="100.5" customHeight="1" x14ac:dyDescent="0.2">
      <c r="A123" s="36">
        <v>3</v>
      </c>
      <c r="B123" s="75" t="s">
        <v>95</v>
      </c>
      <c r="C123" s="10" t="s">
        <v>25</v>
      </c>
      <c r="D123" s="40">
        <v>2</v>
      </c>
      <c r="E123" s="16" t="s">
        <v>417</v>
      </c>
      <c r="F123" s="10" t="s">
        <v>239</v>
      </c>
      <c r="G123" s="41" t="s">
        <v>258</v>
      </c>
      <c r="H123" s="41" t="s">
        <v>259</v>
      </c>
      <c r="I123" s="45" t="s">
        <v>260</v>
      </c>
      <c r="J123" s="11">
        <v>1</v>
      </c>
      <c r="K123" s="105">
        <v>43101</v>
      </c>
      <c r="L123" s="105">
        <v>43465</v>
      </c>
      <c r="M123" s="333">
        <v>52</v>
      </c>
      <c r="N123" s="111">
        <v>1</v>
      </c>
      <c r="O123" s="3" t="s">
        <v>775</v>
      </c>
      <c r="P123" s="342" t="s">
        <v>1320</v>
      </c>
      <c r="Q123" s="419">
        <f t="shared" si="1"/>
        <v>289</v>
      </c>
    </row>
    <row r="124" spans="1:45" ht="70.5" customHeight="1" x14ac:dyDescent="0.2">
      <c r="A124" s="36">
        <v>3</v>
      </c>
      <c r="B124" s="75" t="s">
        <v>98</v>
      </c>
      <c r="C124" s="10" t="s">
        <v>25</v>
      </c>
      <c r="D124" s="40">
        <v>2</v>
      </c>
      <c r="E124" s="16" t="s">
        <v>417</v>
      </c>
      <c r="F124" s="10" t="s">
        <v>239</v>
      </c>
      <c r="G124" s="41" t="s">
        <v>261</v>
      </c>
      <c r="H124" s="41" t="s">
        <v>262</v>
      </c>
      <c r="I124" s="45" t="s">
        <v>263</v>
      </c>
      <c r="J124" s="46">
        <v>92</v>
      </c>
      <c r="K124" s="145">
        <v>43101</v>
      </c>
      <c r="L124" s="399">
        <v>44104</v>
      </c>
      <c r="M124" s="137">
        <f>52+52+26</f>
        <v>130</v>
      </c>
      <c r="N124" s="398">
        <v>0.5</v>
      </c>
      <c r="O124" s="31" t="s">
        <v>1437</v>
      </c>
      <c r="P124" s="342" t="s">
        <v>1316</v>
      </c>
      <c r="Q124" s="419">
        <f t="shared" si="1"/>
        <v>389</v>
      </c>
    </row>
    <row r="125" spans="1:45" ht="72.75" customHeight="1" x14ac:dyDescent="0.2">
      <c r="A125" s="36">
        <v>3</v>
      </c>
      <c r="B125" s="75" t="s">
        <v>100</v>
      </c>
      <c r="C125" s="10" t="s">
        <v>25</v>
      </c>
      <c r="D125" s="40">
        <v>2</v>
      </c>
      <c r="E125" s="16" t="s">
        <v>417</v>
      </c>
      <c r="F125" s="10" t="s">
        <v>239</v>
      </c>
      <c r="G125" s="41" t="s">
        <v>264</v>
      </c>
      <c r="H125" s="41" t="s">
        <v>265</v>
      </c>
      <c r="I125" s="45" t="s">
        <v>266</v>
      </c>
      <c r="J125" s="11">
        <v>520</v>
      </c>
      <c r="K125" s="145">
        <v>43101</v>
      </c>
      <c r="L125" s="145">
        <v>44196</v>
      </c>
      <c r="M125" s="333">
        <f>52+52+52</f>
        <v>156</v>
      </c>
      <c r="N125" s="111">
        <v>0</v>
      </c>
      <c r="O125" s="31" t="s">
        <v>1251</v>
      </c>
      <c r="P125" s="342" t="s">
        <v>1316</v>
      </c>
      <c r="Q125" s="419">
        <f t="shared" si="1"/>
        <v>389</v>
      </c>
    </row>
    <row r="126" spans="1:45" ht="87.75" customHeight="1" x14ac:dyDescent="0.2">
      <c r="A126" s="36">
        <v>3</v>
      </c>
      <c r="B126" s="75" t="s">
        <v>102</v>
      </c>
      <c r="C126" s="10" t="s">
        <v>25</v>
      </c>
      <c r="D126" s="143">
        <v>2</v>
      </c>
      <c r="E126" s="109" t="s">
        <v>417</v>
      </c>
      <c r="F126" s="144" t="s">
        <v>239</v>
      </c>
      <c r="G126" s="41" t="s">
        <v>878</v>
      </c>
      <c r="H126" s="41" t="s">
        <v>879</v>
      </c>
      <c r="I126" s="45" t="s">
        <v>267</v>
      </c>
      <c r="J126" s="30">
        <v>400</v>
      </c>
      <c r="K126" s="233">
        <v>43132</v>
      </c>
      <c r="L126" s="233">
        <v>43497</v>
      </c>
      <c r="M126" s="330">
        <f>52+5</f>
        <v>57</v>
      </c>
      <c r="N126" s="256">
        <v>1</v>
      </c>
      <c r="O126" s="303" t="s">
        <v>907</v>
      </c>
      <c r="P126" s="342" t="s">
        <v>1321</v>
      </c>
      <c r="Q126" s="419">
        <f t="shared" si="1"/>
        <v>91</v>
      </c>
    </row>
    <row r="127" spans="1:45" ht="51" x14ac:dyDescent="0.2">
      <c r="A127" s="36">
        <v>3</v>
      </c>
      <c r="B127" s="75" t="s">
        <v>105</v>
      </c>
      <c r="C127" s="10" t="s">
        <v>25</v>
      </c>
      <c r="D127" s="40">
        <v>2</v>
      </c>
      <c r="E127" s="16" t="s">
        <v>417</v>
      </c>
      <c r="F127" s="31" t="s">
        <v>239</v>
      </c>
      <c r="G127" s="146" t="s">
        <v>880</v>
      </c>
      <c r="H127" s="41" t="s">
        <v>268</v>
      </c>
      <c r="I127" s="45" t="s">
        <v>269</v>
      </c>
      <c r="J127" s="6">
        <v>157</v>
      </c>
      <c r="K127" s="233">
        <v>43191</v>
      </c>
      <c r="L127" s="233">
        <v>43617</v>
      </c>
      <c r="M127" s="330">
        <f>52+9</f>
        <v>61</v>
      </c>
      <c r="N127" s="111">
        <v>1</v>
      </c>
      <c r="O127" s="303" t="s">
        <v>907</v>
      </c>
      <c r="P127" s="342" t="s">
        <v>1321</v>
      </c>
      <c r="Q127" s="419">
        <f t="shared" si="1"/>
        <v>91</v>
      </c>
    </row>
    <row r="128" spans="1:45" ht="89.25" customHeight="1" x14ac:dyDescent="0.2">
      <c r="A128" s="36">
        <v>3</v>
      </c>
      <c r="B128" s="75" t="s">
        <v>107</v>
      </c>
      <c r="C128" s="10" t="s">
        <v>25</v>
      </c>
      <c r="D128" s="93">
        <v>3</v>
      </c>
      <c r="E128" s="109" t="s">
        <v>418</v>
      </c>
      <c r="F128" s="90" t="s">
        <v>270</v>
      </c>
      <c r="G128" s="147" t="s">
        <v>271</v>
      </c>
      <c r="H128" s="26" t="s">
        <v>241</v>
      </c>
      <c r="I128" s="45" t="s">
        <v>242</v>
      </c>
      <c r="J128" s="29">
        <v>2</v>
      </c>
      <c r="K128" s="122">
        <v>43102</v>
      </c>
      <c r="L128" s="122">
        <v>43465</v>
      </c>
      <c r="M128" s="334">
        <v>52</v>
      </c>
      <c r="N128" s="111">
        <v>1</v>
      </c>
      <c r="O128" s="101" t="s">
        <v>793</v>
      </c>
      <c r="P128" s="342" t="s">
        <v>1319</v>
      </c>
      <c r="Q128" s="419">
        <f t="shared" si="1"/>
        <v>324</v>
      </c>
    </row>
    <row r="129" spans="1:45" ht="91.5" customHeight="1" x14ac:dyDescent="0.2">
      <c r="A129" s="36">
        <v>3</v>
      </c>
      <c r="B129" s="75" t="s">
        <v>108</v>
      </c>
      <c r="C129" s="10" t="s">
        <v>25</v>
      </c>
      <c r="D129" s="39">
        <v>3</v>
      </c>
      <c r="E129" s="16" t="s">
        <v>418</v>
      </c>
      <c r="F129" s="10" t="s">
        <v>270</v>
      </c>
      <c r="G129" s="26" t="s">
        <v>271</v>
      </c>
      <c r="H129" s="26" t="s">
        <v>243</v>
      </c>
      <c r="I129" s="45" t="s">
        <v>244</v>
      </c>
      <c r="J129" s="29">
        <v>1</v>
      </c>
      <c r="K129" s="122">
        <v>43102</v>
      </c>
      <c r="L129" s="122">
        <v>43465</v>
      </c>
      <c r="M129" s="320">
        <v>52</v>
      </c>
      <c r="N129" s="111">
        <v>1</v>
      </c>
      <c r="O129" s="269" t="s">
        <v>794</v>
      </c>
      <c r="P129" s="342" t="s">
        <v>1319</v>
      </c>
      <c r="Q129" s="419">
        <f t="shared" si="1"/>
        <v>53</v>
      </c>
    </row>
    <row r="130" spans="1:45" s="25" customFormat="1" ht="76.5" customHeight="1" x14ac:dyDescent="0.2">
      <c r="A130" s="36">
        <v>3</v>
      </c>
      <c r="B130" s="75" t="s">
        <v>113</v>
      </c>
      <c r="C130" s="10" t="s">
        <v>25</v>
      </c>
      <c r="D130" s="148">
        <v>3</v>
      </c>
      <c r="E130" s="16" t="s">
        <v>418</v>
      </c>
      <c r="F130" s="10" t="s">
        <v>270</v>
      </c>
      <c r="G130" s="26" t="s">
        <v>271</v>
      </c>
      <c r="H130" s="26" t="s">
        <v>245</v>
      </c>
      <c r="I130" s="45" t="s">
        <v>246</v>
      </c>
      <c r="J130" s="29">
        <v>250</v>
      </c>
      <c r="K130" s="122">
        <v>43102</v>
      </c>
      <c r="L130" s="125">
        <v>43644</v>
      </c>
      <c r="M130" s="320">
        <v>52</v>
      </c>
      <c r="N130" s="257">
        <v>1</v>
      </c>
      <c r="O130" s="101" t="s">
        <v>899</v>
      </c>
      <c r="P130" s="342" t="s">
        <v>1319</v>
      </c>
      <c r="Q130" s="419">
        <f t="shared" si="1"/>
        <v>194</v>
      </c>
      <c r="R130" s="185"/>
      <c r="S130" s="185"/>
      <c r="T130" s="185"/>
      <c r="U130" s="185"/>
      <c r="V130" s="185"/>
      <c r="W130" s="185"/>
      <c r="X130" s="185"/>
      <c r="Y130" s="185"/>
      <c r="Z130" s="185"/>
      <c r="AA130" s="185"/>
      <c r="AB130" s="185"/>
      <c r="AC130" s="185"/>
      <c r="AD130" s="185"/>
      <c r="AE130" s="185"/>
      <c r="AF130" s="185"/>
      <c r="AG130" s="185"/>
      <c r="AH130" s="185"/>
      <c r="AI130" s="185"/>
      <c r="AJ130" s="185"/>
      <c r="AK130" s="185"/>
      <c r="AL130" s="185"/>
      <c r="AM130" s="185"/>
      <c r="AN130" s="185"/>
      <c r="AO130" s="185"/>
      <c r="AP130" s="185"/>
      <c r="AQ130" s="185"/>
      <c r="AR130" s="185"/>
      <c r="AS130" s="185"/>
    </row>
    <row r="131" spans="1:45" s="25" customFormat="1" ht="63.75" x14ac:dyDescent="0.2">
      <c r="A131" s="36">
        <v>3</v>
      </c>
      <c r="B131" s="75" t="s">
        <v>114</v>
      </c>
      <c r="C131" s="10" t="s">
        <v>25</v>
      </c>
      <c r="D131" s="148">
        <v>3</v>
      </c>
      <c r="E131" s="16" t="s">
        <v>418</v>
      </c>
      <c r="F131" s="10" t="s">
        <v>270</v>
      </c>
      <c r="G131" s="26" t="s">
        <v>271</v>
      </c>
      <c r="H131" s="26" t="s">
        <v>247</v>
      </c>
      <c r="I131" s="45" t="s">
        <v>248</v>
      </c>
      <c r="J131" s="29">
        <v>170</v>
      </c>
      <c r="K131" s="122">
        <v>43102</v>
      </c>
      <c r="L131" s="122">
        <v>43465</v>
      </c>
      <c r="M131" s="320">
        <v>52</v>
      </c>
      <c r="N131" s="111">
        <v>1</v>
      </c>
      <c r="O131" s="101" t="s">
        <v>795</v>
      </c>
      <c r="P131" s="342" t="s">
        <v>1319</v>
      </c>
      <c r="Q131" s="419">
        <f t="shared" si="1"/>
        <v>57</v>
      </c>
      <c r="R131" s="185"/>
      <c r="S131" s="185"/>
      <c r="T131" s="185"/>
      <c r="U131" s="185"/>
      <c r="V131" s="185"/>
      <c r="W131" s="185"/>
      <c r="X131" s="185"/>
      <c r="Y131" s="185"/>
      <c r="Z131" s="185"/>
      <c r="AA131" s="185"/>
      <c r="AB131" s="185"/>
      <c r="AC131" s="185"/>
      <c r="AD131" s="185"/>
      <c r="AE131" s="185"/>
      <c r="AF131" s="185"/>
      <c r="AG131" s="185"/>
      <c r="AH131" s="185"/>
      <c r="AI131" s="185"/>
      <c r="AJ131" s="185"/>
      <c r="AK131" s="185"/>
      <c r="AL131" s="185"/>
      <c r="AM131" s="185"/>
      <c r="AN131" s="185"/>
      <c r="AO131" s="185"/>
      <c r="AP131" s="185"/>
      <c r="AQ131" s="185"/>
      <c r="AR131" s="185"/>
      <c r="AS131" s="185"/>
    </row>
    <row r="132" spans="1:45" s="25" customFormat="1" ht="63.75" x14ac:dyDescent="0.2">
      <c r="A132" s="36">
        <v>3</v>
      </c>
      <c r="B132" s="75" t="s">
        <v>120</v>
      </c>
      <c r="C132" s="10" t="s">
        <v>25</v>
      </c>
      <c r="D132" s="148">
        <v>3</v>
      </c>
      <c r="E132" s="16" t="s">
        <v>418</v>
      </c>
      <c r="F132" s="10" t="s">
        <v>270</v>
      </c>
      <c r="G132" s="26" t="s">
        <v>271</v>
      </c>
      <c r="H132" s="26" t="s">
        <v>249</v>
      </c>
      <c r="I132" s="45" t="s">
        <v>250</v>
      </c>
      <c r="J132" s="29">
        <v>5</v>
      </c>
      <c r="K132" s="122">
        <v>43102</v>
      </c>
      <c r="L132" s="122">
        <v>43465</v>
      </c>
      <c r="M132" s="320">
        <v>52</v>
      </c>
      <c r="N132" s="111">
        <v>1</v>
      </c>
      <c r="O132" s="101" t="s">
        <v>796</v>
      </c>
      <c r="P132" s="342" t="s">
        <v>1319</v>
      </c>
      <c r="Q132" s="419">
        <f t="shared" si="1"/>
        <v>151</v>
      </c>
      <c r="R132" s="185"/>
      <c r="S132" s="185"/>
      <c r="T132" s="185"/>
      <c r="U132" s="185"/>
      <c r="V132" s="185"/>
      <c r="W132" s="185"/>
      <c r="X132" s="185"/>
      <c r="Y132" s="185"/>
      <c r="Z132" s="185"/>
      <c r="AA132" s="185"/>
      <c r="AB132" s="185"/>
      <c r="AC132" s="185"/>
      <c r="AD132" s="185"/>
      <c r="AE132" s="185"/>
      <c r="AF132" s="185"/>
      <c r="AG132" s="185"/>
      <c r="AH132" s="185"/>
      <c r="AI132" s="185"/>
      <c r="AJ132" s="185"/>
      <c r="AK132" s="185"/>
      <c r="AL132" s="185"/>
      <c r="AM132" s="185"/>
      <c r="AN132" s="185"/>
      <c r="AO132" s="185"/>
      <c r="AP132" s="185"/>
      <c r="AQ132" s="185"/>
      <c r="AR132" s="185"/>
      <c r="AS132" s="185"/>
    </row>
    <row r="133" spans="1:45" s="25" customFormat="1" ht="98.25" customHeight="1" x14ac:dyDescent="0.2">
      <c r="A133" s="36">
        <v>3</v>
      </c>
      <c r="B133" s="75" t="s">
        <v>121</v>
      </c>
      <c r="C133" s="10" t="s">
        <v>25</v>
      </c>
      <c r="D133" s="148">
        <v>3</v>
      </c>
      <c r="E133" s="16" t="s">
        <v>418</v>
      </c>
      <c r="F133" s="10" t="s">
        <v>270</v>
      </c>
      <c r="G133" s="26" t="s">
        <v>272</v>
      </c>
      <c r="H133" s="26" t="s">
        <v>251</v>
      </c>
      <c r="I133" s="45" t="s">
        <v>273</v>
      </c>
      <c r="J133" s="29">
        <v>385</v>
      </c>
      <c r="K133" s="122">
        <v>43069</v>
      </c>
      <c r="L133" s="77">
        <v>43615</v>
      </c>
      <c r="M133" s="320">
        <v>72</v>
      </c>
      <c r="N133" s="250">
        <v>1</v>
      </c>
      <c r="O133" s="55" t="s">
        <v>900</v>
      </c>
      <c r="P133" s="342" t="s">
        <v>1314</v>
      </c>
      <c r="Q133" s="419">
        <f t="shared" si="1"/>
        <v>215</v>
      </c>
      <c r="R133" s="185"/>
      <c r="S133" s="185"/>
      <c r="T133" s="185"/>
      <c r="U133" s="185"/>
      <c r="V133" s="185"/>
      <c r="W133" s="185"/>
      <c r="X133" s="185"/>
      <c r="Y133" s="185"/>
      <c r="Z133" s="185"/>
      <c r="AA133" s="185"/>
      <c r="AB133" s="185"/>
      <c r="AC133" s="185"/>
      <c r="AD133" s="185"/>
      <c r="AE133" s="185"/>
      <c r="AF133" s="185"/>
      <c r="AG133" s="185"/>
      <c r="AH133" s="185"/>
      <c r="AI133" s="185"/>
      <c r="AJ133" s="185"/>
      <c r="AK133" s="185"/>
      <c r="AL133" s="185"/>
      <c r="AM133" s="185"/>
      <c r="AN133" s="185"/>
      <c r="AO133" s="185"/>
      <c r="AP133" s="185"/>
      <c r="AQ133" s="185"/>
      <c r="AR133" s="185"/>
      <c r="AS133" s="185"/>
    </row>
    <row r="134" spans="1:45" s="25" customFormat="1" ht="125.25" customHeight="1" x14ac:dyDescent="0.2">
      <c r="A134" s="36">
        <v>3</v>
      </c>
      <c r="B134" s="75" t="s">
        <v>122</v>
      </c>
      <c r="C134" s="10" t="s">
        <v>25</v>
      </c>
      <c r="D134" s="148">
        <v>3</v>
      </c>
      <c r="E134" s="16" t="s">
        <v>418</v>
      </c>
      <c r="F134" s="10" t="s">
        <v>270</v>
      </c>
      <c r="G134" s="26" t="s">
        <v>255</v>
      </c>
      <c r="H134" s="26" t="s">
        <v>256</v>
      </c>
      <c r="I134" s="45" t="s">
        <v>274</v>
      </c>
      <c r="J134" s="29">
        <v>4</v>
      </c>
      <c r="K134" s="122">
        <v>43069</v>
      </c>
      <c r="L134" s="122">
        <v>43311</v>
      </c>
      <c r="M134" s="320">
        <v>32</v>
      </c>
      <c r="N134" s="81">
        <v>1</v>
      </c>
      <c r="O134" s="3" t="s">
        <v>782</v>
      </c>
      <c r="P134" s="342" t="s">
        <v>1314</v>
      </c>
      <c r="Q134" s="419">
        <f t="shared" si="1"/>
        <v>133</v>
      </c>
      <c r="R134" s="185"/>
      <c r="S134" s="185"/>
      <c r="T134" s="185"/>
      <c r="U134" s="185"/>
      <c r="V134" s="185"/>
      <c r="W134" s="185"/>
      <c r="X134" s="185"/>
      <c r="Y134" s="185"/>
      <c r="Z134" s="185"/>
      <c r="AA134" s="185"/>
      <c r="AB134" s="185"/>
      <c r="AC134" s="185"/>
      <c r="AD134" s="185"/>
      <c r="AE134" s="185"/>
      <c r="AF134" s="185"/>
      <c r="AG134" s="185"/>
      <c r="AH134" s="185"/>
      <c r="AI134" s="185"/>
      <c r="AJ134" s="185"/>
      <c r="AK134" s="185"/>
      <c r="AL134" s="185"/>
      <c r="AM134" s="185"/>
      <c r="AN134" s="185"/>
      <c r="AO134" s="185"/>
      <c r="AP134" s="185"/>
      <c r="AQ134" s="185"/>
      <c r="AR134" s="185"/>
      <c r="AS134" s="185"/>
    </row>
    <row r="135" spans="1:45" s="25" customFormat="1" ht="51" x14ac:dyDescent="0.2">
      <c r="A135" s="36">
        <v>3</v>
      </c>
      <c r="B135" s="75" t="s">
        <v>125</v>
      </c>
      <c r="C135" s="10" t="s">
        <v>25</v>
      </c>
      <c r="D135" s="148">
        <v>3</v>
      </c>
      <c r="E135" s="16" t="s">
        <v>418</v>
      </c>
      <c r="F135" s="10" t="s">
        <v>270</v>
      </c>
      <c r="G135" s="26" t="s">
        <v>275</v>
      </c>
      <c r="H135" s="26" t="s">
        <v>276</v>
      </c>
      <c r="I135" s="45" t="s">
        <v>277</v>
      </c>
      <c r="J135" s="29">
        <v>329</v>
      </c>
      <c r="K135" s="122">
        <v>43069</v>
      </c>
      <c r="L135" s="122">
        <v>43159</v>
      </c>
      <c r="M135" s="320">
        <v>12</v>
      </c>
      <c r="N135" s="81">
        <v>1</v>
      </c>
      <c r="O135" s="3" t="s">
        <v>510</v>
      </c>
      <c r="P135" s="342" t="s">
        <v>1314</v>
      </c>
      <c r="Q135" s="419">
        <f t="shared" si="1"/>
        <v>299</v>
      </c>
      <c r="R135" s="185"/>
      <c r="S135" s="185"/>
      <c r="T135" s="185"/>
      <c r="U135" s="185"/>
      <c r="V135" s="185"/>
      <c r="W135" s="185"/>
      <c r="X135" s="185"/>
      <c r="Y135" s="185"/>
      <c r="Z135" s="185"/>
      <c r="AA135" s="185"/>
      <c r="AB135" s="185"/>
      <c r="AC135" s="185"/>
      <c r="AD135" s="185"/>
      <c r="AE135" s="185"/>
      <c r="AF135" s="185"/>
      <c r="AG135" s="185"/>
      <c r="AH135" s="185"/>
      <c r="AI135" s="185"/>
      <c r="AJ135" s="185"/>
      <c r="AK135" s="185"/>
      <c r="AL135" s="185"/>
      <c r="AM135" s="185"/>
      <c r="AN135" s="185"/>
      <c r="AO135" s="185"/>
      <c r="AP135" s="185"/>
      <c r="AQ135" s="185"/>
      <c r="AR135" s="185"/>
      <c r="AS135" s="185"/>
    </row>
    <row r="136" spans="1:45" s="25" customFormat="1" ht="51" x14ac:dyDescent="0.2">
      <c r="A136" s="36">
        <v>3</v>
      </c>
      <c r="B136" s="75" t="s">
        <v>127</v>
      </c>
      <c r="C136" s="10" t="s">
        <v>25</v>
      </c>
      <c r="D136" s="149">
        <v>3</v>
      </c>
      <c r="E136" s="16" t="s">
        <v>418</v>
      </c>
      <c r="F136" s="31" t="s">
        <v>270</v>
      </c>
      <c r="G136" s="26" t="s">
        <v>259</v>
      </c>
      <c r="H136" s="26" t="s">
        <v>278</v>
      </c>
      <c r="I136" s="45" t="s">
        <v>260</v>
      </c>
      <c r="J136" s="45">
        <v>1</v>
      </c>
      <c r="K136" s="95">
        <v>43101</v>
      </c>
      <c r="L136" s="277">
        <v>43830</v>
      </c>
      <c r="M136" s="288">
        <f>3*52</f>
        <v>156</v>
      </c>
      <c r="N136" s="111">
        <v>1</v>
      </c>
      <c r="O136" s="10" t="s">
        <v>1261</v>
      </c>
      <c r="P136" s="342" t="s">
        <v>1316</v>
      </c>
      <c r="Q136" s="419">
        <f t="shared" si="1"/>
        <v>75</v>
      </c>
      <c r="R136" s="185"/>
      <c r="S136" s="185"/>
      <c r="T136" s="185"/>
      <c r="U136" s="185"/>
      <c r="V136" s="185"/>
      <c r="W136" s="185"/>
      <c r="X136" s="185"/>
      <c r="Y136" s="185"/>
      <c r="Z136" s="185"/>
      <c r="AA136" s="185"/>
      <c r="AB136" s="185"/>
      <c r="AC136" s="185"/>
      <c r="AD136" s="185"/>
      <c r="AE136" s="185"/>
      <c r="AF136" s="185"/>
      <c r="AG136" s="185"/>
      <c r="AH136" s="185"/>
      <c r="AI136" s="185"/>
      <c r="AJ136" s="185"/>
      <c r="AK136" s="185"/>
      <c r="AL136" s="185"/>
      <c r="AM136" s="185"/>
      <c r="AN136" s="185"/>
      <c r="AO136" s="185"/>
      <c r="AP136" s="185"/>
      <c r="AQ136" s="185"/>
      <c r="AR136" s="185"/>
      <c r="AS136" s="185"/>
    </row>
    <row r="137" spans="1:45" s="25" customFormat="1" ht="51" x14ac:dyDescent="0.2">
      <c r="A137" s="36">
        <v>3</v>
      </c>
      <c r="B137" s="75" t="s">
        <v>130</v>
      </c>
      <c r="C137" s="10" t="s">
        <v>25</v>
      </c>
      <c r="D137" s="149">
        <v>3</v>
      </c>
      <c r="E137" s="16" t="s">
        <v>418</v>
      </c>
      <c r="F137" s="31" t="s">
        <v>270</v>
      </c>
      <c r="G137" s="26" t="s">
        <v>279</v>
      </c>
      <c r="H137" s="26" t="s">
        <v>280</v>
      </c>
      <c r="I137" s="45" t="s">
        <v>281</v>
      </c>
      <c r="J137" s="112">
        <v>1</v>
      </c>
      <c r="K137" s="95">
        <v>43101</v>
      </c>
      <c r="L137" s="95">
        <v>44196</v>
      </c>
      <c r="M137" s="288">
        <f>52+52+52</f>
        <v>156</v>
      </c>
      <c r="N137" s="111">
        <v>0</v>
      </c>
      <c r="O137" s="10" t="s">
        <v>1250</v>
      </c>
      <c r="P137" s="342" t="s">
        <v>1316</v>
      </c>
      <c r="Q137" s="419">
        <f t="shared" si="1"/>
        <v>225</v>
      </c>
      <c r="R137" s="185"/>
      <c r="S137" s="185"/>
      <c r="T137" s="185"/>
      <c r="U137" s="185"/>
      <c r="V137" s="185"/>
      <c r="W137" s="185"/>
      <c r="X137" s="185"/>
      <c r="Y137" s="185"/>
      <c r="Z137" s="185"/>
      <c r="AA137" s="185"/>
      <c r="AB137" s="185"/>
      <c r="AC137" s="185"/>
      <c r="AD137" s="185"/>
      <c r="AE137" s="185"/>
      <c r="AF137" s="185"/>
      <c r="AG137" s="185"/>
      <c r="AH137" s="185"/>
      <c r="AI137" s="185"/>
      <c r="AJ137" s="185"/>
      <c r="AK137" s="185"/>
      <c r="AL137" s="185"/>
      <c r="AM137" s="185"/>
      <c r="AN137" s="185"/>
      <c r="AO137" s="185"/>
      <c r="AP137" s="185"/>
      <c r="AQ137" s="185"/>
      <c r="AR137" s="185"/>
      <c r="AS137" s="185"/>
    </row>
    <row r="138" spans="1:45" s="25" customFormat="1" ht="67.5" customHeight="1" x14ac:dyDescent="0.2">
      <c r="A138" s="36">
        <v>3</v>
      </c>
      <c r="B138" s="75" t="s">
        <v>131</v>
      </c>
      <c r="C138" s="10" t="s">
        <v>25</v>
      </c>
      <c r="D138" s="149">
        <v>3</v>
      </c>
      <c r="E138" s="16" t="s">
        <v>418</v>
      </c>
      <c r="F138" s="31" t="s">
        <v>270</v>
      </c>
      <c r="G138" s="26" t="s">
        <v>279</v>
      </c>
      <c r="H138" s="26" t="s">
        <v>282</v>
      </c>
      <c r="I138" s="45" t="s">
        <v>283</v>
      </c>
      <c r="J138" s="45">
        <v>1</v>
      </c>
      <c r="K138" s="95">
        <v>43101</v>
      </c>
      <c r="L138" s="95">
        <v>44196</v>
      </c>
      <c r="M138" s="288">
        <f>52+52+52</f>
        <v>156</v>
      </c>
      <c r="N138" s="111">
        <v>0</v>
      </c>
      <c r="O138" s="10" t="s">
        <v>1252</v>
      </c>
      <c r="P138" s="342" t="s">
        <v>1316</v>
      </c>
      <c r="Q138" s="419">
        <f t="shared" si="1"/>
        <v>259</v>
      </c>
      <c r="R138" s="185"/>
      <c r="S138" s="185"/>
      <c r="T138" s="185"/>
      <c r="U138" s="185"/>
      <c r="V138" s="185"/>
      <c r="W138" s="185"/>
      <c r="X138" s="185"/>
      <c r="Y138" s="185"/>
      <c r="Z138" s="185"/>
      <c r="AA138" s="185"/>
      <c r="AB138" s="185"/>
      <c r="AC138" s="185"/>
      <c r="AD138" s="185"/>
      <c r="AE138" s="185"/>
      <c r="AF138" s="185"/>
      <c r="AG138" s="185"/>
      <c r="AH138" s="185"/>
      <c r="AI138" s="185"/>
      <c r="AJ138" s="185"/>
      <c r="AK138" s="185"/>
      <c r="AL138" s="185"/>
      <c r="AM138" s="185"/>
      <c r="AN138" s="185"/>
      <c r="AO138" s="185"/>
      <c r="AP138" s="185"/>
      <c r="AQ138" s="185"/>
      <c r="AR138" s="185"/>
      <c r="AS138" s="185"/>
    </row>
    <row r="139" spans="1:45" s="25" customFormat="1" ht="79.5" customHeight="1" x14ac:dyDescent="0.2">
      <c r="A139" s="36">
        <v>3</v>
      </c>
      <c r="B139" s="75" t="s">
        <v>132</v>
      </c>
      <c r="C139" s="10" t="s">
        <v>25</v>
      </c>
      <c r="D139" s="149">
        <v>3</v>
      </c>
      <c r="E139" s="16" t="s">
        <v>418</v>
      </c>
      <c r="F139" s="31" t="s">
        <v>270</v>
      </c>
      <c r="G139" s="26" t="s">
        <v>279</v>
      </c>
      <c r="H139" s="26" t="s">
        <v>284</v>
      </c>
      <c r="I139" s="45" t="s">
        <v>285</v>
      </c>
      <c r="J139" s="112">
        <v>1</v>
      </c>
      <c r="K139" s="95">
        <v>43101</v>
      </c>
      <c r="L139" s="95">
        <v>44196</v>
      </c>
      <c r="M139" s="288">
        <f>52+52+52</f>
        <v>156</v>
      </c>
      <c r="N139" s="111">
        <v>0</v>
      </c>
      <c r="O139" s="10" t="s">
        <v>1264</v>
      </c>
      <c r="P139" s="342" t="s">
        <v>1316</v>
      </c>
      <c r="Q139" s="419">
        <f t="shared" ref="Q139:Q202" si="2">LEN(O139)</f>
        <v>383</v>
      </c>
      <c r="R139" s="185"/>
      <c r="S139" s="185"/>
      <c r="T139" s="185"/>
      <c r="U139" s="185"/>
      <c r="V139" s="185"/>
      <c r="W139" s="185"/>
      <c r="X139" s="185"/>
      <c r="Y139" s="185"/>
      <c r="Z139" s="185"/>
      <c r="AA139" s="185"/>
      <c r="AB139" s="185"/>
      <c r="AC139" s="185"/>
      <c r="AD139" s="185"/>
      <c r="AE139" s="185"/>
      <c r="AF139" s="185"/>
      <c r="AG139" s="185"/>
      <c r="AH139" s="185"/>
      <c r="AI139" s="185"/>
      <c r="AJ139" s="185"/>
      <c r="AK139" s="185"/>
      <c r="AL139" s="185"/>
      <c r="AM139" s="185"/>
      <c r="AN139" s="185"/>
      <c r="AO139" s="185"/>
      <c r="AP139" s="185"/>
      <c r="AQ139" s="185"/>
      <c r="AR139" s="185"/>
      <c r="AS139" s="185"/>
    </row>
    <row r="140" spans="1:45" s="25" customFormat="1" ht="79.5" customHeight="1" x14ac:dyDescent="0.2">
      <c r="A140" s="36">
        <v>3</v>
      </c>
      <c r="B140" s="75" t="s">
        <v>133</v>
      </c>
      <c r="C140" s="10" t="s">
        <v>25</v>
      </c>
      <c r="D140" s="149">
        <v>3</v>
      </c>
      <c r="E140" s="16" t="s">
        <v>418</v>
      </c>
      <c r="F140" s="31" t="s">
        <v>270</v>
      </c>
      <c r="G140" s="41" t="s">
        <v>881</v>
      </c>
      <c r="H140" s="41" t="s">
        <v>882</v>
      </c>
      <c r="I140" s="45" t="s">
        <v>883</v>
      </c>
      <c r="J140" s="45">
        <v>6920</v>
      </c>
      <c r="K140" s="95">
        <v>43132</v>
      </c>
      <c r="L140" s="95">
        <v>43497</v>
      </c>
      <c r="M140" s="288">
        <v>52</v>
      </c>
      <c r="N140" s="256">
        <v>1</v>
      </c>
      <c r="O140" s="303" t="s">
        <v>907</v>
      </c>
      <c r="P140" s="342" t="s">
        <v>1321</v>
      </c>
      <c r="Q140" s="419">
        <f t="shared" si="2"/>
        <v>91</v>
      </c>
      <c r="R140" s="185"/>
      <c r="S140" s="185"/>
      <c r="T140" s="185"/>
      <c r="U140" s="185"/>
      <c r="V140" s="185"/>
      <c r="W140" s="185"/>
      <c r="X140" s="185"/>
      <c r="Y140" s="185"/>
      <c r="Z140" s="185"/>
      <c r="AA140" s="185"/>
      <c r="AB140" s="185"/>
      <c r="AC140" s="185"/>
      <c r="AD140" s="185"/>
      <c r="AE140" s="185"/>
      <c r="AF140" s="185"/>
      <c r="AG140" s="185"/>
      <c r="AH140" s="185"/>
      <c r="AI140" s="185"/>
      <c r="AJ140" s="185"/>
      <c r="AK140" s="185"/>
      <c r="AL140" s="185"/>
      <c r="AM140" s="185"/>
      <c r="AN140" s="185"/>
      <c r="AO140" s="185"/>
      <c r="AP140" s="185"/>
      <c r="AQ140" s="185"/>
      <c r="AR140" s="185"/>
      <c r="AS140" s="185"/>
    </row>
    <row r="141" spans="1:45" s="25" customFormat="1" ht="51" x14ac:dyDescent="0.2">
      <c r="A141" s="36">
        <v>3</v>
      </c>
      <c r="B141" s="75" t="s">
        <v>136</v>
      </c>
      <c r="C141" s="10" t="s">
        <v>25</v>
      </c>
      <c r="D141" s="149">
        <v>3</v>
      </c>
      <c r="E141" s="16" t="s">
        <v>418</v>
      </c>
      <c r="F141" s="31" t="s">
        <v>270</v>
      </c>
      <c r="G141" s="146" t="s">
        <v>884</v>
      </c>
      <c r="H141" s="41" t="s">
        <v>268</v>
      </c>
      <c r="I141" s="45" t="s">
        <v>269</v>
      </c>
      <c r="J141" s="45">
        <v>3500</v>
      </c>
      <c r="K141" s="95">
        <v>43191</v>
      </c>
      <c r="L141" s="95">
        <v>43617</v>
      </c>
      <c r="M141" s="288">
        <f>52+9</f>
        <v>61</v>
      </c>
      <c r="N141" s="111">
        <v>1</v>
      </c>
      <c r="O141" s="303" t="s">
        <v>907</v>
      </c>
      <c r="P141" s="342" t="s">
        <v>1321</v>
      </c>
      <c r="Q141" s="419">
        <f t="shared" si="2"/>
        <v>91</v>
      </c>
      <c r="R141" s="185"/>
      <c r="S141" s="185"/>
      <c r="T141" s="185"/>
      <c r="U141" s="185"/>
      <c r="V141" s="185"/>
      <c r="W141" s="185"/>
      <c r="X141" s="185"/>
      <c r="Y141" s="185"/>
      <c r="Z141" s="185"/>
      <c r="AA141" s="185"/>
      <c r="AB141" s="185"/>
      <c r="AC141" s="185"/>
      <c r="AD141" s="185"/>
      <c r="AE141" s="185"/>
      <c r="AF141" s="185"/>
      <c r="AG141" s="185"/>
      <c r="AH141" s="185"/>
      <c r="AI141" s="185"/>
      <c r="AJ141" s="185"/>
      <c r="AK141" s="185"/>
      <c r="AL141" s="185"/>
      <c r="AM141" s="185"/>
      <c r="AN141" s="185"/>
      <c r="AO141" s="185"/>
      <c r="AP141" s="185"/>
      <c r="AQ141" s="185"/>
      <c r="AR141" s="185"/>
      <c r="AS141" s="185"/>
    </row>
    <row r="142" spans="1:45" ht="99" customHeight="1" x14ac:dyDescent="0.2">
      <c r="A142" s="36">
        <v>3</v>
      </c>
      <c r="B142" s="75" t="s">
        <v>140</v>
      </c>
      <c r="C142" s="10" t="s">
        <v>25</v>
      </c>
      <c r="D142" s="40">
        <v>3</v>
      </c>
      <c r="E142" s="16" t="s">
        <v>418</v>
      </c>
      <c r="F142" s="31" t="s">
        <v>270</v>
      </c>
      <c r="G142" s="3" t="s">
        <v>885</v>
      </c>
      <c r="H142" s="150" t="s">
        <v>887</v>
      </c>
      <c r="I142" s="12" t="s">
        <v>286</v>
      </c>
      <c r="J142" s="12">
        <v>557</v>
      </c>
      <c r="K142" s="135">
        <v>43191</v>
      </c>
      <c r="L142" s="135">
        <v>44196</v>
      </c>
      <c r="M142" s="288">
        <f>39+52+52</f>
        <v>143</v>
      </c>
      <c r="N142" s="136">
        <v>0.1</v>
      </c>
      <c r="O142" s="303" t="s">
        <v>907</v>
      </c>
      <c r="P142" s="342" t="s">
        <v>1321</v>
      </c>
      <c r="Q142" s="419">
        <f t="shared" si="2"/>
        <v>91</v>
      </c>
    </row>
    <row r="143" spans="1:45" ht="115.5" customHeight="1" x14ac:dyDescent="0.2">
      <c r="A143" s="448">
        <v>3</v>
      </c>
      <c r="B143" s="337" t="s">
        <v>146</v>
      </c>
      <c r="C143" s="80" t="s">
        <v>25</v>
      </c>
      <c r="D143" s="151">
        <v>4</v>
      </c>
      <c r="E143" s="78" t="s">
        <v>419</v>
      </c>
      <c r="F143" s="78" t="s">
        <v>287</v>
      </c>
      <c r="G143" s="80" t="s">
        <v>288</v>
      </c>
      <c r="H143" s="80" t="s">
        <v>289</v>
      </c>
      <c r="I143" s="137" t="s">
        <v>787</v>
      </c>
      <c r="J143" s="288">
        <v>19</v>
      </c>
      <c r="K143" s="287">
        <v>43102</v>
      </c>
      <c r="L143" s="390">
        <v>44377</v>
      </c>
      <c r="M143" s="288">
        <f>52+52+17</f>
        <v>121</v>
      </c>
      <c r="N143" s="138">
        <v>0.37</v>
      </c>
      <c r="O143" s="101" t="s">
        <v>1428</v>
      </c>
      <c r="P143" s="342" t="s">
        <v>1319</v>
      </c>
      <c r="Q143" s="419">
        <f t="shared" si="2"/>
        <v>357</v>
      </c>
    </row>
    <row r="144" spans="1:45" ht="121.5" customHeight="1" x14ac:dyDescent="0.2">
      <c r="A144" s="36">
        <v>3</v>
      </c>
      <c r="B144" s="75" t="s">
        <v>149</v>
      </c>
      <c r="C144" s="79" t="s">
        <v>25</v>
      </c>
      <c r="D144" s="113">
        <v>4</v>
      </c>
      <c r="E144" s="76" t="s">
        <v>419</v>
      </c>
      <c r="F144" s="76" t="s">
        <v>287</v>
      </c>
      <c r="G144" s="79" t="s">
        <v>288</v>
      </c>
      <c r="H144" s="79" t="s">
        <v>290</v>
      </c>
      <c r="I144" s="108" t="s">
        <v>291</v>
      </c>
      <c r="J144" s="113">
        <v>1</v>
      </c>
      <c r="K144" s="77">
        <v>43102</v>
      </c>
      <c r="L144" s="77">
        <v>43465</v>
      </c>
      <c r="M144" s="330">
        <v>52</v>
      </c>
      <c r="N144" s="140">
        <v>1</v>
      </c>
      <c r="O144" s="101" t="s">
        <v>797</v>
      </c>
      <c r="P144" s="342" t="s">
        <v>1319</v>
      </c>
      <c r="Q144" s="419">
        <f t="shared" si="2"/>
        <v>53</v>
      </c>
    </row>
    <row r="145" spans="1:247" ht="114" customHeight="1" x14ac:dyDescent="0.2">
      <c r="A145" s="36">
        <v>3</v>
      </c>
      <c r="B145" s="75" t="s">
        <v>151</v>
      </c>
      <c r="C145" s="10" t="s">
        <v>25</v>
      </c>
      <c r="D145" s="39">
        <v>4</v>
      </c>
      <c r="E145" s="3" t="s">
        <v>419</v>
      </c>
      <c r="F145" s="3" t="s">
        <v>287</v>
      </c>
      <c r="G145" s="10" t="s">
        <v>288</v>
      </c>
      <c r="H145" s="10" t="s">
        <v>798</v>
      </c>
      <c r="I145" s="108" t="s">
        <v>291</v>
      </c>
      <c r="J145" s="11">
        <v>1</v>
      </c>
      <c r="K145" s="96">
        <v>43102</v>
      </c>
      <c r="L145" s="96">
        <v>43465</v>
      </c>
      <c r="M145" s="330">
        <v>52</v>
      </c>
      <c r="N145" s="136">
        <v>1</v>
      </c>
      <c r="O145" s="115" t="s">
        <v>799</v>
      </c>
      <c r="P145" s="342" t="s">
        <v>1319</v>
      </c>
      <c r="Q145" s="419">
        <f t="shared" si="2"/>
        <v>104</v>
      </c>
    </row>
    <row r="146" spans="1:247" ht="180" customHeight="1" x14ac:dyDescent="0.2">
      <c r="A146" s="36">
        <v>3</v>
      </c>
      <c r="B146" s="75" t="s">
        <v>153</v>
      </c>
      <c r="C146" s="10" t="s">
        <v>25</v>
      </c>
      <c r="D146" s="39">
        <v>4</v>
      </c>
      <c r="E146" s="3" t="s">
        <v>419</v>
      </c>
      <c r="F146" s="3" t="s">
        <v>287</v>
      </c>
      <c r="G146" s="10" t="s">
        <v>272</v>
      </c>
      <c r="H146" s="10" t="s">
        <v>251</v>
      </c>
      <c r="I146" s="12" t="s">
        <v>273</v>
      </c>
      <c r="J146" s="6">
        <v>267</v>
      </c>
      <c r="K146" s="96">
        <v>43069</v>
      </c>
      <c r="L146" s="77">
        <v>43615</v>
      </c>
      <c r="M146" s="330">
        <v>72</v>
      </c>
      <c r="N146" s="250">
        <v>1</v>
      </c>
      <c r="O146" s="310" t="s">
        <v>900</v>
      </c>
      <c r="P146" s="342" t="s">
        <v>1314</v>
      </c>
      <c r="Q146" s="419">
        <f t="shared" si="2"/>
        <v>215</v>
      </c>
    </row>
    <row r="147" spans="1:247" ht="90.75" customHeight="1" x14ac:dyDescent="0.2">
      <c r="A147" s="36">
        <v>3</v>
      </c>
      <c r="B147" s="75" t="s">
        <v>154</v>
      </c>
      <c r="C147" s="10" t="s">
        <v>25</v>
      </c>
      <c r="D147" s="93">
        <v>4</v>
      </c>
      <c r="E147" s="9" t="s">
        <v>419</v>
      </c>
      <c r="F147" s="9" t="s">
        <v>287</v>
      </c>
      <c r="G147" s="90" t="s">
        <v>292</v>
      </c>
      <c r="H147" s="10" t="s">
        <v>276</v>
      </c>
      <c r="I147" s="110" t="s">
        <v>277</v>
      </c>
      <c r="J147" s="17">
        <v>30</v>
      </c>
      <c r="K147" s="153">
        <v>43069</v>
      </c>
      <c r="L147" s="153">
        <v>43159</v>
      </c>
      <c r="M147" s="152">
        <v>12</v>
      </c>
      <c r="N147" s="13">
        <v>1</v>
      </c>
      <c r="O147" s="10" t="s">
        <v>504</v>
      </c>
      <c r="P147" s="342" t="s">
        <v>1314</v>
      </c>
      <c r="Q147" s="419">
        <f t="shared" si="2"/>
        <v>122</v>
      </c>
    </row>
    <row r="148" spans="1:247" ht="51" x14ac:dyDescent="0.2">
      <c r="A148" s="36">
        <v>3</v>
      </c>
      <c r="B148" s="75" t="s">
        <v>156</v>
      </c>
      <c r="C148" s="10" t="s">
        <v>25</v>
      </c>
      <c r="D148" s="40">
        <v>5</v>
      </c>
      <c r="E148" s="3" t="s">
        <v>420</v>
      </c>
      <c r="F148" s="3" t="s">
        <v>293</v>
      </c>
      <c r="G148" s="10" t="s">
        <v>294</v>
      </c>
      <c r="H148" s="10" t="s">
        <v>295</v>
      </c>
      <c r="I148" s="12" t="s">
        <v>296</v>
      </c>
      <c r="J148" s="114">
        <v>1</v>
      </c>
      <c r="K148" s="135">
        <v>43101</v>
      </c>
      <c r="L148" s="135">
        <v>44012</v>
      </c>
      <c r="M148" s="137">
        <f>52+52+26</f>
        <v>130</v>
      </c>
      <c r="N148" s="400">
        <v>1</v>
      </c>
      <c r="O148" s="3" t="s">
        <v>1438</v>
      </c>
      <c r="P148" s="342" t="s">
        <v>1316</v>
      </c>
      <c r="Q148" s="419">
        <f t="shared" si="2"/>
        <v>364</v>
      </c>
    </row>
    <row r="149" spans="1:247" ht="97.5" customHeight="1" x14ac:dyDescent="0.2">
      <c r="A149" s="36">
        <v>3</v>
      </c>
      <c r="B149" s="75" t="s">
        <v>159</v>
      </c>
      <c r="C149" s="10" t="s">
        <v>25</v>
      </c>
      <c r="D149" s="143">
        <v>5</v>
      </c>
      <c r="E149" s="9" t="s">
        <v>420</v>
      </c>
      <c r="F149" s="9" t="s">
        <v>293</v>
      </c>
      <c r="G149" s="90" t="s">
        <v>297</v>
      </c>
      <c r="H149" s="10" t="s">
        <v>298</v>
      </c>
      <c r="I149" s="110" t="s">
        <v>299</v>
      </c>
      <c r="J149" s="17">
        <v>180</v>
      </c>
      <c r="K149" s="232">
        <v>43101</v>
      </c>
      <c r="L149" s="232">
        <v>44196</v>
      </c>
      <c r="M149" s="335">
        <f>52+52+52</f>
        <v>156</v>
      </c>
      <c r="N149" s="111">
        <v>0</v>
      </c>
      <c r="O149" s="3" t="s">
        <v>233</v>
      </c>
      <c r="P149" s="342" t="s">
        <v>1316</v>
      </c>
      <c r="Q149" s="419">
        <f t="shared" si="2"/>
        <v>32</v>
      </c>
      <c r="R149" s="422"/>
    </row>
    <row r="150" spans="1:247" ht="114" customHeight="1" thickBot="1" x14ac:dyDescent="0.25">
      <c r="A150" s="36">
        <v>3</v>
      </c>
      <c r="B150" s="75" t="s">
        <v>162</v>
      </c>
      <c r="C150" s="10" t="s">
        <v>25</v>
      </c>
      <c r="D150" s="39">
        <v>6</v>
      </c>
      <c r="E150" s="3" t="s">
        <v>860</v>
      </c>
      <c r="F150" s="3" t="s">
        <v>300</v>
      </c>
      <c r="G150" s="3" t="s">
        <v>301</v>
      </c>
      <c r="H150" s="10" t="s">
        <v>431</v>
      </c>
      <c r="I150" s="12" t="s">
        <v>302</v>
      </c>
      <c r="J150" s="6">
        <v>1</v>
      </c>
      <c r="K150" s="7">
        <v>43101</v>
      </c>
      <c r="L150" s="7">
        <v>43159</v>
      </c>
      <c r="M150" s="330">
        <v>5</v>
      </c>
      <c r="N150" s="255">
        <v>1</v>
      </c>
      <c r="O150" s="28" t="s">
        <v>432</v>
      </c>
      <c r="P150" s="342" t="s">
        <v>1331</v>
      </c>
      <c r="Q150" s="419">
        <f t="shared" si="2"/>
        <v>206</v>
      </c>
      <c r="R150" s="422"/>
    </row>
    <row r="151" spans="1:247" ht="116.25" customHeight="1" thickBot="1" x14ac:dyDescent="0.25">
      <c r="A151" s="36">
        <v>3</v>
      </c>
      <c r="B151" s="75" t="s">
        <v>163</v>
      </c>
      <c r="C151" s="10" t="s">
        <v>25</v>
      </c>
      <c r="D151" s="39">
        <v>6</v>
      </c>
      <c r="E151" s="3" t="s">
        <v>421</v>
      </c>
      <c r="F151" s="3" t="s">
        <v>303</v>
      </c>
      <c r="G151" s="41" t="s">
        <v>301</v>
      </c>
      <c r="H151" s="41" t="s">
        <v>304</v>
      </c>
      <c r="I151" s="45" t="s">
        <v>305</v>
      </c>
      <c r="J151" s="6">
        <v>6571</v>
      </c>
      <c r="K151" s="7">
        <v>43132</v>
      </c>
      <c r="L151" s="7">
        <v>44012</v>
      </c>
      <c r="M151" s="330">
        <f>52+52+20</f>
        <v>124</v>
      </c>
      <c r="N151" s="400">
        <v>1</v>
      </c>
      <c r="O151" s="28" t="s">
        <v>1451</v>
      </c>
      <c r="P151" s="342" t="s">
        <v>1315</v>
      </c>
      <c r="Q151" s="419">
        <f t="shared" si="2"/>
        <v>145</v>
      </c>
      <c r="R151" s="386" t="s">
        <v>1421</v>
      </c>
    </row>
    <row r="152" spans="1:247" ht="83.25" customHeight="1" x14ac:dyDescent="0.2">
      <c r="A152" s="36">
        <v>3</v>
      </c>
      <c r="B152" s="75" t="s">
        <v>164</v>
      </c>
      <c r="C152" s="10" t="s">
        <v>25</v>
      </c>
      <c r="D152" s="39">
        <v>6</v>
      </c>
      <c r="E152" s="3" t="s">
        <v>421</v>
      </c>
      <c r="F152" s="3" t="s">
        <v>303</v>
      </c>
      <c r="G152" s="41" t="s">
        <v>301</v>
      </c>
      <c r="H152" s="41" t="s">
        <v>306</v>
      </c>
      <c r="I152" s="45" t="s">
        <v>307</v>
      </c>
      <c r="J152" s="6">
        <v>6571</v>
      </c>
      <c r="K152" s="67">
        <v>43132</v>
      </c>
      <c r="L152" s="67">
        <v>44196</v>
      </c>
      <c r="M152" s="330">
        <f>52+52+47</f>
        <v>151</v>
      </c>
      <c r="N152" s="136">
        <v>0.5</v>
      </c>
      <c r="O152" s="115" t="s">
        <v>1225</v>
      </c>
      <c r="P152" s="342" t="s">
        <v>1315</v>
      </c>
      <c r="Q152" s="419">
        <f t="shared" si="2"/>
        <v>361</v>
      </c>
    </row>
    <row r="153" spans="1:247" ht="98.25" customHeight="1" x14ac:dyDescent="0.2">
      <c r="A153" s="36">
        <v>3</v>
      </c>
      <c r="B153" s="75" t="s">
        <v>166</v>
      </c>
      <c r="C153" s="10" t="s">
        <v>25</v>
      </c>
      <c r="D153" s="39">
        <v>6</v>
      </c>
      <c r="E153" s="3" t="s">
        <v>421</v>
      </c>
      <c r="F153" s="3" t="s">
        <v>303</v>
      </c>
      <c r="G153" s="41" t="s">
        <v>301</v>
      </c>
      <c r="H153" s="41" t="s">
        <v>308</v>
      </c>
      <c r="I153" s="45" t="s">
        <v>309</v>
      </c>
      <c r="J153" s="30">
        <v>6571</v>
      </c>
      <c r="K153" s="44">
        <v>43132</v>
      </c>
      <c r="L153" s="44">
        <v>44012</v>
      </c>
      <c r="M153" s="330">
        <f>52+52+20</f>
        <v>124</v>
      </c>
      <c r="N153" s="400">
        <v>1</v>
      </c>
      <c r="O153" s="28" t="s">
        <v>1451</v>
      </c>
      <c r="P153" s="342" t="s">
        <v>1315</v>
      </c>
      <c r="Q153" s="419">
        <f t="shared" si="2"/>
        <v>145</v>
      </c>
      <c r="R153" s="385" t="s">
        <v>1423</v>
      </c>
    </row>
    <row r="154" spans="1:247" s="185" customFormat="1" ht="101.25" customHeight="1" x14ac:dyDescent="0.2">
      <c r="A154" s="36">
        <v>3</v>
      </c>
      <c r="B154" s="75" t="s">
        <v>167</v>
      </c>
      <c r="C154" s="10" t="s">
        <v>25</v>
      </c>
      <c r="D154" s="11">
        <v>6</v>
      </c>
      <c r="E154" s="3" t="s">
        <v>421</v>
      </c>
      <c r="F154" s="3" t="s">
        <v>303</v>
      </c>
      <c r="G154" s="3" t="s">
        <v>301</v>
      </c>
      <c r="H154" s="3" t="s">
        <v>310</v>
      </c>
      <c r="I154" s="12" t="s">
        <v>309</v>
      </c>
      <c r="J154" s="6">
        <v>18000</v>
      </c>
      <c r="K154" s="7">
        <v>43132</v>
      </c>
      <c r="L154" s="154">
        <v>44196</v>
      </c>
      <c r="M154" s="330">
        <v>140</v>
      </c>
      <c r="N154" s="136">
        <v>0.3</v>
      </c>
      <c r="O154" s="101" t="s">
        <v>888</v>
      </c>
      <c r="P154" s="342" t="s">
        <v>1315</v>
      </c>
      <c r="Q154" s="419">
        <f t="shared" si="2"/>
        <v>110</v>
      </c>
      <c r="AT154" s="190"/>
      <c r="AU154" s="190"/>
      <c r="AV154" s="190"/>
      <c r="AW154" s="190"/>
      <c r="AX154" s="190"/>
      <c r="AY154" s="190"/>
      <c r="AZ154" s="190"/>
      <c r="BA154" s="190"/>
      <c r="BB154" s="190"/>
      <c r="BC154" s="190"/>
      <c r="BD154" s="190"/>
      <c r="BE154" s="190"/>
      <c r="BF154" s="190"/>
      <c r="BG154" s="190"/>
      <c r="BH154" s="190"/>
      <c r="BI154" s="190"/>
      <c r="BJ154" s="190"/>
      <c r="BK154" s="190"/>
      <c r="BL154" s="190"/>
      <c r="BM154" s="190"/>
      <c r="BN154" s="190"/>
      <c r="BO154" s="190"/>
      <c r="BP154" s="190"/>
      <c r="BQ154" s="190"/>
      <c r="BR154" s="190"/>
      <c r="BS154" s="190"/>
      <c r="BT154" s="190"/>
      <c r="BU154" s="190"/>
      <c r="BV154" s="190"/>
      <c r="BW154" s="190"/>
      <c r="BX154" s="190"/>
      <c r="BY154" s="190"/>
      <c r="BZ154" s="190"/>
      <c r="CA154" s="190"/>
      <c r="CB154" s="190"/>
      <c r="CC154" s="190"/>
      <c r="CD154" s="190"/>
      <c r="CE154" s="190"/>
      <c r="CF154" s="190"/>
      <c r="CG154" s="190"/>
      <c r="CH154" s="190"/>
      <c r="CI154" s="190"/>
      <c r="CJ154" s="190"/>
      <c r="CK154" s="190"/>
      <c r="CL154" s="190"/>
      <c r="CM154" s="190"/>
      <c r="CN154" s="190"/>
      <c r="CO154" s="190"/>
      <c r="CP154" s="190"/>
      <c r="CQ154" s="190"/>
      <c r="CR154" s="190"/>
      <c r="CS154" s="190"/>
      <c r="CT154" s="190"/>
      <c r="CU154" s="190"/>
      <c r="CV154" s="190"/>
      <c r="CW154" s="190"/>
      <c r="CX154" s="190"/>
      <c r="CY154" s="190"/>
      <c r="CZ154" s="190"/>
      <c r="DA154" s="190"/>
      <c r="DB154" s="190"/>
      <c r="DC154" s="190"/>
      <c r="DD154" s="190"/>
      <c r="DE154" s="190"/>
      <c r="DF154" s="190"/>
      <c r="DG154" s="190"/>
      <c r="DH154" s="190"/>
      <c r="DI154" s="190"/>
      <c r="DJ154" s="190"/>
      <c r="DK154" s="190"/>
      <c r="DL154" s="190"/>
      <c r="DM154" s="190"/>
      <c r="DN154" s="190"/>
      <c r="DO154" s="190"/>
      <c r="DP154" s="190"/>
      <c r="DQ154" s="190"/>
      <c r="DR154" s="190"/>
      <c r="DS154" s="190"/>
      <c r="DT154" s="190"/>
      <c r="DU154" s="190"/>
      <c r="DV154" s="190"/>
      <c r="DW154" s="190"/>
      <c r="DX154" s="190"/>
      <c r="DY154" s="190"/>
      <c r="DZ154" s="190"/>
      <c r="EA154" s="190"/>
      <c r="EB154" s="190"/>
      <c r="EC154" s="190"/>
      <c r="ED154" s="190"/>
      <c r="EE154" s="190"/>
      <c r="EF154" s="190"/>
      <c r="EG154" s="190"/>
      <c r="EH154" s="190"/>
      <c r="EI154" s="190"/>
      <c r="EJ154" s="190"/>
      <c r="EK154" s="190"/>
      <c r="EL154" s="190"/>
      <c r="EM154" s="190"/>
      <c r="EN154" s="190"/>
      <c r="EO154" s="190"/>
      <c r="EP154" s="190"/>
      <c r="EQ154" s="190"/>
      <c r="ER154" s="190"/>
      <c r="ES154" s="190"/>
      <c r="ET154" s="190"/>
      <c r="EU154" s="190"/>
      <c r="EV154" s="190"/>
      <c r="EW154" s="190"/>
      <c r="EX154" s="190"/>
      <c r="EY154" s="190"/>
      <c r="EZ154" s="190"/>
      <c r="FA154" s="190"/>
      <c r="FB154" s="190"/>
      <c r="FC154" s="190"/>
      <c r="FD154" s="190"/>
      <c r="FE154" s="190"/>
      <c r="FF154" s="190"/>
      <c r="FG154" s="190"/>
      <c r="FH154" s="190"/>
      <c r="FI154" s="190"/>
      <c r="FJ154" s="190"/>
      <c r="FK154" s="190"/>
      <c r="FL154" s="190"/>
      <c r="FM154" s="190"/>
      <c r="FN154" s="190"/>
      <c r="FO154" s="190"/>
      <c r="FP154" s="190"/>
      <c r="FQ154" s="190"/>
      <c r="FR154" s="190"/>
      <c r="FS154" s="190"/>
      <c r="FT154" s="190"/>
      <c r="FU154" s="190"/>
      <c r="FV154" s="190"/>
      <c r="FW154" s="190"/>
      <c r="FX154" s="190"/>
      <c r="FY154" s="190"/>
      <c r="FZ154" s="190"/>
      <c r="GA154" s="190"/>
      <c r="GB154" s="190"/>
      <c r="GC154" s="190"/>
      <c r="GD154" s="190"/>
      <c r="GE154" s="190"/>
      <c r="GF154" s="190"/>
      <c r="GG154" s="190"/>
      <c r="GH154" s="190"/>
      <c r="GI154" s="190"/>
      <c r="GJ154" s="190"/>
      <c r="GK154" s="190"/>
      <c r="GL154" s="190"/>
      <c r="GM154" s="190"/>
      <c r="GN154" s="190"/>
      <c r="GO154" s="190"/>
      <c r="GP154" s="190"/>
      <c r="GQ154" s="190"/>
      <c r="GR154" s="190"/>
      <c r="GS154" s="190"/>
      <c r="GT154" s="190"/>
      <c r="GU154" s="190"/>
      <c r="GV154" s="190"/>
      <c r="GW154" s="190"/>
      <c r="GX154" s="190"/>
      <c r="GY154" s="190"/>
      <c r="GZ154" s="190"/>
      <c r="HA154" s="190"/>
      <c r="HB154" s="190"/>
      <c r="HC154" s="190"/>
      <c r="HD154" s="190"/>
      <c r="HE154" s="190"/>
      <c r="HF154" s="190"/>
      <c r="HG154" s="190"/>
      <c r="HH154" s="190"/>
      <c r="HI154" s="190"/>
      <c r="HJ154" s="190"/>
      <c r="HK154" s="190"/>
      <c r="HL154" s="190"/>
      <c r="HM154" s="190"/>
      <c r="HN154" s="190"/>
      <c r="HO154" s="190"/>
      <c r="HP154" s="190"/>
      <c r="HQ154" s="190"/>
      <c r="HR154" s="190"/>
      <c r="HS154" s="190"/>
      <c r="HT154" s="190"/>
      <c r="HU154" s="190"/>
      <c r="HV154" s="190"/>
      <c r="HW154" s="190"/>
      <c r="HX154" s="190"/>
      <c r="HY154" s="190"/>
      <c r="HZ154" s="190"/>
      <c r="IA154" s="190"/>
      <c r="IB154" s="190"/>
      <c r="IC154" s="190"/>
      <c r="ID154" s="190"/>
      <c r="IE154" s="190"/>
      <c r="IF154" s="190"/>
      <c r="IG154" s="190"/>
      <c r="IH154" s="190"/>
      <c r="II154" s="190"/>
      <c r="IJ154" s="190"/>
      <c r="IK154" s="190"/>
      <c r="IL154" s="190"/>
      <c r="IM154" s="190"/>
    </row>
    <row r="155" spans="1:247" s="186" customFormat="1" ht="91.5" customHeight="1" x14ac:dyDescent="0.2">
      <c r="A155" s="36">
        <v>3</v>
      </c>
      <c r="B155" s="75" t="s">
        <v>168</v>
      </c>
      <c r="C155" s="10" t="s">
        <v>25</v>
      </c>
      <c r="D155" s="39">
        <v>7</v>
      </c>
      <c r="E155" s="3" t="s">
        <v>808</v>
      </c>
      <c r="F155" s="3" t="s">
        <v>311</v>
      </c>
      <c r="G155" s="3" t="s">
        <v>312</v>
      </c>
      <c r="H155" s="150" t="s">
        <v>313</v>
      </c>
      <c r="I155" s="12" t="s">
        <v>428</v>
      </c>
      <c r="J155" s="2">
        <v>1</v>
      </c>
      <c r="K155" s="7">
        <v>43101</v>
      </c>
      <c r="L155" s="7">
        <v>43281</v>
      </c>
      <c r="M155" s="330">
        <v>26</v>
      </c>
      <c r="N155" s="85">
        <v>1</v>
      </c>
      <c r="O155" s="101" t="s">
        <v>889</v>
      </c>
      <c r="P155" s="189" t="s">
        <v>1315</v>
      </c>
      <c r="Q155" s="419">
        <f t="shared" si="2"/>
        <v>141</v>
      </c>
      <c r="R155" s="185"/>
      <c r="S155" s="185"/>
      <c r="T155" s="185"/>
      <c r="U155" s="185"/>
      <c r="V155" s="185"/>
      <c r="W155" s="185"/>
      <c r="X155" s="185"/>
      <c r="Y155" s="185"/>
      <c r="Z155" s="185"/>
      <c r="AA155" s="185"/>
      <c r="AB155" s="185"/>
      <c r="AC155" s="185"/>
      <c r="AD155" s="185"/>
      <c r="AE155" s="185"/>
      <c r="AF155" s="185"/>
      <c r="AG155" s="185"/>
      <c r="AH155" s="185"/>
      <c r="AI155" s="185"/>
      <c r="AJ155" s="185"/>
      <c r="AK155" s="185"/>
      <c r="AL155" s="185"/>
      <c r="AM155" s="185"/>
      <c r="AN155" s="185"/>
      <c r="AO155" s="185"/>
      <c r="AP155" s="185"/>
      <c r="AQ155" s="185"/>
      <c r="AR155" s="185"/>
      <c r="AS155" s="185"/>
      <c r="AT155" s="190"/>
      <c r="AU155" s="190"/>
      <c r="AV155" s="190"/>
      <c r="AW155" s="190"/>
      <c r="AX155" s="190"/>
      <c r="AY155" s="190"/>
      <c r="AZ155" s="190"/>
      <c r="BA155" s="190"/>
      <c r="BB155" s="190"/>
      <c r="BC155" s="190"/>
      <c r="BD155" s="190"/>
      <c r="BE155" s="190"/>
      <c r="BF155" s="190"/>
      <c r="BG155" s="190"/>
      <c r="BH155" s="190"/>
      <c r="BI155" s="190"/>
      <c r="BJ155" s="190"/>
      <c r="BK155" s="190"/>
      <c r="BL155" s="190"/>
      <c r="BM155" s="190"/>
      <c r="BN155" s="190"/>
      <c r="BO155" s="190"/>
      <c r="BP155" s="190"/>
      <c r="BQ155" s="190"/>
      <c r="BR155" s="190"/>
      <c r="BS155" s="190"/>
      <c r="BT155" s="190"/>
      <c r="BU155" s="190"/>
      <c r="BV155" s="190"/>
      <c r="BW155" s="190"/>
      <c r="BX155" s="190"/>
      <c r="BY155" s="190"/>
      <c r="BZ155" s="190"/>
      <c r="CA155" s="190"/>
      <c r="CB155" s="190"/>
      <c r="CC155" s="190"/>
      <c r="CD155" s="190"/>
      <c r="CE155" s="190"/>
      <c r="CF155" s="190"/>
      <c r="CG155" s="190"/>
      <c r="CH155" s="190"/>
      <c r="CI155" s="190"/>
      <c r="CJ155" s="190"/>
      <c r="CK155" s="190"/>
      <c r="CL155" s="190"/>
      <c r="CM155" s="190"/>
      <c r="CN155" s="190"/>
      <c r="CO155" s="190"/>
      <c r="CP155" s="190"/>
      <c r="CQ155" s="190"/>
      <c r="CR155" s="190"/>
      <c r="CS155" s="190"/>
      <c r="CT155" s="190"/>
      <c r="CU155" s="190"/>
      <c r="CV155" s="190"/>
      <c r="CW155" s="190"/>
      <c r="CX155" s="190"/>
      <c r="CY155" s="190"/>
      <c r="CZ155" s="190"/>
      <c r="DA155" s="190"/>
      <c r="DB155" s="190"/>
      <c r="DC155" s="190"/>
      <c r="DD155" s="190"/>
      <c r="DE155" s="190"/>
      <c r="DF155" s="190"/>
      <c r="DG155" s="190"/>
      <c r="DH155" s="190"/>
      <c r="DI155" s="190"/>
      <c r="DJ155" s="190"/>
      <c r="DK155" s="190"/>
      <c r="DL155" s="190"/>
      <c r="DM155" s="190"/>
      <c r="DN155" s="190"/>
      <c r="DO155" s="190"/>
      <c r="DP155" s="190"/>
      <c r="DQ155" s="190"/>
      <c r="DR155" s="190"/>
      <c r="DS155" s="190"/>
      <c r="DT155" s="190"/>
      <c r="DU155" s="190"/>
      <c r="DV155" s="190"/>
      <c r="DW155" s="190"/>
      <c r="DX155" s="190"/>
      <c r="DY155" s="190"/>
      <c r="DZ155" s="190"/>
      <c r="EA155" s="190"/>
      <c r="EB155" s="190"/>
      <c r="EC155" s="190"/>
      <c r="ED155" s="190"/>
      <c r="EE155" s="190"/>
      <c r="EF155" s="190"/>
      <c r="EG155" s="190"/>
      <c r="EH155" s="190"/>
      <c r="EI155" s="190"/>
      <c r="EJ155" s="190"/>
      <c r="EK155" s="190"/>
      <c r="EL155" s="190"/>
      <c r="EM155" s="190"/>
      <c r="EN155" s="190"/>
      <c r="EO155" s="190"/>
      <c r="EP155" s="190"/>
      <c r="EQ155" s="190"/>
      <c r="ER155" s="190"/>
      <c r="ES155" s="190"/>
      <c r="ET155" s="190"/>
      <c r="EU155" s="190"/>
      <c r="EV155" s="190"/>
      <c r="EW155" s="190"/>
      <c r="EX155" s="190"/>
      <c r="EY155" s="190"/>
      <c r="EZ155" s="190"/>
      <c r="FA155" s="190"/>
      <c r="FB155" s="190"/>
      <c r="FC155" s="190"/>
      <c r="FD155" s="190"/>
      <c r="FE155" s="190"/>
      <c r="FF155" s="190"/>
      <c r="FG155" s="190"/>
      <c r="FH155" s="190"/>
      <c r="FI155" s="190"/>
      <c r="FJ155" s="190"/>
      <c r="FK155" s="190"/>
      <c r="FL155" s="190"/>
      <c r="FM155" s="190"/>
      <c r="FN155" s="190"/>
      <c r="FO155" s="190"/>
      <c r="FP155" s="190"/>
      <c r="FQ155" s="190"/>
      <c r="FR155" s="190"/>
      <c r="FS155" s="190"/>
      <c r="FT155" s="190"/>
      <c r="FU155" s="190"/>
      <c r="FV155" s="190"/>
      <c r="FW155" s="190"/>
      <c r="FX155" s="190"/>
      <c r="FY155" s="190"/>
      <c r="FZ155" s="190"/>
      <c r="GA155" s="190"/>
      <c r="GB155" s="190"/>
      <c r="GC155" s="190"/>
      <c r="GD155" s="190"/>
      <c r="GE155" s="190"/>
      <c r="GF155" s="190"/>
      <c r="GG155" s="190"/>
      <c r="GH155" s="190"/>
      <c r="GI155" s="190"/>
      <c r="GJ155" s="190"/>
      <c r="GK155" s="190"/>
      <c r="GL155" s="190"/>
      <c r="GM155" s="190"/>
      <c r="GN155" s="190"/>
      <c r="GO155" s="190"/>
      <c r="GP155" s="190"/>
      <c r="GQ155" s="190"/>
      <c r="GR155" s="190"/>
      <c r="GS155" s="190"/>
      <c r="GT155" s="190"/>
      <c r="GU155" s="190"/>
      <c r="GV155" s="190"/>
      <c r="GW155" s="190"/>
      <c r="GX155" s="190"/>
      <c r="GY155" s="190"/>
      <c r="GZ155" s="190"/>
      <c r="HA155" s="190"/>
      <c r="HB155" s="190"/>
      <c r="HC155" s="190"/>
      <c r="HD155" s="190"/>
      <c r="HE155" s="190"/>
      <c r="HF155" s="190"/>
      <c r="HG155" s="190"/>
      <c r="HH155" s="190"/>
      <c r="HI155" s="190"/>
      <c r="HJ155" s="190"/>
      <c r="HK155" s="190"/>
      <c r="HL155" s="190"/>
      <c r="HM155" s="190"/>
      <c r="HN155" s="190"/>
      <c r="HO155" s="190"/>
      <c r="HP155" s="190"/>
      <c r="HQ155" s="190"/>
      <c r="HR155" s="190"/>
      <c r="HS155" s="190"/>
      <c r="HT155" s="190"/>
      <c r="HU155" s="190"/>
      <c r="HV155" s="190"/>
      <c r="HW155" s="190"/>
      <c r="HX155" s="190"/>
      <c r="HY155" s="190"/>
      <c r="HZ155" s="190"/>
      <c r="IA155" s="190"/>
      <c r="IB155" s="190"/>
      <c r="IC155" s="190"/>
      <c r="ID155" s="190"/>
      <c r="IE155" s="190"/>
      <c r="IF155" s="190"/>
      <c r="IG155" s="190"/>
      <c r="IH155" s="190"/>
      <c r="II155" s="190"/>
      <c r="IJ155" s="190"/>
      <c r="IK155" s="190"/>
      <c r="IL155" s="190"/>
      <c r="IM155" s="190"/>
    </row>
    <row r="156" spans="1:247" s="33" customFormat="1" ht="91.5" customHeight="1" x14ac:dyDescent="0.2">
      <c r="A156" s="18">
        <v>5</v>
      </c>
      <c r="B156" s="75" t="s">
        <v>1165</v>
      </c>
      <c r="C156" s="10" t="s">
        <v>25</v>
      </c>
      <c r="D156" s="401" t="s">
        <v>1024</v>
      </c>
      <c r="E156" s="403" t="s">
        <v>1025</v>
      </c>
      <c r="F156" s="403" t="s">
        <v>1026</v>
      </c>
      <c r="G156" s="404" t="s">
        <v>1027</v>
      </c>
      <c r="H156" s="406" t="s">
        <v>1028</v>
      </c>
      <c r="I156" s="404" t="s">
        <v>1002</v>
      </c>
      <c r="J156" s="407">
        <v>1</v>
      </c>
      <c r="K156" s="409">
        <v>43770</v>
      </c>
      <c r="L156" s="409">
        <v>43920</v>
      </c>
      <c r="M156" s="279">
        <v>21</v>
      </c>
      <c r="N156" s="410">
        <v>1</v>
      </c>
      <c r="O156" s="412" t="s">
        <v>1412</v>
      </c>
      <c r="P156" s="312" t="s">
        <v>1358</v>
      </c>
      <c r="Q156" s="419">
        <f t="shared" si="2"/>
        <v>343</v>
      </c>
      <c r="R156" s="185"/>
      <c r="S156" s="185"/>
      <c r="T156" s="185"/>
      <c r="U156" s="185"/>
      <c r="V156" s="185"/>
      <c r="W156" s="185"/>
      <c r="X156" s="185"/>
      <c r="Y156" s="185"/>
      <c r="Z156" s="185"/>
      <c r="AA156" s="185"/>
      <c r="AB156" s="185"/>
      <c r="AC156" s="185"/>
      <c r="AD156" s="185"/>
      <c r="AE156" s="185"/>
      <c r="AF156" s="185"/>
      <c r="AG156" s="185"/>
      <c r="AH156" s="185"/>
      <c r="AI156" s="185"/>
      <c r="AJ156" s="185"/>
      <c r="AK156" s="185"/>
      <c r="AL156" s="185"/>
      <c r="AM156" s="185"/>
      <c r="AN156" s="185"/>
      <c r="AO156" s="185"/>
      <c r="AP156" s="185"/>
      <c r="AQ156" s="185"/>
      <c r="AR156" s="185"/>
      <c r="AS156" s="185"/>
    </row>
    <row r="157" spans="1:247" s="33" customFormat="1" ht="91.5" customHeight="1" x14ac:dyDescent="0.2">
      <c r="A157" s="36">
        <v>3</v>
      </c>
      <c r="B157" s="75" t="s">
        <v>171</v>
      </c>
      <c r="C157" s="10" t="s">
        <v>25</v>
      </c>
      <c r="D157" s="39">
        <v>7</v>
      </c>
      <c r="E157" s="16" t="s">
        <v>422</v>
      </c>
      <c r="F157" s="3" t="s">
        <v>311</v>
      </c>
      <c r="G157" s="216" t="s">
        <v>314</v>
      </c>
      <c r="H157" s="51" t="s">
        <v>315</v>
      </c>
      <c r="I157" s="155" t="s">
        <v>316</v>
      </c>
      <c r="J157" s="226">
        <v>9</v>
      </c>
      <c r="K157" s="156">
        <v>43004</v>
      </c>
      <c r="L157" s="156">
        <v>43830</v>
      </c>
      <c r="M157" s="330">
        <v>116</v>
      </c>
      <c r="N157" s="260">
        <v>1</v>
      </c>
      <c r="O157" s="51" t="s">
        <v>1253</v>
      </c>
      <c r="P157" s="342" t="s">
        <v>1332</v>
      </c>
      <c r="Q157" s="419">
        <f t="shared" si="2"/>
        <v>294</v>
      </c>
      <c r="R157" s="185"/>
      <c r="S157" s="185"/>
      <c r="T157" s="185"/>
      <c r="U157" s="185"/>
      <c r="V157" s="185"/>
      <c r="W157" s="185"/>
      <c r="X157" s="185"/>
      <c r="Y157" s="185"/>
      <c r="Z157" s="185"/>
      <c r="AA157" s="185"/>
      <c r="AB157" s="185"/>
      <c r="AC157" s="185"/>
      <c r="AD157" s="185"/>
      <c r="AE157" s="185"/>
      <c r="AF157" s="185"/>
      <c r="AG157" s="185"/>
      <c r="AH157" s="185"/>
      <c r="AI157" s="185"/>
      <c r="AJ157" s="185"/>
      <c r="AK157" s="185"/>
      <c r="AL157" s="185"/>
      <c r="AM157" s="185"/>
      <c r="AN157" s="185"/>
      <c r="AO157" s="185"/>
      <c r="AP157" s="185"/>
      <c r="AQ157" s="185"/>
      <c r="AR157" s="185"/>
      <c r="AS157" s="185"/>
    </row>
    <row r="158" spans="1:247" ht="109.5" customHeight="1" x14ac:dyDescent="0.2">
      <c r="A158" s="36">
        <v>3</v>
      </c>
      <c r="B158" s="75" t="s">
        <v>172</v>
      </c>
      <c r="C158" s="10" t="s">
        <v>25</v>
      </c>
      <c r="D158" s="39">
        <v>7</v>
      </c>
      <c r="E158" s="16" t="s">
        <v>422</v>
      </c>
      <c r="F158" s="3" t="s">
        <v>311</v>
      </c>
      <c r="G158" s="150" t="s">
        <v>314</v>
      </c>
      <c r="H158" s="3" t="s">
        <v>317</v>
      </c>
      <c r="I158" s="12" t="s">
        <v>318</v>
      </c>
      <c r="J158" s="408">
        <v>1</v>
      </c>
      <c r="K158" s="7">
        <v>43013</v>
      </c>
      <c r="L158" s="156">
        <v>43080</v>
      </c>
      <c r="M158" s="330">
        <v>9</v>
      </c>
      <c r="N158" s="411">
        <v>1</v>
      </c>
      <c r="O158" s="51" t="s">
        <v>862</v>
      </c>
      <c r="P158" s="342" t="s">
        <v>1333</v>
      </c>
      <c r="Q158" s="419">
        <f t="shared" si="2"/>
        <v>198</v>
      </c>
    </row>
    <row r="159" spans="1:247" ht="93.75" customHeight="1" x14ac:dyDescent="0.2">
      <c r="A159" s="36">
        <v>3</v>
      </c>
      <c r="B159" s="75" t="s">
        <v>173</v>
      </c>
      <c r="C159" s="10" t="s">
        <v>25</v>
      </c>
      <c r="D159" s="11">
        <v>7</v>
      </c>
      <c r="E159" s="16" t="s">
        <v>422</v>
      </c>
      <c r="F159" s="3" t="s">
        <v>311</v>
      </c>
      <c r="G159" s="157" t="s">
        <v>314</v>
      </c>
      <c r="H159" s="41" t="s">
        <v>319</v>
      </c>
      <c r="I159" s="45" t="s">
        <v>320</v>
      </c>
      <c r="J159" s="30">
        <v>1</v>
      </c>
      <c r="K159" s="7">
        <v>43080</v>
      </c>
      <c r="L159" s="7">
        <v>43130</v>
      </c>
      <c r="M159" s="330">
        <v>7</v>
      </c>
      <c r="N159" s="50">
        <v>1</v>
      </c>
      <c r="O159" s="3" t="s">
        <v>1236</v>
      </c>
      <c r="P159" s="342" t="s">
        <v>1333</v>
      </c>
      <c r="Q159" s="419">
        <f t="shared" si="2"/>
        <v>265</v>
      </c>
    </row>
    <row r="160" spans="1:247" ht="63.75" x14ac:dyDescent="0.2">
      <c r="A160" s="36">
        <v>3</v>
      </c>
      <c r="B160" s="75" t="s">
        <v>177</v>
      </c>
      <c r="C160" s="10" t="s">
        <v>25</v>
      </c>
      <c r="D160" s="39">
        <v>7</v>
      </c>
      <c r="E160" s="16" t="s">
        <v>422</v>
      </c>
      <c r="F160" s="3" t="s">
        <v>311</v>
      </c>
      <c r="G160" s="157" t="s">
        <v>314</v>
      </c>
      <c r="H160" s="41" t="s">
        <v>322</v>
      </c>
      <c r="I160" s="45" t="s">
        <v>323</v>
      </c>
      <c r="J160" s="30">
        <v>1</v>
      </c>
      <c r="K160" s="67">
        <v>43101</v>
      </c>
      <c r="L160" s="67">
        <v>44196</v>
      </c>
      <c r="M160" s="330">
        <f>52+52+52</f>
        <v>156</v>
      </c>
      <c r="N160" s="50">
        <v>0.56999999999999995</v>
      </c>
      <c r="O160" s="3" t="s">
        <v>903</v>
      </c>
      <c r="P160" s="342" t="s">
        <v>1331</v>
      </c>
      <c r="Q160" s="419">
        <f t="shared" si="2"/>
        <v>354</v>
      </c>
    </row>
    <row r="161" spans="1:247" ht="72.75" customHeight="1" x14ac:dyDescent="0.2">
      <c r="A161" s="36">
        <v>3</v>
      </c>
      <c r="B161" s="75" t="s">
        <v>175</v>
      </c>
      <c r="C161" s="10" t="s">
        <v>25</v>
      </c>
      <c r="D161" s="205">
        <v>7</v>
      </c>
      <c r="E161" s="16" t="s">
        <v>422</v>
      </c>
      <c r="F161" s="3" t="s">
        <v>311</v>
      </c>
      <c r="G161" s="157" t="s">
        <v>314</v>
      </c>
      <c r="H161" s="41" t="s">
        <v>438</v>
      </c>
      <c r="I161" s="45" t="s">
        <v>321</v>
      </c>
      <c r="J161" s="30">
        <v>1</v>
      </c>
      <c r="K161" s="67">
        <v>43101</v>
      </c>
      <c r="L161" s="67">
        <v>43146</v>
      </c>
      <c r="M161" s="330">
        <v>7</v>
      </c>
      <c r="N161" s="50">
        <v>1</v>
      </c>
      <c r="O161" s="3" t="s">
        <v>439</v>
      </c>
      <c r="P161" s="342" t="s">
        <v>1333</v>
      </c>
      <c r="Q161" s="419">
        <f t="shared" si="2"/>
        <v>361</v>
      </c>
    </row>
    <row r="162" spans="1:247" ht="126" customHeight="1" x14ac:dyDescent="0.2">
      <c r="A162" s="36">
        <v>3</v>
      </c>
      <c r="B162" s="75" t="s">
        <v>183</v>
      </c>
      <c r="C162" s="10" t="s">
        <v>25</v>
      </c>
      <c r="D162" s="39">
        <v>8</v>
      </c>
      <c r="E162" s="16" t="s">
        <v>423</v>
      </c>
      <c r="F162" s="3" t="s">
        <v>326</v>
      </c>
      <c r="G162" s="26" t="s">
        <v>327</v>
      </c>
      <c r="H162" s="26" t="s">
        <v>328</v>
      </c>
      <c r="I162" s="45" t="s">
        <v>329</v>
      </c>
      <c r="J162" s="29">
        <v>1</v>
      </c>
      <c r="K162" s="7">
        <v>43101</v>
      </c>
      <c r="L162" s="182">
        <v>43555</v>
      </c>
      <c r="M162" s="320">
        <f>52+13</f>
        <v>65</v>
      </c>
      <c r="N162" s="50">
        <v>1</v>
      </c>
      <c r="O162" s="3" t="s">
        <v>868</v>
      </c>
      <c r="P162" s="342" t="s">
        <v>1331</v>
      </c>
      <c r="Q162" s="419">
        <f t="shared" si="2"/>
        <v>231</v>
      </c>
    </row>
    <row r="163" spans="1:247" s="25" customFormat="1" ht="51" x14ac:dyDescent="0.2">
      <c r="A163" s="36">
        <v>3</v>
      </c>
      <c r="B163" s="75" t="s">
        <v>184</v>
      </c>
      <c r="C163" s="10" t="s">
        <v>25</v>
      </c>
      <c r="D163" s="39">
        <v>9</v>
      </c>
      <c r="E163" s="16" t="s">
        <v>424</v>
      </c>
      <c r="F163" s="3" t="s">
        <v>330</v>
      </c>
      <c r="G163" s="26" t="s">
        <v>331</v>
      </c>
      <c r="H163" s="26" t="s">
        <v>332</v>
      </c>
      <c r="I163" s="45" t="s">
        <v>333</v>
      </c>
      <c r="J163" s="29">
        <v>1</v>
      </c>
      <c r="K163" s="67">
        <v>43101</v>
      </c>
      <c r="L163" s="67">
        <v>43131</v>
      </c>
      <c r="M163" s="320">
        <v>4</v>
      </c>
      <c r="N163" s="50">
        <v>1</v>
      </c>
      <c r="O163" s="3" t="s">
        <v>437</v>
      </c>
      <c r="P163" s="342" t="s">
        <v>1331</v>
      </c>
      <c r="Q163" s="419">
        <f t="shared" si="2"/>
        <v>104</v>
      </c>
      <c r="R163" s="185"/>
      <c r="S163" s="185"/>
      <c r="T163" s="185"/>
      <c r="U163" s="185"/>
      <c r="V163" s="185"/>
      <c r="W163" s="185"/>
      <c r="X163" s="185"/>
      <c r="Y163" s="185"/>
      <c r="Z163" s="185"/>
      <c r="AA163" s="185"/>
      <c r="AB163" s="185"/>
      <c r="AC163" s="185"/>
      <c r="AD163" s="185"/>
      <c r="AE163" s="185"/>
      <c r="AF163" s="185"/>
      <c r="AG163" s="185"/>
      <c r="AH163" s="185"/>
      <c r="AI163" s="185"/>
      <c r="AJ163" s="185"/>
      <c r="AK163" s="185"/>
      <c r="AL163" s="185"/>
      <c r="AM163" s="185"/>
      <c r="AN163" s="185"/>
      <c r="AO163" s="185"/>
      <c r="AP163" s="185"/>
      <c r="AQ163" s="185"/>
      <c r="AR163" s="185"/>
      <c r="AS163" s="185"/>
    </row>
    <row r="164" spans="1:247" s="25" customFormat="1" ht="107.25" customHeight="1" x14ac:dyDescent="0.2">
      <c r="A164" s="36">
        <v>3</v>
      </c>
      <c r="B164" s="75" t="s">
        <v>185</v>
      </c>
      <c r="C164" s="10" t="s">
        <v>25</v>
      </c>
      <c r="D164" s="39">
        <v>10</v>
      </c>
      <c r="E164" s="3" t="s">
        <v>425</v>
      </c>
      <c r="F164" s="3" t="s">
        <v>334</v>
      </c>
      <c r="G164" s="26" t="s">
        <v>335</v>
      </c>
      <c r="H164" s="26" t="s">
        <v>336</v>
      </c>
      <c r="I164" s="45" t="s">
        <v>337</v>
      </c>
      <c r="J164" s="29">
        <v>1</v>
      </c>
      <c r="K164" s="67">
        <v>43101</v>
      </c>
      <c r="L164" s="182">
        <v>43555</v>
      </c>
      <c r="M164" s="320">
        <f>52+13</f>
        <v>65</v>
      </c>
      <c r="N164" s="50">
        <v>1</v>
      </c>
      <c r="O164" s="303" t="s">
        <v>909</v>
      </c>
      <c r="P164" s="342" t="s">
        <v>1331</v>
      </c>
      <c r="Q164" s="419">
        <f t="shared" si="2"/>
        <v>368</v>
      </c>
      <c r="R164" s="185"/>
      <c r="S164" s="185"/>
      <c r="T164" s="185"/>
      <c r="U164" s="185"/>
      <c r="V164" s="185"/>
      <c r="W164" s="185"/>
      <c r="X164" s="185"/>
      <c r="Y164" s="185"/>
      <c r="Z164" s="185"/>
      <c r="AA164" s="185"/>
      <c r="AB164" s="185"/>
      <c r="AC164" s="185"/>
      <c r="AD164" s="185"/>
      <c r="AE164" s="185"/>
      <c r="AF164" s="185"/>
      <c r="AG164" s="185"/>
      <c r="AH164" s="185"/>
      <c r="AI164" s="185"/>
      <c r="AJ164" s="185"/>
      <c r="AK164" s="185"/>
      <c r="AL164" s="185"/>
      <c r="AM164" s="185"/>
      <c r="AN164" s="185"/>
      <c r="AO164" s="185"/>
      <c r="AP164" s="185"/>
      <c r="AQ164" s="185"/>
      <c r="AR164" s="185"/>
      <c r="AS164" s="185"/>
      <c r="AT164" s="185"/>
      <c r="AU164" s="185"/>
      <c r="AV164" s="185"/>
      <c r="AW164" s="185"/>
      <c r="AX164" s="185"/>
      <c r="AY164" s="185"/>
      <c r="AZ164" s="185"/>
      <c r="BA164" s="185"/>
      <c r="BB164" s="185"/>
      <c r="BC164" s="185"/>
      <c r="BD164" s="185"/>
      <c r="BE164" s="185"/>
      <c r="BF164" s="185"/>
      <c r="BG164" s="185"/>
      <c r="BH164" s="185"/>
      <c r="BI164" s="185"/>
      <c r="BJ164" s="185"/>
      <c r="BK164" s="185"/>
      <c r="BL164" s="185"/>
      <c r="BM164" s="185"/>
      <c r="BN164" s="185"/>
      <c r="BO164" s="185"/>
      <c r="BP164" s="185"/>
      <c r="BQ164" s="185"/>
      <c r="BR164" s="185"/>
      <c r="BS164" s="185"/>
      <c r="BT164" s="185"/>
      <c r="BU164" s="185"/>
      <c r="BV164" s="185"/>
      <c r="BW164" s="185"/>
      <c r="BX164" s="185"/>
      <c r="BY164" s="185"/>
      <c r="BZ164" s="185"/>
      <c r="CA164" s="185"/>
      <c r="CB164" s="185"/>
      <c r="CC164" s="185"/>
      <c r="CD164" s="185"/>
      <c r="CE164" s="185"/>
      <c r="CF164" s="185"/>
      <c r="CG164" s="185"/>
      <c r="CH164" s="185"/>
      <c r="CI164" s="185"/>
      <c r="CJ164" s="185"/>
      <c r="CK164" s="185"/>
      <c r="CL164" s="185"/>
      <c r="CM164" s="185"/>
      <c r="CN164" s="185"/>
      <c r="CO164" s="185"/>
      <c r="CP164" s="185"/>
      <c r="CQ164" s="185"/>
      <c r="CR164" s="185"/>
      <c r="CS164" s="185"/>
      <c r="CT164" s="185"/>
      <c r="CU164" s="185"/>
      <c r="CV164" s="185"/>
      <c r="CW164" s="185"/>
      <c r="CX164" s="185"/>
      <c r="CY164" s="185"/>
      <c r="CZ164" s="185"/>
      <c r="DA164" s="185"/>
      <c r="DB164" s="185"/>
      <c r="DC164" s="185"/>
      <c r="DD164" s="185"/>
      <c r="DE164" s="185"/>
      <c r="DF164" s="185"/>
      <c r="DG164" s="185"/>
      <c r="DH164" s="185"/>
      <c r="DI164" s="185"/>
      <c r="DJ164" s="185"/>
      <c r="DK164" s="185"/>
      <c r="DL164" s="185"/>
      <c r="DM164" s="185"/>
      <c r="DN164" s="185"/>
      <c r="DO164" s="185"/>
      <c r="DP164" s="185"/>
      <c r="DQ164" s="185"/>
      <c r="DR164" s="185"/>
      <c r="DS164" s="185"/>
      <c r="DT164" s="185"/>
      <c r="DU164" s="185"/>
      <c r="DV164" s="185"/>
      <c r="DW164" s="185"/>
      <c r="DX164" s="185"/>
      <c r="DY164" s="185"/>
      <c r="DZ164" s="185"/>
      <c r="EA164" s="185"/>
      <c r="EB164" s="185"/>
      <c r="EC164" s="185"/>
      <c r="ED164" s="185"/>
      <c r="EE164" s="185"/>
      <c r="EF164" s="185"/>
      <c r="EG164" s="185"/>
      <c r="EH164" s="185"/>
      <c r="EI164" s="185"/>
      <c r="EJ164" s="185"/>
      <c r="EK164" s="185"/>
      <c r="EL164" s="185"/>
      <c r="EM164" s="185"/>
      <c r="EN164" s="185"/>
      <c r="EO164" s="185"/>
      <c r="EP164" s="185"/>
      <c r="EQ164" s="185"/>
      <c r="ER164" s="185"/>
      <c r="ES164" s="185"/>
      <c r="ET164" s="185"/>
      <c r="EU164" s="185"/>
      <c r="EV164" s="185"/>
      <c r="EW164" s="185"/>
      <c r="EX164" s="185"/>
      <c r="EY164" s="185"/>
      <c r="EZ164" s="185"/>
      <c r="FA164" s="185"/>
      <c r="FB164" s="185"/>
      <c r="FC164" s="185"/>
      <c r="FD164" s="185"/>
      <c r="FE164" s="185"/>
      <c r="FF164" s="185"/>
      <c r="FG164" s="185"/>
      <c r="FH164" s="185"/>
      <c r="FI164" s="185"/>
      <c r="FJ164" s="185"/>
      <c r="FK164" s="185"/>
      <c r="FL164" s="185"/>
      <c r="FM164" s="185"/>
      <c r="FN164" s="185"/>
      <c r="FO164" s="185"/>
      <c r="FP164" s="185"/>
      <c r="FQ164" s="185"/>
      <c r="FR164" s="185"/>
      <c r="FS164" s="185"/>
      <c r="FT164" s="185"/>
      <c r="FU164" s="185"/>
      <c r="FV164" s="185"/>
      <c r="FW164" s="185"/>
      <c r="FX164" s="185"/>
      <c r="FY164" s="185"/>
      <c r="FZ164" s="185"/>
      <c r="GA164" s="185"/>
      <c r="GB164" s="185"/>
      <c r="GC164" s="185"/>
      <c r="GD164" s="185"/>
      <c r="GE164" s="185"/>
      <c r="GF164" s="185"/>
      <c r="GG164" s="185"/>
      <c r="GH164" s="185"/>
      <c r="GI164" s="185"/>
      <c r="GJ164" s="185"/>
      <c r="GK164" s="185"/>
      <c r="GL164" s="185"/>
      <c r="GM164" s="185"/>
      <c r="GN164" s="185"/>
      <c r="GO164" s="185"/>
      <c r="GP164" s="185"/>
      <c r="GQ164" s="185"/>
      <c r="GR164" s="185"/>
      <c r="GS164" s="185"/>
      <c r="GT164" s="185"/>
      <c r="GU164" s="185"/>
      <c r="GV164" s="185"/>
      <c r="GW164" s="185"/>
      <c r="GX164" s="185"/>
      <c r="GY164" s="185"/>
      <c r="GZ164" s="185"/>
      <c r="HA164" s="185"/>
      <c r="HB164" s="185"/>
      <c r="HC164" s="185"/>
      <c r="HD164" s="185"/>
      <c r="HE164" s="185"/>
      <c r="HF164" s="185"/>
      <c r="HG164" s="185"/>
      <c r="HH164" s="185"/>
      <c r="HI164" s="185"/>
      <c r="HJ164" s="185"/>
      <c r="HK164" s="185"/>
      <c r="HL164" s="185"/>
      <c r="HM164" s="185"/>
      <c r="HN164" s="185"/>
      <c r="HO164" s="185"/>
      <c r="HP164" s="185"/>
      <c r="HQ164" s="185"/>
      <c r="HR164" s="185"/>
      <c r="HS164" s="185"/>
      <c r="HT164" s="185"/>
      <c r="HU164" s="185"/>
      <c r="HV164" s="185"/>
      <c r="HW164" s="185"/>
      <c r="HX164" s="185"/>
      <c r="HY164" s="185"/>
      <c r="HZ164" s="185"/>
      <c r="IA164" s="185"/>
      <c r="IB164" s="185"/>
      <c r="IC164" s="185"/>
      <c r="ID164" s="185"/>
      <c r="IE164" s="185"/>
      <c r="IF164" s="185"/>
      <c r="IG164" s="185"/>
      <c r="IH164" s="185"/>
      <c r="II164" s="185"/>
      <c r="IJ164" s="185"/>
      <c r="IK164" s="185"/>
      <c r="IL164" s="185"/>
      <c r="IM164" s="185"/>
    </row>
    <row r="165" spans="1:247" s="25" customFormat="1" ht="108" customHeight="1" x14ac:dyDescent="0.2">
      <c r="A165" s="36">
        <v>3</v>
      </c>
      <c r="B165" s="75" t="s">
        <v>186</v>
      </c>
      <c r="C165" s="10" t="s">
        <v>25</v>
      </c>
      <c r="D165" s="39">
        <v>11</v>
      </c>
      <c r="E165" s="16" t="s">
        <v>426</v>
      </c>
      <c r="F165" s="8" t="s">
        <v>338</v>
      </c>
      <c r="G165" s="26" t="s">
        <v>339</v>
      </c>
      <c r="H165" s="26" t="s">
        <v>340</v>
      </c>
      <c r="I165" s="45" t="s">
        <v>341</v>
      </c>
      <c r="J165" s="29">
        <v>1</v>
      </c>
      <c r="K165" s="44">
        <v>43100</v>
      </c>
      <c r="L165" s="44">
        <v>43131</v>
      </c>
      <c r="M165" s="320">
        <v>4</v>
      </c>
      <c r="N165" s="50">
        <v>1</v>
      </c>
      <c r="O165" s="3" t="s">
        <v>433</v>
      </c>
      <c r="P165" s="342" t="s">
        <v>1331</v>
      </c>
      <c r="Q165" s="419">
        <f t="shared" si="2"/>
        <v>222</v>
      </c>
      <c r="R165" s="185"/>
      <c r="S165" s="185"/>
      <c r="T165" s="185"/>
      <c r="U165" s="185"/>
      <c r="V165" s="185"/>
      <c r="W165" s="185"/>
      <c r="X165" s="185"/>
      <c r="Y165" s="185"/>
      <c r="Z165" s="185"/>
      <c r="AA165" s="185"/>
      <c r="AB165" s="185"/>
      <c r="AC165" s="185"/>
      <c r="AD165" s="185"/>
      <c r="AE165" s="185"/>
      <c r="AF165" s="185"/>
      <c r="AG165" s="185"/>
      <c r="AH165" s="185"/>
      <c r="AI165" s="185"/>
      <c r="AJ165" s="185"/>
      <c r="AK165" s="185"/>
      <c r="AL165" s="185"/>
      <c r="AM165" s="185"/>
      <c r="AN165" s="185"/>
      <c r="AO165" s="185"/>
      <c r="AP165" s="185"/>
      <c r="AQ165" s="185"/>
      <c r="AR165" s="185"/>
      <c r="AS165" s="185"/>
      <c r="AT165" s="186"/>
      <c r="AU165" s="186"/>
      <c r="AV165" s="186"/>
      <c r="AW165" s="186"/>
      <c r="AX165" s="186"/>
      <c r="AY165" s="186"/>
      <c r="AZ165" s="186"/>
      <c r="BA165" s="186"/>
      <c r="BB165" s="186"/>
      <c r="BC165" s="186"/>
      <c r="BD165" s="186"/>
      <c r="BE165" s="186"/>
      <c r="BF165" s="186"/>
      <c r="BG165" s="186"/>
      <c r="BH165" s="186"/>
      <c r="BI165" s="186"/>
      <c r="BJ165" s="186"/>
      <c r="BK165" s="186"/>
      <c r="BL165" s="186"/>
      <c r="BM165" s="186"/>
      <c r="BN165" s="186"/>
      <c r="BO165" s="186"/>
      <c r="BP165" s="186"/>
      <c r="BQ165" s="186"/>
      <c r="BR165" s="186"/>
      <c r="BS165" s="186"/>
      <c r="BT165" s="186"/>
      <c r="BU165" s="186"/>
      <c r="BV165" s="186"/>
      <c r="BW165" s="186"/>
      <c r="BX165" s="186"/>
      <c r="BY165" s="186"/>
      <c r="BZ165" s="186"/>
      <c r="CA165" s="186"/>
      <c r="CB165" s="186"/>
      <c r="CC165" s="186"/>
      <c r="CD165" s="186"/>
      <c r="CE165" s="186"/>
      <c r="CF165" s="186"/>
      <c r="CG165" s="186"/>
      <c r="CH165" s="186"/>
      <c r="CI165" s="186"/>
      <c r="CJ165" s="186"/>
      <c r="CK165" s="186"/>
      <c r="CL165" s="186"/>
      <c r="CM165" s="186"/>
      <c r="CN165" s="186"/>
      <c r="CO165" s="186"/>
      <c r="CP165" s="186"/>
      <c r="CQ165" s="186"/>
      <c r="CR165" s="186"/>
      <c r="CS165" s="186"/>
      <c r="CT165" s="186"/>
      <c r="CU165" s="186"/>
      <c r="CV165" s="186"/>
      <c r="CW165" s="186"/>
      <c r="CX165" s="186"/>
      <c r="CY165" s="186"/>
      <c r="CZ165" s="186"/>
      <c r="DA165" s="186"/>
      <c r="DB165" s="186"/>
      <c r="DC165" s="186"/>
      <c r="DD165" s="186"/>
      <c r="DE165" s="186"/>
      <c r="DF165" s="186"/>
      <c r="DG165" s="186"/>
      <c r="DH165" s="186"/>
      <c r="DI165" s="186"/>
      <c r="DJ165" s="186"/>
      <c r="DK165" s="186"/>
      <c r="DL165" s="186"/>
      <c r="DM165" s="186"/>
      <c r="DN165" s="186"/>
      <c r="DO165" s="186"/>
      <c r="DP165" s="186"/>
      <c r="DQ165" s="186"/>
      <c r="DR165" s="186"/>
      <c r="DS165" s="186"/>
      <c r="DT165" s="186"/>
      <c r="DU165" s="186"/>
      <c r="DV165" s="186"/>
      <c r="DW165" s="186"/>
      <c r="DX165" s="186"/>
      <c r="DY165" s="186"/>
      <c r="DZ165" s="186"/>
      <c r="EA165" s="186"/>
      <c r="EB165" s="186"/>
      <c r="EC165" s="186"/>
      <c r="ED165" s="186"/>
      <c r="EE165" s="186"/>
      <c r="EF165" s="186"/>
      <c r="EG165" s="186"/>
      <c r="EH165" s="186"/>
      <c r="EI165" s="186"/>
      <c r="EJ165" s="186"/>
      <c r="EK165" s="186"/>
      <c r="EL165" s="186"/>
      <c r="EM165" s="186"/>
      <c r="EN165" s="186"/>
      <c r="EO165" s="186"/>
      <c r="EP165" s="186"/>
      <c r="EQ165" s="186"/>
      <c r="ER165" s="186"/>
      <c r="ES165" s="186"/>
      <c r="ET165" s="186"/>
      <c r="EU165" s="186"/>
      <c r="EV165" s="186"/>
      <c r="EW165" s="186"/>
      <c r="EX165" s="186"/>
      <c r="EY165" s="186"/>
      <c r="EZ165" s="186"/>
      <c r="FA165" s="186"/>
      <c r="FB165" s="186"/>
      <c r="FC165" s="186"/>
      <c r="FD165" s="186"/>
      <c r="FE165" s="186"/>
      <c r="FF165" s="186"/>
      <c r="FG165" s="186"/>
      <c r="FH165" s="186"/>
      <c r="FI165" s="186"/>
      <c r="FJ165" s="186"/>
      <c r="FK165" s="186"/>
      <c r="FL165" s="186"/>
      <c r="FM165" s="186"/>
      <c r="FN165" s="186"/>
      <c r="FO165" s="186"/>
      <c r="FP165" s="186"/>
      <c r="FQ165" s="186"/>
      <c r="FR165" s="186"/>
      <c r="FS165" s="186"/>
      <c r="FT165" s="186"/>
      <c r="FU165" s="186"/>
      <c r="FV165" s="186"/>
      <c r="FW165" s="186"/>
      <c r="FX165" s="186"/>
      <c r="FY165" s="186"/>
      <c r="FZ165" s="186"/>
      <c r="GA165" s="186"/>
      <c r="GB165" s="186"/>
      <c r="GC165" s="186"/>
      <c r="GD165" s="186"/>
      <c r="GE165" s="186"/>
      <c r="GF165" s="186"/>
      <c r="GG165" s="186"/>
      <c r="GH165" s="186"/>
      <c r="GI165" s="186"/>
      <c r="GJ165" s="186"/>
      <c r="GK165" s="186"/>
      <c r="GL165" s="186"/>
      <c r="GM165" s="186"/>
      <c r="GN165" s="186"/>
      <c r="GO165" s="186"/>
      <c r="GP165" s="186"/>
      <c r="GQ165" s="186"/>
      <c r="GR165" s="186"/>
      <c r="GS165" s="186"/>
      <c r="GT165" s="186"/>
      <c r="GU165" s="186"/>
      <c r="GV165" s="186"/>
      <c r="GW165" s="186"/>
      <c r="GX165" s="186"/>
      <c r="GY165" s="186"/>
      <c r="GZ165" s="186"/>
      <c r="HA165" s="186"/>
      <c r="HB165" s="186"/>
      <c r="HC165" s="186"/>
      <c r="HD165" s="186"/>
      <c r="HE165" s="186"/>
      <c r="HF165" s="186"/>
      <c r="HG165" s="186"/>
      <c r="HH165" s="186"/>
      <c r="HI165" s="186"/>
      <c r="HJ165" s="186"/>
      <c r="HK165" s="186"/>
      <c r="HL165" s="186"/>
      <c r="HM165" s="186"/>
      <c r="HN165" s="186"/>
      <c r="HO165" s="186"/>
      <c r="HP165" s="186"/>
      <c r="HQ165" s="186"/>
      <c r="HR165" s="186"/>
      <c r="HS165" s="186"/>
      <c r="HT165" s="186"/>
      <c r="HU165" s="186"/>
      <c r="HV165" s="186"/>
      <c r="HW165" s="186"/>
      <c r="HX165" s="186"/>
      <c r="HY165" s="186"/>
      <c r="HZ165" s="186"/>
      <c r="IA165" s="186"/>
      <c r="IB165" s="186"/>
      <c r="IC165" s="186"/>
      <c r="ID165" s="186"/>
      <c r="IE165" s="186"/>
      <c r="IF165" s="186"/>
      <c r="IG165" s="186"/>
      <c r="IH165" s="186"/>
      <c r="II165" s="186"/>
      <c r="IJ165" s="186"/>
      <c r="IK165" s="186"/>
      <c r="IL165" s="186"/>
      <c r="IM165" s="186"/>
    </row>
    <row r="166" spans="1:247" ht="99" customHeight="1" x14ac:dyDescent="0.2">
      <c r="A166" s="36">
        <v>3</v>
      </c>
      <c r="B166" s="75" t="s">
        <v>187</v>
      </c>
      <c r="C166" s="10" t="s">
        <v>25</v>
      </c>
      <c r="D166" s="39">
        <v>12</v>
      </c>
      <c r="E166" s="3" t="s">
        <v>427</v>
      </c>
      <c r="F166" s="3" t="s">
        <v>342</v>
      </c>
      <c r="G166" s="10" t="s">
        <v>327</v>
      </c>
      <c r="H166" s="10" t="s">
        <v>328</v>
      </c>
      <c r="I166" s="12" t="s">
        <v>329</v>
      </c>
      <c r="J166" s="11">
        <v>1</v>
      </c>
      <c r="K166" s="7">
        <v>43101</v>
      </c>
      <c r="L166" s="7">
        <v>43465</v>
      </c>
      <c r="M166" s="320">
        <v>52</v>
      </c>
      <c r="N166" s="100">
        <v>1</v>
      </c>
      <c r="O166" s="3" t="s">
        <v>770</v>
      </c>
      <c r="P166" s="342" t="s">
        <v>1329</v>
      </c>
      <c r="Q166" s="419">
        <f t="shared" si="2"/>
        <v>295</v>
      </c>
      <c r="AT166" s="420"/>
      <c r="AU166" s="420"/>
      <c r="AV166" s="420"/>
      <c r="AW166" s="420"/>
      <c r="AX166" s="420"/>
      <c r="AY166" s="420"/>
      <c r="AZ166" s="420"/>
      <c r="BA166" s="420"/>
      <c r="BB166" s="420"/>
      <c r="BC166" s="420"/>
      <c r="BD166" s="420"/>
      <c r="BE166" s="420"/>
      <c r="BF166" s="420"/>
      <c r="BG166" s="420"/>
      <c r="BH166" s="420"/>
      <c r="BI166" s="420"/>
      <c r="BJ166" s="420"/>
      <c r="BK166" s="420"/>
      <c r="BL166" s="420"/>
      <c r="BM166" s="420"/>
      <c r="BN166" s="420"/>
      <c r="BO166" s="420"/>
      <c r="BP166" s="420"/>
      <c r="BQ166" s="420"/>
      <c r="BR166" s="420"/>
      <c r="BS166" s="420"/>
      <c r="BT166" s="420"/>
      <c r="BU166" s="420"/>
      <c r="BV166" s="420"/>
      <c r="BW166" s="420"/>
      <c r="BX166" s="420"/>
      <c r="BY166" s="420"/>
      <c r="BZ166" s="420"/>
      <c r="CA166" s="420"/>
      <c r="CB166" s="420"/>
      <c r="CC166" s="420"/>
      <c r="CD166" s="420"/>
      <c r="CE166" s="420"/>
      <c r="CF166" s="420"/>
      <c r="CG166" s="420"/>
      <c r="CH166" s="420"/>
      <c r="CI166" s="420"/>
      <c r="CJ166" s="420"/>
      <c r="CK166" s="420"/>
      <c r="CL166" s="420"/>
      <c r="CM166" s="420"/>
      <c r="CN166" s="420"/>
      <c r="CO166" s="420"/>
      <c r="CP166" s="420"/>
      <c r="CQ166" s="420"/>
      <c r="CR166" s="420"/>
      <c r="CS166" s="420"/>
      <c r="CT166" s="420"/>
      <c r="CU166" s="420"/>
      <c r="CV166" s="420"/>
      <c r="CW166" s="420"/>
      <c r="CX166" s="420"/>
      <c r="CY166" s="420"/>
      <c r="CZ166" s="420"/>
      <c r="DA166" s="420"/>
      <c r="DB166" s="420"/>
      <c r="DC166" s="420"/>
      <c r="DD166" s="420"/>
      <c r="DE166" s="420"/>
      <c r="DF166" s="420"/>
      <c r="DG166" s="420"/>
      <c r="DH166" s="420"/>
      <c r="DI166" s="420"/>
      <c r="DJ166" s="420"/>
      <c r="DK166" s="420"/>
      <c r="DL166" s="420"/>
      <c r="DM166" s="420"/>
      <c r="DN166" s="420"/>
      <c r="DO166" s="420"/>
      <c r="DP166" s="420"/>
      <c r="DQ166" s="420"/>
      <c r="DR166" s="420"/>
      <c r="DS166" s="420"/>
      <c r="DT166" s="420"/>
      <c r="DU166" s="420"/>
      <c r="DV166" s="420"/>
      <c r="DW166" s="420"/>
      <c r="DX166" s="420"/>
      <c r="DY166" s="420"/>
      <c r="DZ166" s="420"/>
      <c r="EA166" s="420"/>
      <c r="EB166" s="420"/>
      <c r="EC166" s="420"/>
      <c r="ED166" s="420"/>
      <c r="EE166" s="420"/>
      <c r="EF166" s="420"/>
      <c r="EG166" s="420"/>
      <c r="EH166" s="420"/>
      <c r="EI166" s="420"/>
      <c r="EJ166" s="420"/>
      <c r="EK166" s="420"/>
      <c r="EL166" s="420"/>
      <c r="EM166" s="420"/>
      <c r="EN166" s="420"/>
      <c r="EO166" s="420"/>
      <c r="EP166" s="420"/>
      <c r="EQ166" s="420"/>
      <c r="ER166" s="420"/>
      <c r="ES166" s="420"/>
      <c r="ET166" s="420"/>
      <c r="EU166" s="420"/>
      <c r="EV166" s="420"/>
      <c r="EW166" s="420"/>
      <c r="EX166" s="420"/>
      <c r="EY166" s="420"/>
      <c r="EZ166" s="420"/>
      <c r="FA166" s="420"/>
      <c r="FB166" s="420"/>
      <c r="FC166" s="420"/>
      <c r="FD166" s="420"/>
      <c r="FE166" s="420"/>
      <c r="FF166" s="420"/>
      <c r="FG166" s="420"/>
      <c r="FH166" s="420"/>
      <c r="FI166" s="420"/>
      <c r="FJ166" s="420"/>
      <c r="FK166" s="420"/>
      <c r="FL166" s="420"/>
      <c r="FM166" s="420"/>
      <c r="FN166" s="420"/>
      <c r="FO166" s="420"/>
      <c r="FP166" s="420"/>
      <c r="FQ166" s="420"/>
      <c r="FR166" s="420"/>
      <c r="FS166" s="420"/>
      <c r="FT166" s="420"/>
      <c r="FU166" s="420"/>
      <c r="FV166" s="420"/>
      <c r="FW166" s="420"/>
      <c r="FX166" s="420"/>
      <c r="FY166" s="420"/>
      <c r="FZ166" s="420"/>
      <c r="GA166" s="420"/>
      <c r="GB166" s="420"/>
      <c r="GC166" s="420"/>
      <c r="GD166" s="420"/>
      <c r="GE166" s="420"/>
      <c r="GF166" s="420"/>
      <c r="GG166" s="420"/>
      <c r="GH166" s="420"/>
      <c r="GI166" s="420"/>
      <c r="GJ166" s="420"/>
      <c r="GK166" s="420"/>
      <c r="GL166" s="420"/>
      <c r="GM166" s="420"/>
      <c r="GN166" s="420"/>
      <c r="GO166" s="420"/>
      <c r="GP166" s="420"/>
      <c r="GQ166" s="420"/>
      <c r="GR166" s="420"/>
      <c r="GS166" s="420"/>
      <c r="GT166" s="420"/>
      <c r="GU166" s="420"/>
      <c r="GV166" s="420"/>
      <c r="GW166" s="420"/>
      <c r="GX166" s="420"/>
      <c r="GY166" s="420"/>
      <c r="GZ166" s="420"/>
      <c r="HA166" s="420"/>
      <c r="HB166" s="420"/>
      <c r="HC166" s="420"/>
      <c r="HD166" s="420"/>
      <c r="HE166" s="420"/>
      <c r="HF166" s="420"/>
      <c r="HG166" s="420"/>
      <c r="HH166" s="420"/>
      <c r="HI166" s="420"/>
      <c r="HJ166" s="420"/>
      <c r="HK166" s="420"/>
      <c r="HL166" s="420"/>
      <c r="HM166" s="420"/>
      <c r="HN166" s="420"/>
      <c r="HO166" s="420"/>
      <c r="HP166" s="420"/>
      <c r="HQ166" s="420"/>
      <c r="HR166" s="420"/>
      <c r="HS166" s="420"/>
      <c r="HT166" s="420"/>
      <c r="HU166" s="420"/>
      <c r="HV166" s="420"/>
      <c r="HW166" s="420"/>
      <c r="HX166" s="420"/>
      <c r="HY166" s="420"/>
      <c r="HZ166" s="420"/>
      <c r="IA166" s="420"/>
      <c r="IB166" s="420"/>
      <c r="IC166" s="420"/>
      <c r="ID166" s="420"/>
      <c r="IE166" s="420"/>
      <c r="IF166" s="420"/>
      <c r="IG166" s="420"/>
      <c r="IH166" s="420"/>
      <c r="II166" s="420"/>
      <c r="IJ166" s="420"/>
      <c r="IK166" s="420"/>
      <c r="IL166" s="420"/>
      <c r="IM166" s="420"/>
    </row>
    <row r="167" spans="1:247" ht="102.75" customHeight="1" x14ac:dyDescent="0.2">
      <c r="A167" s="36">
        <v>3</v>
      </c>
      <c r="B167" s="75" t="s">
        <v>188</v>
      </c>
      <c r="C167" s="10" t="s">
        <v>25</v>
      </c>
      <c r="D167" s="15">
        <v>12</v>
      </c>
      <c r="E167" s="3" t="s">
        <v>427</v>
      </c>
      <c r="F167" s="3" t="s">
        <v>342</v>
      </c>
      <c r="G167" s="31" t="s">
        <v>343</v>
      </c>
      <c r="H167" s="31" t="s">
        <v>344</v>
      </c>
      <c r="I167" s="12" t="s">
        <v>75</v>
      </c>
      <c r="J167" s="15">
        <v>1</v>
      </c>
      <c r="K167" s="7">
        <v>43101</v>
      </c>
      <c r="L167" s="7">
        <v>43465</v>
      </c>
      <c r="M167" s="320">
        <v>52</v>
      </c>
      <c r="N167" s="100">
        <v>1</v>
      </c>
      <c r="O167" s="3" t="s">
        <v>770</v>
      </c>
      <c r="P167" s="342" t="s">
        <v>1329</v>
      </c>
      <c r="Q167" s="419">
        <f t="shared" si="2"/>
        <v>295</v>
      </c>
      <c r="AT167" s="420"/>
      <c r="AU167" s="420"/>
      <c r="AV167" s="420"/>
      <c r="AW167" s="420"/>
      <c r="AX167" s="420"/>
      <c r="AY167" s="420"/>
      <c r="AZ167" s="420"/>
      <c r="BA167" s="420"/>
      <c r="BB167" s="420"/>
      <c r="BC167" s="420"/>
      <c r="BD167" s="420"/>
      <c r="BE167" s="420"/>
      <c r="BF167" s="420"/>
      <c r="BG167" s="420"/>
      <c r="BH167" s="420"/>
      <c r="BI167" s="420"/>
      <c r="BJ167" s="420"/>
      <c r="BK167" s="420"/>
      <c r="BL167" s="420"/>
      <c r="BM167" s="420"/>
      <c r="BN167" s="420"/>
      <c r="BO167" s="420"/>
      <c r="BP167" s="420"/>
      <c r="BQ167" s="420"/>
      <c r="BR167" s="420"/>
      <c r="BS167" s="420"/>
      <c r="BT167" s="420"/>
      <c r="BU167" s="420"/>
      <c r="BV167" s="420"/>
      <c r="BW167" s="420"/>
      <c r="BX167" s="420"/>
      <c r="BY167" s="420"/>
      <c r="BZ167" s="420"/>
      <c r="CA167" s="420"/>
      <c r="CB167" s="420"/>
      <c r="CC167" s="420"/>
      <c r="CD167" s="420"/>
      <c r="CE167" s="420"/>
      <c r="CF167" s="420"/>
      <c r="CG167" s="420"/>
      <c r="CH167" s="420"/>
      <c r="CI167" s="420"/>
      <c r="CJ167" s="420"/>
      <c r="CK167" s="420"/>
      <c r="CL167" s="420"/>
      <c r="CM167" s="420"/>
      <c r="CN167" s="420"/>
      <c r="CO167" s="420"/>
      <c r="CP167" s="420"/>
      <c r="CQ167" s="420"/>
      <c r="CR167" s="420"/>
      <c r="CS167" s="420"/>
      <c r="CT167" s="420"/>
      <c r="CU167" s="420"/>
      <c r="CV167" s="420"/>
      <c r="CW167" s="420"/>
      <c r="CX167" s="420"/>
      <c r="CY167" s="420"/>
      <c r="CZ167" s="420"/>
      <c r="DA167" s="420"/>
      <c r="DB167" s="420"/>
      <c r="DC167" s="420"/>
      <c r="DD167" s="420"/>
      <c r="DE167" s="420"/>
      <c r="DF167" s="420"/>
      <c r="DG167" s="420"/>
      <c r="DH167" s="420"/>
      <c r="DI167" s="420"/>
      <c r="DJ167" s="420"/>
      <c r="DK167" s="420"/>
      <c r="DL167" s="420"/>
      <c r="DM167" s="420"/>
      <c r="DN167" s="420"/>
      <c r="DO167" s="420"/>
      <c r="DP167" s="420"/>
      <c r="DQ167" s="420"/>
      <c r="DR167" s="420"/>
      <c r="DS167" s="420"/>
      <c r="DT167" s="420"/>
      <c r="DU167" s="420"/>
      <c r="DV167" s="420"/>
      <c r="DW167" s="420"/>
      <c r="DX167" s="420"/>
      <c r="DY167" s="420"/>
      <c r="DZ167" s="420"/>
      <c r="EA167" s="420"/>
      <c r="EB167" s="420"/>
      <c r="EC167" s="420"/>
      <c r="ED167" s="420"/>
      <c r="EE167" s="420"/>
      <c r="EF167" s="420"/>
      <c r="EG167" s="420"/>
      <c r="EH167" s="420"/>
      <c r="EI167" s="420"/>
      <c r="EJ167" s="420"/>
      <c r="EK167" s="420"/>
      <c r="EL167" s="420"/>
      <c r="EM167" s="420"/>
      <c r="EN167" s="420"/>
      <c r="EO167" s="420"/>
      <c r="EP167" s="420"/>
      <c r="EQ167" s="420"/>
      <c r="ER167" s="420"/>
      <c r="ES167" s="420"/>
      <c r="ET167" s="420"/>
      <c r="EU167" s="420"/>
      <c r="EV167" s="420"/>
      <c r="EW167" s="420"/>
      <c r="EX167" s="420"/>
      <c r="EY167" s="420"/>
      <c r="EZ167" s="420"/>
      <c r="FA167" s="420"/>
      <c r="FB167" s="420"/>
      <c r="FC167" s="420"/>
      <c r="FD167" s="420"/>
      <c r="FE167" s="420"/>
      <c r="FF167" s="420"/>
      <c r="FG167" s="420"/>
      <c r="FH167" s="420"/>
      <c r="FI167" s="420"/>
      <c r="FJ167" s="420"/>
      <c r="FK167" s="420"/>
      <c r="FL167" s="420"/>
      <c r="FM167" s="420"/>
      <c r="FN167" s="420"/>
      <c r="FO167" s="420"/>
      <c r="FP167" s="420"/>
      <c r="FQ167" s="420"/>
      <c r="FR167" s="420"/>
      <c r="FS167" s="420"/>
      <c r="FT167" s="420"/>
      <c r="FU167" s="420"/>
      <c r="FV167" s="420"/>
      <c r="FW167" s="420"/>
      <c r="FX167" s="420"/>
      <c r="FY167" s="420"/>
      <c r="FZ167" s="420"/>
      <c r="GA167" s="420"/>
      <c r="GB167" s="420"/>
      <c r="GC167" s="420"/>
      <c r="GD167" s="420"/>
      <c r="GE167" s="420"/>
      <c r="GF167" s="420"/>
      <c r="GG167" s="420"/>
      <c r="GH167" s="420"/>
      <c r="GI167" s="420"/>
      <c r="GJ167" s="420"/>
      <c r="GK167" s="420"/>
      <c r="GL167" s="420"/>
      <c r="GM167" s="420"/>
      <c r="GN167" s="420"/>
      <c r="GO167" s="420"/>
      <c r="GP167" s="420"/>
      <c r="GQ167" s="420"/>
      <c r="GR167" s="420"/>
      <c r="GS167" s="420"/>
      <c r="GT167" s="420"/>
      <c r="GU167" s="420"/>
      <c r="GV167" s="420"/>
      <c r="GW167" s="420"/>
      <c r="GX167" s="420"/>
      <c r="GY167" s="420"/>
      <c r="GZ167" s="420"/>
      <c r="HA167" s="420"/>
      <c r="HB167" s="420"/>
      <c r="HC167" s="420"/>
      <c r="HD167" s="420"/>
      <c r="HE167" s="420"/>
      <c r="HF167" s="420"/>
      <c r="HG167" s="420"/>
      <c r="HH167" s="420"/>
      <c r="HI167" s="420"/>
      <c r="HJ167" s="420"/>
      <c r="HK167" s="420"/>
      <c r="HL167" s="420"/>
      <c r="HM167" s="420"/>
      <c r="HN167" s="420"/>
      <c r="HO167" s="420"/>
      <c r="HP167" s="420"/>
      <c r="HQ167" s="420"/>
      <c r="HR167" s="420"/>
      <c r="HS167" s="420"/>
      <c r="HT167" s="420"/>
      <c r="HU167" s="420"/>
      <c r="HV167" s="420"/>
      <c r="HW167" s="420"/>
      <c r="HX167" s="420"/>
      <c r="HY167" s="420"/>
      <c r="HZ167" s="420"/>
      <c r="IA167" s="420"/>
      <c r="IB167" s="420"/>
      <c r="IC167" s="420"/>
      <c r="ID167" s="420"/>
      <c r="IE167" s="420"/>
      <c r="IF167" s="420"/>
      <c r="IG167" s="420"/>
      <c r="IH167" s="420"/>
      <c r="II167" s="420"/>
      <c r="IJ167" s="420"/>
      <c r="IK167" s="420"/>
      <c r="IL167" s="420"/>
      <c r="IM167" s="420"/>
    </row>
    <row r="168" spans="1:247" s="286" customFormat="1" ht="97.5" customHeight="1" x14ac:dyDescent="0.2">
      <c r="A168" s="18">
        <v>3</v>
      </c>
      <c r="B168" s="75" t="s">
        <v>190</v>
      </c>
      <c r="C168" s="10" t="s">
        <v>25</v>
      </c>
      <c r="D168" s="40">
        <v>1</v>
      </c>
      <c r="E168" s="31" t="s">
        <v>505</v>
      </c>
      <c r="F168" s="31" t="s">
        <v>345</v>
      </c>
      <c r="G168" s="31" t="s">
        <v>327</v>
      </c>
      <c r="H168" s="91" t="s">
        <v>328</v>
      </c>
      <c r="I168" s="12" t="s">
        <v>329</v>
      </c>
      <c r="J168" s="15">
        <v>1</v>
      </c>
      <c r="K168" s="7">
        <v>43101</v>
      </c>
      <c r="L168" s="7">
        <v>43465</v>
      </c>
      <c r="M168" s="320">
        <v>52</v>
      </c>
      <c r="N168" s="259">
        <v>1</v>
      </c>
      <c r="O168" s="3" t="s">
        <v>770</v>
      </c>
      <c r="P168" s="342" t="s">
        <v>1329</v>
      </c>
      <c r="Q168" s="419">
        <f t="shared" si="2"/>
        <v>295</v>
      </c>
      <c r="R168" s="185"/>
      <c r="S168" s="185"/>
      <c r="T168" s="185"/>
      <c r="U168" s="185"/>
      <c r="V168" s="185"/>
      <c r="W168" s="185"/>
      <c r="X168" s="185"/>
      <c r="Y168" s="185"/>
      <c r="Z168" s="185"/>
      <c r="AA168" s="185"/>
      <c r="AB168" s="185"/>
      <c r="AC168" s="185"/>
      <c r="AD168" s="185"/>
      <c r="AE168" s="185"/>
      <c r="AF168" s="185"/>
      <c r="AG168" s="185"/>
      <c r="AH168" s="185"/>
      <c r="AI168" s="185"/>
      <c r="AJ168" s="185"/>
      <c r="AK168" s="185"/>
      <c r="AL168" s="185"/>
      <c r="AM168" s="185"/>
      <c r="AN168" s="185"/>
      <c r="AO168" s="185"/>
      <c r="AP168" s="185"/>
      <c r="AQ168" s="185"/>
      <c r="AR168" s="185"/>
      <c r="AS168" s="185"/>
    </row>
    <row r="169" spans="1:247" s="286" customFormat="1" ht="51" x14ac:dyDescent="0.2">
      <c r="A169" s="18">
        <v>3</v>
      </c>
      <c r="B169" s="75" t="s">
        <v>191</v>
      </c>
      <c r="C169" s="10" t="s">
        <v>25</v>
      </c>
      <c r="D169" s="54">
        <v>1</v>
      </c>
      <c r="E169" s="31" t="s">
        <v>505</v>
      </c>
      <c r="F169" s="31" t="s">
        <v>345</v>
      </c>
      <c r="G169" s="57" t="s">
        <v>346</v>
      </c>
      <c r="H169" s="61" t="s">
        <v>347</v>
      </c>
      <c r="I169" s="45" t="s">
        <v>348</v>
      </c>
      <c r="J169" s="65">
        <v>1</v>
      </c>
      <c r="K169" s="7">
        <v>43100</v>
      </c>
      <c r="L169" s="7">
        <v>43159</v>
      </c>
      <c r="M169" s="333">
        <v>8</v>
      </c>
      <c r="N169" s="50">
        <v>1</v>
      </c>
      <c r="O169" s="3" t="s">
        <v>436</v>
      </c>
      <c r="P169" s="342" t="s">
        <v>1331</v>
      </c>
      <c r="Q169" s="419">
        <f t="shared" si="2"/>
        <v>219</v>
      </c>
      <c r="R169" s="185"/>
      <c r="S169" s="185"/>
      <c r="T169" s="185"/>
      <c r="U169" s="185"/>
      <c r="V169" s="185"/>
      <c r="W169" s="185"/>
      <c r="X169" s="185"/>
      <c r="Y169" s="185"/>
      <c r="Z169" s="185"/>
      <c r="AA169" s="185"/>
      <c r="AB169" s="185"/>
      <c r="AC169" s="185"/>
      <c r="AD169" s="185"/>
      <c r="AE169" s="185"/>
      <c r="AF169" s="185"/>
      <c r="AG169" s="185"/>
      <c r="AH169" s="185"/>
      <c r="AI169" s="185"/>
      <c r="AJ169" s="185"/>
      <c r="AK169" s="185"/>
      <c r="AL169" s="185"/>
      <c r="AM169" s="185"/>
      <c r="AN169" s="185"/>
      <c r="AO169" s="185"/>
      <c r="AP169" s="185"/>
      <c r="AQ169" s="185"/>
      <c r="AR169" s="185"/>
      <c r="AS169" s="185"/>
    </row>
    <row r="170" spans="1:247" s="286" customFormat="1" ht="51" x14ac:dyDescent="0.2">
      <c r="A170" s="18">
        <v>3</v>
      </c>
      <c r="B170" s="75" t="s">
        <v>192</v>
      </c>
      <c r="C170" s="10" t="s">
        <v>25</v>
      </c>
      <c r="D170" s="40">
        <v>1</v>
      </c>
      <c r="E170" s="31" t="s">
        <v>505</v>
      </c>
      <c r="F170" s="31" t="s">
        <v>345</v>
      </c>
      <c r="G170" s="61" t="s">
        <v>234</v>
      </c>
      <c r="H170" s="61" t="s">
        <v>235</v>
      </c>
      <c r="I170" s="45" t="s">
        <v>75</v>
      </c>
      <c r="J170" s="65">
        <v>1</v>
      </c>
      <c r="K170" s="67">
        <v>43101</v>
      </c>
      <c r="L170" s="67">
        <v>43465</v>
      </c>
      <c r="M170" s="320">
        <v>52</v>
      </c>
      <c r="N170" s="158">
        <v>1</v>
      </c>
      <c r="O170" s="3" t="s">
        <v>770</v>
      </c>
      <c r="P170" s="342" t="s">
        <v>1329</v>
      </c>
      <c r="Q170" s="419">
        <f t="shared" si="2"/>
        <v>295</v>
      </c>
      <c r="R170" s="185"/>
      <c r="S170" s="185"/>
      <c r="T170" s="185"/>
      <c r="U170" s="185"/>
      <c r="V170" s="185"/>
      <c r="W170" s="185"/>
      <c r="X170" s="185"/>
      <c r="Y170" s="185"/>
      <c r="Z170" s="185"/>
      <c r="AA170" s="185"/>
      <c r="AB170" s="185"/>
      <c r="AC170" s="185"/>
      <c r="AD170" s="185"/>
      <c r="AE170" s="185"/>
      <c r="AF170" s="185"/>
      <c r="AG170" s="185"/>
      <c r="AH170" s="185"/>
      <c r="AI170" s="185"/>
      <c r="AJ170" s="185"/>
      <c r="AK170" s="185"/>
      <c r="AL170" s="185"/>
      <c r="AM170" s="185"/>
      <c r="AN170" s="185"/>
      <c r="AO170" s="185"/>
      <c r="AP170" s="185"/>
      <c r="AQ170" s="185"/>
      <c r="AR170" s="185"/>
      <c r="AS170" s="185"/>
    </row>
    <row r="171" spans="1:247" s="286" customFormat="1" ht="76.5" x14ac:dyDescent="0.2">
      <c r="A171" s="18">
        <v>3</v>
      </c>
      <c r="B171" s="75" t="s">
        <v>195</v>
      </c>
      <c r="C171" s="10" t="s">
        <v>25</v>
      </c>
      <c r="D171" s="52">
        <v>1</v>
      </c>
      <c r="E171" s="31" t="s">
        <v>505</v>
      </c>
      <c r="F171" s="31" t="s">
        <v>345</v>
      </c>
      <c r="G171" s="59" t="s">
        <v>236</v>
      </c>
      <c r="H171" s="59" t="s">
        <v>237</v>
      </c>
      <c r="I171" s="45" t="s">
        <v>238</v>
      </c>
      <c r="J171" s="45">
        <v>1</v>
      </c>
      <c r="K171" s="67">
        <v>43101</v>
      </c>
      <c r="L171" s="67">
        <v>43159</v>
      </c>
      <c r="M171" s="288">
        <v>8</v>
      </c>
      <c r="N171" s="50">
        <v>1</v>
      </c>
      <c r="O171" s="3" t="s">
        <v>430</v>
      </c>
      <c r="P171" s="342" t="s">
        <v>1330</v>
      </c>
      <c r="Q171" s="419">
        <f t="shared" si="2"/>
        <v>389</v>
      </c>
      <c r="R171" s="185"/>
      <c r="S171" s="185"/>
      <c r="T171" s="185"/>
      <c r="U171" s="185"/>
      <c r="V171" s="185"/>
      <c r="W171" s="185"/>
      <c r="X171" s="185"/>
      <c r="Y171" s="185"/>
      <c r="Z171" s="185"/>
      <c r="AA171" s="185"/>
      <c r="AB171" s="185"/>
      <c r="AC171" s="185"/>
      <c r="AD171" s="185"/>
      <c r="AE171" s="185"/>
      <c r="AF171" s="185"/>
      <c r="AG171" s="185"/>
      <c r="AH171" s="185"/>
      <c r="AI171" s="185"/>
      <c r="AJ171" s="185"/>
      <c r="AK171" s="185"/>
      <c r="AL171" s="185"/>
      <c r="AM171" s="185"/>
      <c r="AN171" s="185"/>
      <c r="AO171" s="185"/>
      <c r="AP171" s="185"/>
      <c r="AQ171" s="185"/>
      <c r="AR171" s="185"/>
      <c r="AS171" s="185"/>
    </row>
    <row r="172" spans="1:247" s="286" customFormat="1" ht="107.25" customHeight="1" x14ac:dyDescent="0.2">
      <c r="A172" s="18">
        <v>3</v>
      </c>
      <c r="B172" s="75" t="s">
        <v>196</v>
      </c>
      <c r="C172" s="10" t="s">
        <v>25</v>
      </c>
      <c r="D172" s="40">
        <v>1</v>
      </c>
      <c r="E172" s="31" t="s">
        <v>505</v>
      </c>
      <c r="F172" s="31" t="s">
        <v>345</v>
      </c>
      <c r="G172" s="58" t="s">
        <v>349</v>
      </c>
      <c r="H172" s="58" t="s">
        <v>350</v>
      </c>
      <c r="I172" s="45" t="s">
        <v>348</v>
      </c>
      <c r="J172" s="45">
        <v>1</v>
      </c>
      <c r="K172" s="44">
        <v>43100</v>
      </c>
      <c r="L172" s="44">
        <v>43159</v>
      </c>
      <c r="M172" s="333">
        <v>8</v>
      </c>
      <c r="N172" s="50">
        <v>1</v>
      </c>
      <c r="O172" s="3" t="s">
        <v>434</v>
      </c>
      <c r="P172" s="342" t="s">
        <v>1331</v>
      </c>
      <c r="Q172" s="419">
        <f t="shared" si="2"/>
        <v>296</v>
      </c>
      <c r="R172" s="185"/>
      <c r="S172" s="185"/>
      <c r="T172" s="185"/>
      <c r="U172" s="185"/>
      <c r="V172" s="185"/>
      <c r="W172" s="185"/>
      <c r="X172" s="185"/>
      <c r="Y172" s="185"/>
      <c r="Z172" s="185"/>
      <c r="AA172" s="185"/>
      <c r="AB172" s="185"/>
      <c r="AC172" s="185"/>
      <c r="AD172" s="185"/>
      <c r="AE172" s="185"/>
      <c r="AF172" s="185"/>
      <c r="AG172" s="185"/>
      <c r="AH172" s="185"/>
      <c r="AI172" s="185"/>
      <c r="AJ172" s="185"/>
      <c r="AK172" s="185"/>
      <c r="AL172" s="185"/>
      <c r="AM172" s="185"/>
      <c r="AN172" s="185"/>
      <c r="AO172" s="185"/>
      <c r="AP172" s="185"/>
      <c r="AQ172" s="185"/>
      <c r="AR172" s="185"/>
      <c r="AS172" s="185"/>
    </row>
    <row r="173" spans="1:247" s="286" customFormat="1" ht="72" customHeight="1" x14ac:dyDescent="0.2">
      <c r="A173" s="18">
        <v>3</v>
      </c>
      <c r="B173" s="75" t="s">
        <v>512</v>
      </c>
      <c r="C173" s="10" t="s">
        <v>25</v>
      </c>
      <c r="D173" s="54">
        <v>2</v>
      </c>
      <c r="E173" s="31" t="s">
        <v>506</v>
      </c>
      <c r="F173" s="31" t="s">
        <v>351</v>
      </c>
      <c r="G173" s="57" t="s">
        <v>352</v>
      </c>
      <c r="H173" s="57" t="s">
        <v>353</v>
      </c>
      <c r="I173" s="45" t="s">
        <v>348</v>
      </c>
      <c r="J173" s="65">
        <v>1</v>
      </c>
      <c r="K173" s="44">
        <v>43100</v>
      </c>
      <c r="L173" s="44">
        <v>43159</v>
      </c>
      <c r="M173" s="333">
        <v>8</v>
      </c>
      <c r="N173" s="50">
        <v>1</v>
      </c>
      <c r="O173" s="3" t="s">
        <v>435</v>
      </c>
      <c r="P173" s="342" t="s">
        <v>1331</v>
      </c>
      <c r="Q173" s="419">
        <f t="shared" si="2"/>
        <v>231</v>
      </c>
      <c r="R173" s="185"/>
      <c r="S173" s="185"/>
      <c r="T173" s="185"/>
      <c r="U173" s="185"/>
      <c r="V173" s="185"/>
      <c r="W173" s="185"/>
      <c r="X173" s="185"/>
      <c r="Y173" s="185"/>
      <c r="Z173" s="185"/>
      <c r="AA173" s="185"/>
      <c r="AB173" s="185"/>
      <c r="AC173" s="185"/>
      <c r="AD173" s="185"/>
      <c r="AE173" s="185"/>
      <c r="AF173" s="185"/>
      <c r="AG173" s="185"/>
      <c r="AH173" s="185"/>
      <c r="AI173" s="185"/>
      <c r="AJ173" s="185"/>
      <c r="AK173" s="185"/>
      <c r="AL173" s="185"/>
      <c r="AM173" s="185"/>
      <c r="AN173" s="185"/>
      <c r="AO173" s="185"/>
      <c r="AP173" s="185"/>
      <c r="AQ173" s="185"/>
      <c r="AR173" s="185"/>
      <c r="AS173" s="185"/>
    </row>
    <row r="174" spans="1:247" s="286" customFormat="1" ht="126.75" customHeight="1" x14ac:dyDescent="0.2">
      <c r="A174" s="18">
        <v>3</v>
      </c>
      <c r="B174" s="75" t="s">
        <v>513</v>
      </c>
      <c r="C174" s="10" t="s">
        <v>25</v>
      </c>
      <c r="D174" s="52">
        <v>3</v>
      </c>
      <c r="E174" s="10" t="s">
        <v>507</v>
      </c>
      <c r="F174" s="31" t="s">
        <v>354</v>
      </c>
      <c r="G174" s="57" t="s">
        <v>355</v>
      </c>
      <c r="H174" s="61" t="s">
        <v>356</v>
      </c>
      <c r="I174" s="45" t="s">
        <v>329</v>
      </c>
      <c r="J174" s="65">
        <v>1</v>
      </c>
      <c r="K174" s="44">
        <v>43101</v>
      </c>
      <c r="L174" s="182">
        <v>43555</v>
      </c>
      <c r="M174" s="333">
        <f>52+13</f>
        <v>65</v>
      </c>
      <c r="N174" s="50">
        <v>1</v>
      </c>
      <c r="O174" s="76" t="s">
        <v>901</v>
      </c>
      <c r="P174" s="342" t="s">
        <v>1331</v>
      </c>
      <c r="Q174" s="419">
        <f t="shared" si="2"/>
        <v>216</v>
      </c>
      <c r="R174" s="185"/>
      <c r="S174" s="185"/>
      <c r="T174" s="185"/>
      <c r="U174" s="185"/>
      <c r="V174" s="185"/>
      <c r="W174" s="185"/>
      <c r="X174" s="185"/>
      <c r="Y174" s="185"/>
      <c r="Z174" s="185"/>
      <c r="AA174" s="185"/>
      <c r="AB174" s="185"/>
      <c r="AC174" s="185"/>
      <c r="AD174" s="185"/>
      <c r="AE174" s="185"/>
      <c r="AF174" s="185"/>
      <c r="AG174" s="185"/>
      <c r="AH174" s="185"/>
      <c r="AI174" s="185"/>
      <c r="AJ174" s="185"/>
      <c r="AK174" s="185"/>
      <c r="AL174" s="185"/>
      <c r="AM174" s="185"/>
      <c r="AN174" s="185"/>
      <c r="AO174" s="185"/>
      <c r="AP174" s="185"/>
      <c r="AQ174" s="185"/>
      <c r="AR174" s="185"/>
      <c r="AS174" s="185"/>
    </row>
    <row r="175" spans="1:247" s="286" customFormat="1" ht="144" customHeight="1" x14ac:dyDescent="0.2">
      <c r="A175" s="18">
        <v>3</v>
      </c>
      <c r="B175" s="75" t="s">
        <v>514</v>
      </c>
      <c r="C175" s="10" t="s">
        <v>25</v>
      </c>
      <c r="D175" s="52">
        <v>3</v>
      </c>
      <c r="E175" s="10" t="s">
        <v>507</v>
      </c>
      <c r="F175" s="31" t="s">
        <v>354</v>
      </c>
      <c r="G175" s="57" t="s">
        <v>357</v>
      </c>
      <c r="H175" s="61" t="s">
        <v>358</v>
      </c>
      <c r="I175" s="45" t="s">
        <v>329</v>
      </c>
      <c r="J175" s="65">
        <v>1</v>
      </c>
      <c r="K175" s="44">
        <v>43101</v>
      </c>
      <c r="L175" s="182">
        <v>43921</v>
      </c>
      <c r="M175" s="333">
        <f>52+52+13</f>
        <v>117</v>
      </c>
      <c r="N175" s="384">
        <v>1</v>
      </c>
      <c r="O175" s="76" t="s">
        <v>1420</v>
      </c>
      <c r="P175" s="342" t="s">
        <v>1331</v>
      </c>
      <c r="Q175" s="419">
        <f t="shared" si="2"/>
        <v>177</v>
      </c>
      <c r="R175" s="185"/>
      <c r="S175" s="185"/>
      <c r="T175" s="185"/>
      <c r="U175" s="185"/>
      <c r="V175" s="185"/>
      <c r="W175" s="185"/>
      <c r="X175" s="185"/>
      <c r="Y175" s="185"/>
      <c r="Z175" s="185"/>
      <c r="AA175" s="185"/>
      <c r="AB175" s="185"/>
      <c r="AC175" s="185"/>
      <c r="AD175" s="185"/>
      <c r="AE175" s="185"/>
      <c r="AF175" s="185"/>
      <c r="AG175" s="185"/>
      <c r="AH175" s="185"/>
      <c r="AI175" s="185"/>
      <c r="AJ175" s="185"/>
      <c r="AK175" s="185"/>
      <c r="AL175" s="185"/>
      <c r="AM175" s="185"/>
      <c r="AN175" s="185"/>
      <c r="AO175" s="185"/>
      <c r="AP175" s="185"/>
      <c r="AQ175" s="185"/>
      <c r="AR175" s="185"/>
      <c r="AS175" s="185"/>
    </row>
    <row r="176" spans="1:247" s="286" customFormat="1" ht="93.75" customHeight="1" x14ac:dyDescent="0.2">
      <c r="A176" s="18">
        <v>4</v>
      </c>
      <c r="B176" s="75" t="s">
        <v>515</v>
      </c>
      <c r="C176" s="10" t="s">
        <v>25</v>
      </c>
      <c r="D176" s="198">
        <v>1</v>
      </c>
      <c r="E176" s="3" t="s">
        <v>830</v>
      </c>
      <c r="F176" s="183" t="s">
        <v>577</v>
      </c>
      <c r="G176" s="26" t="s">
        <v>578</v>
      </c>
      <c r="H176" s="41" t="s">
        <v>806</v>
      </c>
      <c r="I176" s="30" t="s">
        <v>580</v>
      </c>
      <c r="J176" s="30">
        <v>1</v>
      </c>
      <c r="K176" s="159">
        <v>43313</v>
      </c>
      <c r="L176" s="159">
        <v>43524</v>
      </c>
      <c r="M176" s="336">
        <v>31</v>
      </c>
      <c r="N176" s="254">
        <v>1</v>
      </c>
      <c r="O176" s="310" t="s">
        <v>908</v>
      </c>
      <c r="P176" s="342" t="s">
        <v>1322</v>
      </c>
      <c r="Q176" s="419">
        <f t="shared" si="2"/>
        <v>190</v>
      </c>
      <c r="R176" s="185"/>
      <c r="S176" s="185"/>
      <c r="T176" s="185"/>
      <c r="U176" s="185"/>
      <c r="V176" s="185"/>
      <c r="W176" s="185"/>
      <c r="X176" s="185"/>
      <c r="Y176" s="185"/>
      <c r="Z176" s="185"/>
      <c r="AA176" s="185"/>
      <c r="AB176" s="185"/>
      <c r="AC176" s="185"/>
      <c r="AD176" s="185"/>
      <c r="AE176" s="185"/>
      <c r="AF176" s="185"/>
      <c r="AG176" s="185"/>
      <c r="AH176" s="185"/>
      <c r="AI176" s="185"/>
      <c r="AJ176" s="185"/>
      <c r="AK176" s="185"/>
      <c r="AL176" s="185"/>
      <c r="AM176" s="185"/>
      <c r="AN176" s="185"/>
      <c r="AO176" s="185"/>
      <c r="AP176" s="185"/>
      <c r="AQ176" s="185"/>
      <c r="AR176" s="185"/>
      <c r="AS176" s="185"/>
    </row>
    <row r="177" spans="1:247" s="286" customFormat="1" ht="118.5" customHeight="1" x14ac:dyDescent="0.2">
      <c r="A177" s="18">
        <v>4</v>
      </c>
      <c r="B177" s="75" t="s">
        <v>516</v>
      </c>
      <c r="C177" s="10" t="s">
        <v>25</v>
      </c>
      <c r="D177" s="204">
        <v>1</v>
      </c>
      <c r="E177" s="3" t="s">
        <v>831</v>
      </c>
      <c r="F177" s="3" t="s">
        <v>581</v>
      </c>
      <c r="G177" s="26" t="s">
        <v>441</v>
      </c>
      <c r="H177" s="26" t="s">
        <v>442</v>
      </c>
      <c r="I177" s="29" t="s">
        <v>443</v>
      </c>
      <c r="J177" s="161">
        <v>12</v>
      </c>
      <c r="K177" s="159">
        <v>43250</v>
      </c>
      <c r="L177" s="159">
        <v>44377</v>
      </c>
      <c r="M177" s="330">
        <f>52+52+52+4</f>
        <v>160</v>
      </c>
      <c r="N177" s="160">
        <v>0.67</v>
      </c>
      <c r="O177" s="3" t="s">
        <v>1285</v>
      </c>
      <c r="P177" s="342" t="s">
        <v>1310</v>
      </c>
      <c r="Q177" s="419">
        <f t="shared" si="2"/>
        <v>386</v>
      </c>
      <c r="R177" s="185"/>
      <c r="S177" s="185"/>
      <c r="T177" s="185"/>
      <c r="U177" s="185"/>
      <c r="V177" s="185"/>
      <c r="W177" s="185"/>
      <c r="X177" s="185"/>
      <c r="Y177" s="185"/>
      <c r="Z177" s="185"/>
      <c r="AA177" s="185"/>
      <c r="AB177" s="185"/>
      <c r="AC177" s="185"/>
      <c r="AD177" s="185"/>
      <c r="AE177" s="185"/>
      <c r="AF177" s="185"/>
      <c r="AG177" s="185"/>
      <c r="AH177" s="185"/>
      <c r="AI177" s="185"/>
      <c r="AJ177" s="185"/>
      <c r="AK177" s="185"/>
      <c r="AL177" s="185"/>
      <c r="AM177" s="185"/>
      <c r="AN177" s="185"/>
      <c r="AO177" s="185"/>
      <c r="AP177" s="185"/>
      <c r="AQ177" s="185"/>
      <c r="AR177" s="185"/>
      <c r="AS177" s="185"/>
    </row>
    <row r="178" spans="1:247" s="286" customFormat="1" ht="92.25" customHeight="1" x14ac:dyDescent="0.2">
      <c r="A178" s="18">
        <v>4</v>
      </c>
      <c r="B178" s="75" t="s">
        <v>517</v>
      </c>
      <c r="C178" s="10" t="s">
        <v>25</v>
      </c>
      <c r="D178" s="204">
        <v>1</v>
      </c>
      <c r="E178" s="3" t="s">
        <v>831</v>
      </c>
      <c r="F178" s="3" t="s">
        <v>581</v>
      </c>
      <c r="G178" s="26" t="s">
        <v>444</v>
      </c>
      <c r="H178" s="26" t="s">
        <v>445</v>
      </c>
      <c r="I178" s="29" t="s">
        <v>582</v>
      </c>
      <c r="J178" s="161">
        <v>12</v>
      </c>
      <c r="K178" s="159">
        <v>43327</v>
      </c>
      <c r="L178" s="159">
        <v>43692</v>
      </c>
      <c r="M178" s="162">
        <v>52</v>
      </c>
      <c r="N178" s="160">
        <v>1</v>
      </c>
      <c r="O178" s="189" t="s">
        <v>1216</v>
      </c>
      <c r="P178" s="342" t="s">
        <v>1311</v>
      </c>
      <c r="Q178" s="419">
        <f t="shared" si="2"/>
        <v>119</v>
      </c>
      <c r="R178" s="185"/>
      <c r="S178" s="185"/>
      <c r="T178" s="185"/>
      <c r="U178" s="185"/>
      <c r="V178" s="185"/>
      <c r="W178" s="185"/>
      <c r="X178" s="185"/>
      <c r="Y178" s="185"/>
      <c r="Z178" s="185"/>
      <c r="AA178" s="185"/>
      <c r="AB178" s="185"/>
      <c r="AC178" s="185"/>
      <c r="AD178" s="185"/>
      <c r="AE178" s="185"/>
      <c r="AF178" s="185"/>
      <c r="AG178" s="185"/>
      <c r="AH178" s="185"/>
      <c r="AI178" s="185"/>
      <c r="AJ178" s="185"/>
      <c r="AK178" s="185"/>
      <c r="AL178" s="185"/>
      <c r="AM178" s="185"/>
      <c r="AN178" s="185"/>
      <c r="AO178" s="185"/>
      <c r="AP178" s="185"/>
      <c r="AQ178" s="185"/>
      <c r="AR178" s="185"/>
      <c r="AS178" s="185"/>
    </row>
    <row r="179" spans="1:247" s="286" customFormat="1" ht="90" customHeight="1" x14ac:dyDescent="0.2">
      <c r="A179" s="18">
        <v>4</v>
      </c>
      <c r="B179" s="75" t="s">
        <v>518</v>
      </c>
      <c r="C179" s="10" t="s">
        <v>25</v>
      </c>
      <c r="D179" s="198">
        <v>1</v>
      </c>
      <c r="E179" s="3" t="s">
        <v>831</v>
      </c>
      <c r="F179" s="3" t="s">
        <v>581</v>
      </c>
      <c r="G179" s="10" t="s">
        <v>583</v>
      </c>
      <c r="H179" s="10" t="s">
        <v>448</v>
      </c>
      <c r="I179" s="11" t="s">
        <v>449</v>
      </c>
      <c r="J179" s="5">
        <v>4</v>
      </c>
      <c r="K179" s="86">
        <v>43327</v>
      </c>
      <c r="L179" s="86">
        <v>44196</v>
      </c>
      <c r="M179" s="330">
        <f>52+52+20</f>
        <v>124</v>
      </c>
      <c r="N179" s="117">
        <v>0.6</v>
      </c>
      <c r="O179" s="189" t="s">
        <v>1281</v>
      </c>
      <c r="P179" s="342" t="s">
        <v>1334</v>
      </c>
      <c r="Q179" s="419">
        <f t="shared" si="2"/>
        <v>386</v>
      </c>
      <c r="R179" s="422"/>
      <c r="S179" s="185"/>
      <c r="T179" s="185"/>
      <c r="U179" s="185"/>
      <c r="V179" s="185"/>
      <c r="W179" s="185"/>
      <c r="X179" s="185"/>
      <c r="Y179" s="185"/>
      <c r="Z179" s="185"/>
      <c r="AA179" s="185"/>
      <c r="AB179" s="185"/>
      <c r="AC179" s="185"/>
      <c r="AD179" s="185"/>
      <c r="AE179" s="185"/>
      <c r="AF179" s="185"/>
      <c r="AG179" s="185"/>
      <c r="AH179" s="185"/>
      <c r="AI179" s="185"/>
      <c r="AJ179" s="185"/>
      <c r="AK179" s="185"/>
      <c r="AL179" s="185"/>
      <c r="AM179" s="185"/>
      <c r="AN179" s="185"/>
      <c r="AO179" s="185"/>
      <c r="AP179" s="185"/>
      <c r="AQ179" s="185"/>
      <c r="AR179" s="185"/>
      <c r="AS179" s="185"/>
    </row>
    <row r="180" spans="1:247" s="286" customFormat="1" ht="88.5" customHeight="1" x14ac:dyDescent="0.2">
      <c r="A180" s="18">
        <v>4</v>
      </c>
      <c r="B180" s="75" t="s">
        <v>519</v>
      </c>
      <c r="C180" s="10" t="s">
        <v>25</v>
      </c>
      <c r="D180" s="198">
        <v>1</v>
      </c>
      <c r="E180" s="3" t="s">
        <v>831</v>
      </c>
      <c r="F180" s="3" t="s">
        <v>581</v>
      </c>
      <c r="G180" s="26" t="s">
        <v>452</v>
      </c>
      <c r="H180" s="26" t="s">
        <v>450</v>
      </c>
      <c r="I180" s="29" t="s">
        <v>451</v>
      </c>
      <c r="J180" s="161">
        <v>5</v>
      </c>
      <c r="K180" s="159">
        <v>43344</v>
      </c>
      <c r="L180" s="159">
        <v>43830</v>
      </c>
      <c r="M180" s="330">
        <v>69</v>
      </c>
      <c r="N180" s="309">
        <v>1</v>
      </c>
      <c r="O180" s="115" t="s">
        <v>1294</v>
      </c>
      <c r="P180" s="342" t="s">
        <v>1311</v>
      </c>
      <c r="Q180" s="419">
        <f t="shared" si="2"/>
        <v>339</v>
      </c>
      <c r="R180" s="185"/>
      <c r="S180" s="185"/>
      <c r="T180" s="185"/>
      <c r="U180" s="185"/>
      <c r="V180" s="185"/>
      <c r="W180" s="185"/>
      <c r="X180" s="185"/>
      <c r="Y180" s="185"/>
      <c r="Z180" s="185"/>
      <c r="AA180" s="185"/>
      <c r="AB180" s="185"/>
      <c r="AC180" s="185"/>
      <c r="AD180" s="185"/>
      <c r="AE180" s="185"/>
      <c r="AF180" s="185"/>
      <c r="AG180" s="185"/>
      <c r="AH180" s="185"/>
      <c r="AI180" s="185"/>
      <c r="AJ180" s="185"/>
      <c r="AK180" s="185"/>
      <c r="AL180" s="185"/>
      <c r="AM180" s="185"/>
      <c r="AN180" s="185"/>
      <c r="AO180" s="185"/>
      <c r="AP180" s="185"/>
      <c r="AQ180" s="185"/>
      <c r="AR180" s="185"/>
      <c r="AS180" s="185"/>
    </row>
    <row r="181" spans="1:247" s="286" customFormat="1" ht="90" customHeight="1" x14ac:dyDescent="0.2">
      <c r="A181" s="18">
        <v>4</v>
      </c>
      <c r="B181" s="75" t="s">
        <v>520</v>
      </c>
      <c r="C181" s="10" t="s">
        <v>25</v>
      </c>
      <c r="D181" s="198">
        <v>1</v>
      </c>
      <c r="E181" s="3" t="s">
        <v>831</v>
      </c>
      <c r="F181" s="3" t="s">
        <v>581</v>
      </c>
      <c r="G181" s="26" t="s">
        <v>584</v>
      </c>
      <c r="H181" s="26" t="s">
        <v>585</v>
      </c>
      <c r="I181" s="29" t="s">
        <v>465</v>
      </c>
      <c r="J181" s="161">
        <v>16</v>
      </c>
      <c r="K181" s="159">
        <v>43344</v>
      </c>
      <c r="L181" s="159">
        <v>44012</v>
      </c>
      <c r="M181" s="337">
        <f>52+43</f>
        <v>95</v>
      </c>
      <c r="N181" s="417">
        <v>1</v>
      </c>
      <c r="O181" s="3" t="s">
        <v>1452</v>
      </c>
      <c r="P181" s="342" t="s">
        <v>1315</v>
      </c>
      <c r="Q181" s="419">
        <f t="shared" si="2"/>
        <v>73</v>
      </c>
      <c r="R181" s="385" t="s">
        <v>1424</v>
      </c>
      <c r="S181" s="185"/>
      <c r="T181" s="185"/>
      <c r="U181" s="185"/>
      <c r="V181" s="185"/>
      <c r="W181" s="185"/>
      <c r="X181" s="185"/>
      <c r="Y181" s="185"/>
      <c r="Z181" s="185"/>
      <c r="AA181" s="185"/>
      <c r="AB181" s="185"/>
      <c r="AC181" s="185"/>
      <c r="AD181" s="185"/>
      <c r="AE181" s="185"/>
      <c r="AF181" s="185"/>
      <c r="AG181" s="185"/>
      <c r="AH181" s="185"/>
      <c r="AI181" s="185"/>
      <c r="AJ181" s="185"/>
      <c r="AK181" s="185"/>
      <c r="AL181" s="185"/>
      <c r="AM181" s="185"/>
      <c r="AN181" s="185"/>
      <c r="AO181" s="185"/>
      <c r="AP181" s="185"/>
      <c r="AQ181" s="185"/>
      <c r="AR181" s="185"/>
      <c r="AS181" s="185"/>
    </row>
    <row r="182" spans="1:247" s="286" customFormat="1" ht="117.75" customHeight="1" x14ac:dyDescent="0.2">
      <c r="A182" s="18">
        <v>4</v>
      </c>
      <c r="B182" s="75" t="s">
        <v>521</v>
      </c>
      <c r="C182" s="10" t="s">
        <v>25</v>
      </c>
      <c r="D182" s="27">
        <v>2</v>
      </c>
      <c r="E182" s="16" t="s">
        <v>832</v>
      </c>
      <c r="F182" s="3" t="s">
        <v>586</v>
      </c>
      <c r="G182" s="26" t="s">
        <v>441</v>
      </c>
      <c r="H182" s="26" t="s">
        <v>442</v>
      </c>
      <c r="I182" s="29" t="s">
        <v>443</v>
      </c>
      <c r="J182" s="161">
        <v>12</v>
      </c>
      <c r="K182" s="159">
        <v>43250</v>
      </c>
      <c r="L182" s="159">
        <v>44377</v>
      </c>
      <c r="M182" s="330">
        <f>52+52+52+4</f>
        <v>160</v>
      </c>
      <c r="N182" s="163">
        <v>0.67</v>
      </c>
      <c r="O182" s="101" t="s">
        <v>1284</v>
      </c>
      <c r="P182" s="342" t="s">
        <v>1310</v>
      </c>
      <c r="Q182" s="419">
        <f t="shared" si="2"/>
        <v>385</v>
      </c>
      <c r="R182" s="185"/>
      <c r="S182" s="185"/>
      <c r="T182" s="185"/>
      <c r="U182" s="185"/>
      <c r="V182" s="185"/>
      <c r="W182" s="185"/>
      <c r="X182" s="185"/>
      <c r="Y182" s="185"/>
      <c r="Z182" s="185"/>
      <c r="AA182" s="185"/>
      <c r="AB182" s="185"/>
      <c r="AC182" s="185"/>
      <c r="AD182" s="185"/>
      <c r="AE182" s="185"/>
      <c r="AF182" s="185"/>
      <c r="AG182" s="185"/>
      <c r="AH182" s="185"/>
      <c r="AI182" s="185"/>
      <c r="AJ182" s="185"/>
      <c r="AK182" s="185"/>
      <c r="AL182" s="185"/>
      <c r="AM182" s="185"/>
      <c r="AN182" s="185"/>
      <c r="AO182" s="185"/>
      <c r="AP182" s="185"/>
      <c r="AQ182" s="185"/>
      <c r="AR182" s="185"/>
      <c r="AS182" s="185"/>
    </row>
    <row r="183" spans="1:247" s="286" customFormat="1" ht="67.5" customHeight="1" x14ac:dyDescent="0.2">
      <c r="A183" s="18">
        <v>4</v>
      </c>
      <c r="B183" s="75" t="s">
        <v>522</v>
      </c>
      <c r="C183" s="10" t="s">
        <v>25</v>
      </c>
      <c r="D183" s="27">
        <v>2</v>
      </c>
      <c r="E183" s="16" t="s">
        <v>832</v>
      </c>
      <c r="F183" s="3" t="s">
        <v>586</v>
      </c>
      <c r="G183" s="26" t="s">
        <v>444</v>
      </c>
      <c r="H183" s="26" t="s">
        <v>445</v>
      </c>
      <c r="I183" s="29" t="s">
        <v>446</v>
      </c>
      <c r="J183" s="161">
        <v>12</v>
      </c>
      <c r="K183" s="159">
        <v>43327</v>
      </c>
      <c r="L183" s="159">
        <v>43692</v>
      </c>
      <c r="M183" s="330">
        <v>52</v>
      </c>
      <c r="N183" s="71">
        <v>1</v>
      </c>
      <c r="O183" s="101" t="s">
        <v>1217</v>
      </c>
      <c r="P183" s="342" t="s">
        <v>1311</v>
      </c>
      <c r="Q183" s="419">
        <f t="shared" si="2"/>
        <v>222</v>
      </c>
      <c r="R183" s="185"/>
      <c r="S183" s="185"/>
      <c r="T183" s="185"/>
      <c r="U183" s="185"/>
      <c r="V183" s="185"/>
      <c r="W183" s="185"/>
      <c r="X183" s="185"/>
      <c r="Y183" s="185"/>
      <c r="Z183" s="185"/>
      <c r="AA183" s="185"/>
      <c r="AB183" s="185"/>
      <c r="AC183" s="185"/>
      <c r="AD183" s="185"/>
      <c r="AE183" s="185"/>
      <c r="AF183" s="185"/>
      <c r="AG183" s="185"/>
      <c r="AH183" s="185"/>
      <c r="AI183" s="185"/>
      <c r="AJ183" s="185"/>
      <c r="AK183" s="185"/>
      <c r="AL183" s="185"/>
      <c r="AM183" s="185"/>
      <c r="AN183" s="185"/>
      <c r="AO183" s="185"/>
      <c r="AP183" s="185"/>
      <c r="AQ183" s="185"/>
      <c r="AR183" s="185"/>
      <c r="AS183" s="185"/>
    </row>
    <row r="184" spans="1:247" s="286" customFormat="1" ht="63.75" x14ac:dyDescent="0.2">
      <c r="A184" s="18">
        <v>4</v>
      </c>
      <c r="B184" s="75" t="s">
        <v>523</v>
      </c>
      <c r="C184" s="10" t="s">
        <v>25</v>
      </c>
      <c r="D184" s="27">
        <v>2</v>
      </c>
      <c r="E184" s="16" t="s">
        <v>832</v>
      </c>
      <c r="F184" s="3" t="s">
        <v>586</v>
      </c>
      <c r="G184" s="26" t="s">
        <v>583</v>
      </c>
      <c r="H184" s="26" t="s">
        <v>448</v>
      </c>
      <c r="I184" s="29" t="s">
        <v>449</v>
      </c>
      <c r="J184" s="161">
        <v>4</v>
      </c>
      <c r="K184" s="159">
        <v>43327</v>
      </c>
      <c r="L184" s="159">
        <v>44196</v>
      </c>
      <c r="M184" s="330">
        <f>52+52+20</f>
        <v>124</v>
      </c>
      <c r="N184" s="163">
        <v>0.6</v>
      </c>
      <c r="O184" s="189" t="s">
        <v>1286</v>
      </c>
      <c r="P184" s="342" t="s">
        <v>1334</v>
      </c>
      <c r="Q184" s="419">
        <f t="shared" si="2"/>
        <v>387</v>
      </c>
      <c r="R184" s="185"/>
      <c r="S184" s="185"/>
      <c r="T184" s="185"/>
      <c r="U184" s="185"/>
      <c r="V184" s="185"/>
      <c r="W184" s="185"/>
      <c r="X184" s="185"/>
      <c r="Y184" s="185"/>
      <c r="Z184" s="185"/>
      <c r="AA184" s="185"/>
      <c r="AB184" s="185"/>
      <c r="AC184" s="185"/>
      <c r="AD184" s="185"/>
      <c r="AE184" s="185"/>
      <c r="AF184" s="185"/>
      <c r="AG184" s="185"/>
      <c r="AH184" s="185"/>
      <c r="AI184" s="185"/>
      <c r="AJ184" s="185"/>
      <c r="AK184" s="185"/>
      <c r="AL184" s="185"/>
      <c r="AM184" s="185"/>
      <c r="AN184" s="185"/>
      <c r="AO184" s="185"/>
      <c r="AP184" s="185"/>
      <c r="AQ184" s="185"/>
      <c r="AR184" s="185"/>
      <c r="AS184" s="185"/>
      <c r="AT184" s="186"/>
      <c r="AU184" s="186"/>
      <c r="AV184" s="186"/>
      <c r="AW184" s="186"/>
      <c r="AX184" s="186"/>
      <c r="AY184" s="186"/>
      <c r="AZ184" s="186"/>
      <c r="BA184" s="186"/>
      <c r="BB184" s="186"/>
      <c r="BC184" s="186"/>
      <c r="BD184" s="186"/>
      <c r="BE184" s="186"/>
      <c r="BF184" s="186"/>
      <c r="BG184" s="186"/>
      <c r="BH184" s="186"/>
      <c r="BI184" s="186"/>
      <c r="BJ184" s="186"/>
      <c r="BK184" s="186"/>
      <c r="BL184" s="186"/>
      <c r="BM184" s="186"/>
      <c r="BN184" s="186"/>
      <c r="BO184" s="186"/>
      <c r="BP184" s="186"/>
      <c r="BQ184" s="186"/>
      <c r="BR184" s="186"/>
      <c r="BS184" s="186"/>
      <c r="BT184" s="186"/>
      <c r="BU184" s="186"/>
      <c r="BV184" s="186"/>
      <c r="BW184" s="186"/>
      <c r="BX184" s="186"/>
      <c r="BY184" s="186"/>
      <c r="BZ184" s="186"/>
      <c r="CA184" s="186"/>
      <c r="CB184" s="186"/>
      <c r="CC184" s="186"/>
      <c r="CD184" s="186"/>
      <c r="CE184" s="186"/>
      <c r="CF184" s="186"/>
      <c r="CG184" s="186"/>
      <c r="CH184" s="186"/>
      <c r="CI184" s="186"/>
      <c r="CJ184" s="186"/>
      <c r="CK184" s="186"/>
      <c r="CL184" s="186"/>
      <c r="CM184" s="186"/>
      <c r="CN184" s="186"/>
      <c r="CO184" s="186"/>
      <c r="CP184" s="186"/>
      <c r="CQ184" s="186"/>
      <c r="CR184" s="186"/>
      <c r="CS184" s="186"/>
      <c r="CT184" s="186"/>
      <c r="CU184" s="186"/>
      <c r="CV184" s="186"/>
      <c r="CW184" s="186"/>
      <c r="CX184" s="186"/>
      <c r="CY184" s="186"/>
      <c r="CZ184" s="186"/>
      <c r="DA184" s="186"/>
      <c r="DB184" s="186"/>
      <c r="DC184" s="186"/>
      <c r="DD184" s="186"/>
      <c r="DE184" s="186"/>
      <c r="DF184" s="186"/>
      <c r="DG184" s="186"/>
      <c r="DH184" s="186"/>
      <c r="DI184" s="186"/>
      <c r="DJ184" s="186"/>
      <c r="DK184" s="186"/>
      <c r="DL184" s="186"/>
      <c r="DM184" s="186"/>
      <c r="DN184" s="186"/>
      <c r="DO184" s="186"/>
      <c r="DP184" s="186"/>
      <c r="DQ184" s="186"/>
      <c r="DR184" s="186"/>
      <c r="DS184" s="186"/>
      <c r="DT184" s="186"/>
      <c r="DU184" s="186"/>
      <c r="DV184" s="186"/>
      <c r="DW184" s="186"/>
      <c r="DX184" s="186"/>
      <c r="DY184" s="186"/>
      <c r="DZ184" s="186"/>
      <c r="EA184" s="186"/>
      <c r="EB184" s="186"/>
      <c r="EC184" s="186"/>
      <c r="ED184" s="186"/>
      <c r="EE184" s="186"/>
      <c r="EF184" s="186"/>
      <c r="EG184" s="186"/>
      <c r="EH184" s="186"/>
      <c r="EI184" s="186"/>
      <c r="EJ184" s="186"/>
      <c r="EK184" s="186"/>
      <c r="EL184" s="186"/>
      <c r="EM184" s="186"/>
      <c r="EN184" s="186"/>
      <c r="EO184" s="186"/>
      <c r="EP184" s="186"/>
      <c r="EQ184" s="186"/>
      <c r="ER184" s="186"/>
      <c r="ES184" s="186"/>
      <c r="ET184" s="186"/>
      <c r="EU184" s="186"/>
      <c r="EV184" s="186"/>
      <c r="EW184" s="186"/>
      <c r="EX184" s="186"/>
      <c r="EY184" s="186"/>
      <c r="EZ184" s="186"/>
      <c r="FA184" s="186"/>
      <c r="FB184" s="186"/>
      <c r="FC184" s="186"/>
      <c r="FD184" s="186"/>
      <c r="FE184" s="186"/>
      <c r="FF184" s="186"/>
      <c r="FG184" s="186"/>
      <c r="FH184" s="186"/>
      <c r="FI184" s="186"/>
      <c r="FJ184" s="186"/>
      <c r="FK184" s="186"/>
      <c r="FL184" s="186"/>
      <c r="FM184" s="186"/>
      <c r="FN184" s="186"/>
      <c r="FO184" s="186"/>
      <c r="FP184" s="186"/>
      <c r="FQ184" s="186"/>
      <c r="FR184" s="186"/>
      <c r="FS184" s="186"/>
      <c r="FT184" s="186"/>
      <c r="FU184" s="186"/>
      <c r="FV184" s="186"/>
      <c r="FW184" s="186"/>
      <c r="FX184" s="186"/>
      <c r="FY184" s="186"/>
      <c r="FZ184" s="186"/>
      <c r="GA184" s="186"/>
      <c r="GB184" s="186"/>
      <c r="GC184" s="186"/>
      <c r="GD184" s="186"/>
      <c r="GE184" s="186"/>
      <c r="GF184" s="186"/>
      <c r="GG184" s="186"/>
      <c r="GH184" s="186"/>
      <c r="GI184" s="186"/>
      <c r="GJ184" s="186"/>
      <c r="GK184" s="186"/>
      <c r="GL184" s="186"/>
      <c r="GM184" s="186"/>
      <c r="GN184" s="186"/>
      <c r="GO184" s="186"/>
      <c r="GP184" s="186"/>
      <c r="GQ184" s="186"/>
      <c r="GR184" s="186"/>
      <c r="GS184" s="186"/>
      <c r="GT184" s="186"/>
      <c r="GU184" s="186"/>
      <c r="GV184" s="186"/>
      <c r="GW184" s="186"/>
      <c r="GX184" s="186"/>
      <c r="GY184" s="186"/>
      <c r="GZ184" s="186"/>
      <c r="HA184" s="186"/>
      <c r="HB184" s="186"/>
      <c r="HC184" s="186"/>
      <c r="HD184" s="186"/>
      <c r="HE184" s="186"/>
      <c r="HF184" s="186"/>
      <c r="HG184" s="186"/>
      <c r="HH184" s="186"/>
      <c r="HI184" s="186"/>
      <c r="HJ184" s="186"/>
      <c r="HK184" s="186"/>
      <c r="HL184" s="186"/>
      <c r="HM184" s="186"/>
      <c r="HN184" s="186"/>
      <c r="HO184" s="186"/>
      <c r="HP184" s="186"/>
      <c r="HQ184" s="186"/>
      <c r="HR184" s="186"/>
      <c r="HS184" s="186"/>
      <c r="HT184" s="186"/>
      <c r="HU184" s="186"/>
      <c r="HV184" s="186"/>
      <c r="HW184" s="186"/>
      <c r="HX184" s="186"/>
      <c r="HY184" s="186"/>
      <c r="HZ184" s="186"/>
      <c r="IA184" s="186"/>
      <c r="IB184" s="186"/>
      <c r="IC184" s="186"/>
      <c r="ID184" s="186"/>
      <c r="IE184" s="186"/>
      <c r="IF184" s="186"/>
      <c r="IG184" s="186"/>
      <c r="IH184" s="186"/>
      <c r="II184" s="186"/>
      <c r="IJ184" s="186"/>
      <c r="IK184" s="186"/>
      <c r="IL184" s="186"/>
      <c r="IM184" s="186"/>
    </row>
    <row r="185" spans="1:247" s="286" customFormat="1" ht="111" customHeight="1" x14ac:dyDescent="0.2">
      <c r="A185" s="18">
        <v>4</v>
      </c>
      <c r="B185" s="75" t="s">
        <v>524</v>
      </c>
      <c r="C185" s="10" t="s">
        <v>25</v>
      </c>
      <c r="D185" s="203">
        <v>2</v>
      </c>
      <c r="E185" s="16" t="s">
        <v>832</v>
      </c>
      <c r="F185" s="3" t="s">
        <v>586</v>
      </c>
      <c r="G185" s="26" t="s">
        <v>452</v>
      </c>
      <c r="H185" s="26" t="s">
        <v>450</v>
      </c>
      <c r="I185" s="29" t="s">
        <v>451</v>
      </c>
      <c r="J185" s="161">
        <v>5</v>
      </c>
      <c r="K185" s="159">
        <v>43344</v>
      </c>
      <c r="L185" s="159">
        <v>43830</v>
      </c>
      <c r="M185" s="248">
        <v>69</v>
      </c>
      <c r="N185" s="163">
        <v>1</v>
      </c>
      <c r="O185" s="101" t="s">
        <v>1265</v>
      </c>
      <c r="P185" s="342" t="s">
        <v>1310</v>
      </c>
      <c r="Q185" s="419">
        <f t="shared" si="2"/>
        <v>386</v>
      </c>
      <c r="R185" s="185"/>
      <c r="S185" s="185"/>
      <c r="T185" s="185"/>
      <c r="U185" s="185"/>
      <c r="V185" s="185"/>
      <c r="W185" s="185"/>
      <c r="X185" s="185"/>
      <c r="Y185" s="185"/>
      <c r="Z185" s="185"/>
      <c r="AA185" s="185"/>
      <c r="AB185" s="185"/>
      <c r="AC185" s="185"/>
      <c r="AD185" s="185"/>
      <c r="AE185" s="185"/>
      <c r="AF185" s="185"/>
      <c r="AG185" s="185"/>
      <c r="AH185" s="185"/>
      <c r="AI185" s="185"/>
      <c r="AJ185" s="185"/>
      <c r="AK185" s="185"/>
      <c r="AL185" s="185"/>
      <c r="AM185" s="185"/>
      <c r="AN185" s="185"/>
      <c r="AO185" s="185"/>
      <c r="AP185" s="185"/>
      <c r="AQ185" s="185"/>
      <c r="AR185" s="185"/>
      <c r="AS185" s="185"/>
    </row>
    <row r="186" spans="1:247" s="286" customFormat="1" ht="111" customHeight="1" x14ac:dyDescent="0.2">
      <c r="A186" s="18">
        <v>4</v>
      </c>
      <c r="B186" s="75" t="s">
        <v>525</v>
      </c>
      <c r="C186" s="10" t="s">
        <v>25</v>
      </c>
      <c r="D186" s="75">
        <v>3</v>
      </c>
      <c r="E186" s="3" t="s">
        <v>833</v>
      </c>
      <c r="F186" s="10" t="s">
        <v>587</v>
      </c>
      <c r="G186" s="3" t="s">
        <v>588</v>
      </c>
      <c r="H186" s="101" t="s">
        <v>800</v>
      </c>
      <c r="I186" s="11" t="s">
        <v>589</v>
      </c>
      <c r="J186" s="6">
        <v>1</v>
      </c>
      <c r="K186" s="86">
        <v>43313</v>
      </c>
      <c r="L186" s="243">
        <v>43553</v>
      </c>
      <c r="M186" s="337">
        <v>35</v>
      </c>
      <c r="N186" s="117">
        <v>1</v>
      </c>
      <c r="O186" s="303" t="s">
        <v>869</v>
      </c>
      <c r="P186" s="342" t="s">
        <v>1319</v>
      </c>
      <c r="Q186" s="419">
        <f t="shared" si="2"/>
        <v>181</v>
      </c>
      <c r="R186" s="185"/>
      <c r="S186" s="185"/>
      <c r="T186" s="185"/>
      <c r="U186" s="185"/>
      <c r="V186" s="185"/>
      <c r="W186" s="185"/>
      <c r="X186" s="185"/>
      <c r="Y186" s="185"/>
      <c r="Z186" s="185"/>
      <c r="AA186" s="185"/>
      <c r="AB186" s="185"/>
      <c r="AC186" s="185"/>
      <c r="AD186" s="185"/>
      <c r="AE186" s="185"/>
      <c r="AF186" s="185"/>
      <c r="AG186" s="185"/>
      <c r="AH186" s="185"/>
      <c r="AI186" s="185"/>
      <c r="AJ186" s="185"/>
      <c r="AK186" s="185"/>
      <c r="AL186" s="185"/>
      <c r="AM186" s="185"/>
      <c r="AN186" s="185"/>
      <c r="AO186" s="185"/>
      <c r="AP186" s="185"/>
      <c r="AQ186" s="185"/>
      <c r="AR186" s="185"/>
      <c r="AS186" s="185"/>
      <c r="AT186" s="420"/>
      <c r="AU186" s="420"/>
      <c r="AV186" s="420"/>
      <c r="AW186" s="420"/>
      <c r="AX186" s="420"/>
      <c r="AY186" s="420"/>
      <c r="AZ186" s="420"/>
      <c r="BA186" s="420"/>
      <c r="BB186" s="420"/>
      <c r="BC186" s="420"/>
      <c r="BD186" s="420"/>
      <c r="BE186" s="420"/>
      <c r="BF186" s="420"/>
      <c r="BG186" s="420"/>
      <c r="BH186" s="420"/>
      <c r="BI186" s="420"/>
      <c r="BJ186" s="420"/>
      <c r="BK186" s="420"/>
      <c r="BL186" s="420"/>
      <c r="BM186" s="420"/>
      <c r="BN186" s="420"/>
      <c r="BO186" s="420"/>
      <c r="BP186" s="420"/>
      <c r="BQ186" s="420"/>
      <c r="BR186" s="420"/>
      <c r="BS186" s="420"/>
      <c r="BT186" s="420"/>
      <c r="BU186" s="420"/>
      <c r="BV186" s="420"/>
      <c r="BW186" s="420"/>
      <c r="BX186" s="420"/>
      <c r="BY186" s="420"/>
      <c r="BZ186" s="420"/>
      <c r="CA186" s="420"/>
      <c r="CB186" s="420"/>
      <c r="CC186" s="420"/>
      <c r="CD186" s="420"/>
      <c r="CE186" s="420"/>
      <c r="CF186" s="420"/>
      <c r="CG186" s="420"/>
      <c r="CH186" s="420"/>
      <c r="CI186" s="420"/>
      <c r="CJ186" s="420"/>
      <c r="CK186" s="420"/>
      <c r="CL186" s="420"/>
      <c r="CM186" s="420"/>
      <c r="CN186" s="420"/>
      <c r="CO186" s="420"/>
      <c r="CP186" s="420"/>
      <c r="CQ186" s="420"/>
      <c r="CR186" s="420"/>
      <c r="CS186" s="420"/>
      <c r="CT186" s="420"/>
      <c r="CU186" s="420"/>
      <c r="CV186" s="420"/>
      <c r="CW186" s="420"/>
      <c r="CX186" s="420"/>
      <c r="CY186" s="420"/>
      <c r="CZ186" s="420"/>
      <c r="DA186" s="420"/>
      <c r="DB186" s="420"/>
      <c r="DC186" s="420"/>
      <c r="DD186" s="420"/>
      <c r="DE186" s="420"/>
      <c r="DF186" s="420"/>
      <c r="DG186" s="420"/>
      <c r="DH186" s="420"/>
      <c r="DI186" s="420"/>
      <c r="DJ186" s="420"/>
      <c r="DK186" s="420"/>
      <c r="DL186" s="420"/>
      <c r="DM186" s="420"/>
      <c r="DN186" s="420"/>
      <c r="DO186" s="420"/>
      <c r="DP186" s="420"/>
      <c r="DQ186" s="420"/>
      <c r="DR186" s="420"/>
      <c r="DS186" s="420"/>
      <c r="DT186" s="420"/>
      <c r="DU186" s="420"/>
      <c r="DV186" s="420"/>
      <c r="DW186" s="420"/>
      <c r="DX186" s="420"/>
      <c r="DY186" s="420"/>
      <c r="DZ186" s="420"/>
      <c r="EA186" s="420"/>
      <c r="EB186" s="420"/>
      <c r="EC186" s="420"/>
      <c r="ED186" s="420"/>
      <c r="EE186" s="420"/>
      <c r="EF186" s="420"/>
      <c r="EG186" s="420"/>
      <c r="EH186" s="420"/>
      <c r="EI186" s="420"/>
      <c r="EJ186" s="420"/>
      <c r="EK186" s="420"/>
      <c r="EL186" s="420"/>
      <c r="EM186" s="420"/>
      <c r="EN186" s="420"/>
      <c r="EO186" s="420"/>
      <c r="EP186" s="420"/>
      <c r="EQ186" s="420"/>
      <c r="ER186" s="420"/>
      <c r="ES186" s="420"/>
      <c r="ET186" s="420"/>
      <c r="EU186" s="420"/>
      <c r="EV186" s="420"/>
      <c r="EW186" s="420"/>
      <c r="EX186" s="420"/>
      <c r="EY186" s="420"/>
      <c r="EZ186" s="420"/>
      <c r="FA186" s="420"/>
      <c r="FB186" s="420"/>
      <c r="FC186" s="420"/>
      <c r="FD186" s="420"/>
      <c r="FE186" s="420"/>
      <c r="FF186" s="420"/>
      <c r="FG186" s="420"/>
      <c r="FH186" s="420"/>
      <c r="FI186" s="420"/>
      <c r="FJ186" s="420"/>
      <c r="FK186" s="420"/>
      <c r="FL186" s="420"/>
      <c r="FM186" s="420"/>
      <c r="FN186" s="420"/>
      <c r="FO186" s="420"/>
      <c r="FP186" s="420"/>
      <c r="FQ186" s="420"/>
      <c r="FR186" s="420"/>
      <c r="FS186" s="420"/>
      <c r="FT186" s="420"/>
      <c r="FU186" s="420"/>
      <c r="FV186" s="420"/>
      <c r="FW186" s="420"/>
      <c r="FX186" s="420"/>
      <c r="FY186" s="420"/>
      <c r="FZ186" s="420"/>
      <c r="GA186" s="420"/>
      <c r="GB186" s="420"/>
      <c r="GC186" s="420"/>
      <c r="GD186" s="420"/>
      <c r="GE186" s="420"/>
      <c r="GF186" s="420"/>
      <c r="GG186" s="420"/>
      <c r="GH186" s="420"/>
      <c r="GI186" s="420"/>
      <c r="GJ186" s="420"/>
      <c r="GK186" s="420"/>
      <c r="GL186" s="420"/>
      <c r="GM186" s="420"/>
      <c r="GN186" s="420"/>
      <c r="GO186" s="420"/>
      <c r="GP186" s="420"/>
      <c r="GQ186" s="420"/>
      <c r="GR186" s="420"/>
      <c r="GS186" s="420"/>
      <c r="GT186" s="420"/>
      <c r="GU186" s="420"/>
      <c r="GV186" s="420"/>
      <c r="GW186" s="420"/>
      <c r="GX186" s="420"/>
      <c r="GY186" s="420"/>
      <c r="GZ186" s="420"/>
      <c r="HA186" s="420"/>
      <c r="HB186" s="420"/>
      <c r="HC186" s="420"/>
      <c r="HD186" s="420"/>
      <c r="HE186" s="420"/>
      <c r="HF186" s="420"/>
      <c r="HG186" s="420"/>
      <c r="HH186" s="420"/>
      <c r="HI186" s="420"/>
      <c r="HJ186" s="420"/>
      <c r="HK186" s="420"/>
      <c r="HL186" s="420"/>
      <c r="HM186" s="420"/>
      <c r="HN186" s="420"/>
      <c r="HO186" s="420"/>
      <c r="HP186" s="420"/>
      <c r="HQ186" s="420"/>
      <c r="HR186" s="420"/>
      <c r="HS186" s="420"/>
      <c r="HT186" s="420"/>
      <c r="HU186" s="420"/>
      <c r="HV186" s="420"/>
      <c r="HW186" s="420"/>
      <c r="HX186" s="420"/>
      <c r="HY186" s="420"/>
      <c r="HZ186" s="420"/>
      <c r="IA186" s="420"/>
      <c r="IB186" s="420"/>
      <c r="IC186" s="420"/>
      <c r="ID186" s="420"/>
      <c r="IE186" s="420"/>
      <c r="IF186" s="420"/>
      <c r="IG186" s="420"/>
      <c r="IH186" s="420"/>
      <c r="II186" s="420"/>
      <c r="IJ186" s="420"/>
      <c r="IK186" s="420"/>
      <c r="IL186" s="420"/>
      <c r="IM186" s="420"/>
    </row>
    <row r="187" spans="1:247" s="286" customFormat="1" ht="118.5" customHeight="1" x14ac:dyDescent="0.2">
      <c r="A187" s="18">
        <v>4</v>
      </c>
      <c r="B187" s="75" t="s">
        <v>526</v>
      </c>
      <c r="C187" s="10" t="s">
        <v>25</v>
      </c>
      <c r="D187" s="27">
        <v>3</v>
      </c>
      <c r="E187" s="3" t="s">
        <v>834</v>
      </c>
      <c r="F187" s="3" t="s">
        <v>590</v>
      </c>
      <c r="G187" s="10" t="s">
        <v>591</v>
      </c>
      <c r="H187" s="3" t="s">
        <v>592</v>
      </c>
      <c r="I187" s="11" t="s">
        <v>462</v>
      </c>
      <c r="J187" s="5">
        <v>2</v>
      </c>
      <c r="K187" s="86">
        <v>43313</v>
      </c>
      <c r="L187" s="86">
        <v>44042</v>
      </c>
      <c r="M187" s="337">
        <f>22+52+30</f>
        <v>104</v>
      </c>
      <c r="N187" s="117">
        <v>0.67</v>
      </c>
      <c r="O187" s="276" t="s">
        <v>1241</v>
      </c>
      <c r="P187" s="342" t="s">
        <v>1335</v>
      </c>
      <c r="Q187" s="419">
        <f t="shared" si="2"/>
        <v>243</v>
      </c>
      <c r="R187" s="185"/>
      <c r="S187" s="185"/>
      <c r="T187" s="185"/>
      <c r="U187" s="185"/>
      <c r="V187" s="185"/>
      <c r="W187" s="185"/>
      <c r="X187" s="185"/>
      <c r="Y187" s="185"/>
      <c r="Z187" s="185"/>
      <c r="AA187" s="185"/>
      <c r="AB187" s="185"/>
      <c r="AC187" s="185"/>
      <c r="AD187" s="185"/>
      <c r="AE187" s="185"/>
      <c r="AF187" s="185"/>
      <c r="AG187" s="185"/>
      <c r="AH187" s="185"/>
      <c r="AI187" s="185"/>
      <c r="AJ187" s="185"/>
      <c r="AK187" s="185"/>
      <c r="AL187" s="185"/>
      <c r="AM187" s="185"/>
      <c r="AN187" s="185"/>
      <c r="AO187" s="185"/>
      <c r="AP187" s="185"/>
      <c r="AQ187" s="185"/>
      <c r="AR187" s="185"/>
      <c r="AS187" s="185"/>
    </row>
    <row r="188" spans="1:247" s="286" customFormat="1" ht="132" customHeight="1" x14ac:dyDescent="0.2">
      <c r="A188" s="18">
        <v>4</v>
      </c>
      <c r="B188" s="75" t="s">
        <v>527</v>
      </c>
      <c r="C188" s="10" t="s">
        <v>25</v>
      </c>
      <c r="D188" s="27">
        <v>3</v>
      </c>
      <c r="E188" s="3" t="s">
        <v>834</v>
      </c>
      <c r="F188" s="3" t="s">
        <v>590</v>
      </c>
      <c r="G188" s="10" t="s">
        <v>441</v>
      </c>
      <c r="H188" s="10" t="s">
        <v>442</v>
      </c>
      <c r="I188" s="11" t="s">
        <v>443</v>
      </c>
      <c r="J188" s="5">
        <v>12</v>
      </c>
      <c r="K188" s="86">
        <v>43250</v>
      </c>
      <c r="L188" s="86">
        <v>44377</v>
      </c>
      <c r="M188" s="330">
        <f>52+52+52+4</f>
        <v>160</v>
      </c>
      <c r="N188" s="117">
        <v>0.67</v>
      </c>
      <c r="O188" s="115" t="s">
        <v>1218</v>
      </c>
      <c r="P188" s="342" t="s">
        <v>1335</v>
      </c>
      <c r="Q188" s="419">
        <f t="shared" si="2"/>
        <v>390</v>
      </c>
      <c r="R188" s="185"/>
      <c r="S188" s="185"/>
      <c r="T188" s="185"/>
      <c r="U188" s="185"/>
      <c r="V188" s="185"/>
      <c r="W188" s="185"/>
      <c r="X188" s="185"/>
      <c r="Y188" s="185"/>
      <c r="Z188" s="185"/>
      <c r="AA188" s="185"/>
      <c r="AB188" s="185"/>
      <c r="AC188" s="185"/>
      <c r="AD188" s="185"/>
      <c r="AE188" s="185"/>
      <c r="AF188" s="185"/>
      <c r="AG188" s="185"/>
      <c r="AH188" s="185"/>
      <c r="AI188" s="185"/>
      <c r="AJ188" s="185"/>
      <c r="AK188" s="185"/>
      <c r="AL188" s="185"/>
      <c r="AM188" s="185"/>
      <c r="AN188" s="185"/>
      <c r="AO188" s="185"/>
      <c r="AP188" s="185"/>
      <c r="AQ188" s="185"/>
      <c r="AR188" s="185"/>
      <c r="AS188" s="185"/>
    </row>
    <row r="189" spans="1:247" s="286" customFormat="1" ht="51" x14ac:dyDescent="0.2">
      <c r="A189" s="18">
        <v>4</v>
      </c>
      <c r="B189" s="75" t="s">
        <v>528</v>
      </c>
      <c r="C189" s="10" t="s">
        <v>25</v>
      </c>
      <c r="D189" s="164">
        <v>3</v>
      </c>
      <c r="E189" s="210" t="s">
        <v>834</v>
      </c>
      <c r="F189" s="210" t="s">
        <v>590</v>
      </c>
      <c r="G189" s="165" t="s">
        <v>444</v>
      </c>
      <c r="H189" s="165" t="s">
        <v>445</v>
      </c>
      <c r="I189" s="46" t="s">
        <v>446</v>
      </c>
      <c r="J189" s="166">
        <v>12</v>
      </c>
      <c r="K189" s="167">
        <v>43327</v>
      </c>
      <c r="L189" s="167">
        <v>43692</v>
      </c>
      <c r="M189" s="337">
        <v>52</v>
      </c>
      <c r="N189" s="261">
        <v>1</v>
      </c>
      <c r="O189" s="189" t="s">
        <v>1219</v>
      </c>
      <c r="P189" s="342" t="s">
        <v>1336</v>
      </c>
      <c r="Q189" s="419">
        <f t="shared" si="2"/>
        <v>231</v>
      </c>
      <c r="R189" s="185"/>
      <c r="S189" s="185"/>
      <c r="T189" s="185"/>
      <c r="U189" s="185"/>
      <c r="V189" s="185"/>
      <c r="W189" s="185"/>
      <c r="X189" s="185"/>
      <c r="Y189" s="185"/>
      <c r="Z189" s="185"/>
      <c r="AA189" s="185"/>
      <c r="AB189" s="185"/>
      <c r="AC189" s="185"/>
      <c r="AD189" s="185"/>
      <c r="AE189" s="185"/>
      <c r="AF189" s="185"/>
      <c r="AG189" s="185"/>
      <c r="AH189" s="185"/>
      <c r="AI189" s="185"/>
      <c r="AJ189" s="185"/>
      <c r="AK189" s="185"/>
      <c r="AL189" s="185"/>
      <c r="AM189" s="185"/>
      <c r="AN189" s="185"/>
      <c r="AO189" s="185"/>
      <c r="AP189" s="185"/>
      <c r="AQ189" s="185"/>
      <c r="AR189" s="185"/>
      <c r="AS189" s="185"/>
    </row>
    <row r="190" spans="1:247" s="286" customFormat="1" ht="69.75" customHeight="1" x14ac:dyDescent="0.2">
      <c r="A190" s="18">
        <v>4</v>
      </c>
      <c r="B190" s="75" t="s">
        <v>529</v>
      </c>
      <c r="C190" s="10" t="s">
        <v>25</v>
      </c>
      <c r="D190" s="196">
        <v>3</v>
      </c>
      <c r="E190" s="3" t="s">
        <v>834</v>
      </c>
      <c r="F190" s="3" t="s">
        <v>590</v>
      </c>
      <c r="G190" s="10" t="s">
        <v>583</v>
      </c>
      <c r="H190" s="10" t="s">
        <v>448</v>
      </c>
      <c r="I190" s="11" t="s">
        <v>449</v>
      </c>
      <c r="J190" s="168">
        <v>4</v>
      </c>
      <c r="K190" s="237">
        <v>43327</v>
      </c>
      <c r="L190" s="237">
        <v>44196</v>
      </c>
      <c r="M190" s="330">
        <f>52+52+20</f>
        <v>124</v>
      </c>
      <c r="N190" s="117">
        <v>0.6</v>
      </c>
      <c r="O190" s="189" t="s">
        <v>1210</v>
      </c>
      <c r="P190" s="342" t="s">
        <v>1337</v>
      </c>
      <c r="Q190" s="419">
        <f t="shared" si="2"/>
        <v>288</v>
      </c>
      <c r="R190" s="185"/>
      <c r="S190" s="185"/>
      <c r="T190" s="185"/>
      <c r="U190" s="185"/>
      <c r="V190" s="185"/>
      <c r="W190" s="185"/>
      <c r="X190" s="185"/>
      <c r="Y190" s="185"/>
      <c r="Z190" s="185"/>
      <c r="AA190" s="185"/>
      <c r="AB190" s="185"/>
      <c r="AC190" s="185"/>
      <c r="AD190" s="185"/>
      <c r="AE190" s="185"/>
      <c r="AF190" s="185"/>
      <c r="AG190" s="185"/>
      <c r="AH190" s="185"/>
      <c r="AI190" s="185"/>
      <c r="AJ190" s="185"/>
      <c r="AK190" s="185"/>
      <c r="AL190" s="185"/>
      <c r="AM190" s="185"/>
      <c r="AN190" s="185"/>
      <c r="AO190" s="185"/>
      <c r="AP190" s="185"/>
      <c r="AQ190" s="185"/>
      <c r="AR190" s="185"/>
      <c r="AS190" s="185"/>
    </row>
    <row r="191" spans="1:247" s="286" customFormat="1" ht="95.25" customHeight="1" x14ac:dyDescent="0.2">
      <c r="A191" s="18">
        <v>4</v>
      </c>
      <c r="B191" s="75" t="s">
        <v>530</v>
      </c>
      <c r="C191" s="10" t="s">
        <v>25</v>
      </c>
      <c r="D191" s="121">
        <v>3</v>
      </c>
      <c r="E191" s="3" t="s">
        <v>834</v>
      </c>
      <c r="F191" s="3" t="s">
        <v>590</v>
      </c>
      <c r="G191" s="10" t="s">
        <v>452</v>
      </c>
      <c r="H191" s="10" t="s">
        <v>450</v>
      </c>
      <c r="I191" s="11" t="s">
        <v>451</v>
      </c>
      <c r="J191" s="5">
        <v>5</v>
      </c>
      <c r="K191" s="86">
        <v>43344</v>
      </c>
      <c r="L191" s="86">
        <v>43830</v>
      </c>
      <c r="M191" s="337">
        <f>52+17</f>
        <v>69</v>
      </c>
      <c r="N191" s="169">
        <v>1</v>
      </c>
      <c r="O191" s="189" t="s">
        <v>1243</v>
      </c>
      <c r="P191" s="342" t="s">
        <v>1338</v>
      </c>
      <c r="Q191" s="419">
        <f t="shared" si="2"/>
        <v>359</v>
      </c>
      <c r="R191" s="185"/>
      <c r="S191" s="185"/>
      <c r="T191" s="185"/>
      <c r="U191" s="185"/>
      <c r="V191" s="185"/>
      <c r="W191" s="185"/>
      <c r="X191" s="185"/>
      <c r="Y191" s="185"/>
      <c r="Z191" s="185"/>
      <c r="AA191" s="185"/>
      <c r="AB191" s="185"/>
      <c r="AC191" s="185"/>
      <c r="AD191" s="185"/>
      <c r="AE191" s="185"/>
      <c r="AF191" s="185"/>
      <c r="AG191" s="185"/>
      <c r="AH191" s="185"/>
      <c r="AI191" s="185"/>
      <c r="AJ191" s="185"/>
      <c r="AK191" s="185"/>
      <c r="AL191" s="185"/>
      <c r="AM191" s="185"/>
      <c r="AN191" s="185"/>
      <c r="AO191" s="185"/>
      <c r="AP191" s="185"/>
      <c r="AQ191" s="185"/>
      <c r="AR191" s="185"/>
      <c r="AS191" s="185"/>
    </row>
    <row r="192" spans="1:247" s="286" customFormat="1" ht="90" customHeight="1" x14ac:dyDescent="0.2">
      <c r="A192" s="449">
        <v>4</v>
      </c>
      <c r="B192" s="337" t="s">
        <v>531</v>
      </c>
      <c r="C192" s="10" t="s">
        <v>25</v>
      </c>
      <c r="D192" s="27">
        <v>4</v>
      </c>
      <c r="E192" s="3" t="s">
        <v>593</v>
      </c>
      <c r="F192" s="10" t="s">
        <v>594</v>
      </c>
      <c r="G192" s="26" t="s">
        <v>595</v>
      </c>
      <c r="H192" s="217" t="s">
        <v>801</v>
      </c>
      <c r="I192" s="161" t="s">
        <v>596</v>
      </c>
      <c r="J192" s="231">
        <v>1</v>
      </c>
      <c r="K192" s="159">
        <v>43313</v>
      </c>
      <c r="L192" s="390">
        <v>44377</v>
      </c>
      <c r="M192" s="337">
        <f>52+47</f>
        <v>99</v>
      </c>
      <c r="N192" s="117">
        <v>0.66</v>
      </c>
      <c r="O192" s="101" t="s">
        <v>1468</v>
      </c>
      <c r="P192" s="342" t="s">
        <v>1319</v>
      </c>
      <c r="Q192" s="419">
        <f t="shared" si="2"/>
        <v>358</v>
      </c>
      <c r="R192" s="185"/>
      <c r="S192" s="185"/>
      <c r="T192" s="185"/>
      <c r="U192" s="185"/>
      <c r="V192" s="185"/>
      <c r="W192" s="185"/>
      <c r="X192" s="185"/>
      <c r="Y192" s="185"/>
      <c r="Z192" s="185"/>
      <c r="AA192" s="185"/>
      <c r="AB192" s="185"/>
      <c r="AC192" s="185"/>
      <c r="AD192" s="185"/>
      <c r="AE192" s="185"/>
      <c r="AF192" s="185"/>
      <c r="AG192" s="185"/>
      <c r="AH192" s="185"/>
      <c r="AI192" s="185"/>
      <c r="AJ192" s="185"/>
      <c r="AK192" s="185"/>
      <c r="AL192" s="185"/>
      <c r="AM192" s="185"/>
      <c r="AN192" s="185"/>
      <c r="AO192" s="185"/>
      <c r="AP192" s="185"/>
      <c r="AQ192" s="185"/>
      <c r="AR192" s="185"/>
      <c r="AS192" s="185"/>
      <c r="AT192" s="420"/>
      <c r="AU192" s="420"/>
      <c r="AV192" s="420"/>
      <c r="AW192" s="420"/>
      <c r="AX192" s="420"/>
      <c r="AY192" s="420"/>
      <c r="AZ192" s="420"/>
      <c r="BA192" s="420"/>
      <c r="BB192" s="420"/>
      <c r="BC192" s="420"/>
      <c r="BD192" s="420"/>
      <c r="BE192" s="420"/>
      <c r="BF192" s="420"/>
      <c r="BG192" s="420"/>
      <c r="BH192" s="420"/>
      <c r="BI192" s="420"/>
      <c r="BJ192" s="420"/>
      <c r="BK192" s="420"/>
      <c r="BL192" s="420"/>
      <c r="BM192" s="420"/>
      <c r="BN192" s="420"/>
      <c r="BO192" s="420"/>
      <c r="BP192" s="420"/>
      <c r="BQ192" s="420"/>
      <c r="BR192" s="420"/>
      <c r="BS192" s="420"/>
      <c r="BT192" s="420"/>
      <c r="BU192" s="420"/>
      <c r="BV192" s="420"/>
      <c r="BW192" s="420"/>
      <c r="BX192" s="420"/>
      <c r="BY192" s="420"/>
      <c r="BZ192" s="420"/>
      <c r="CA192" s="420"/>
      <c r="CB192" s="420"/>
      <c r="CC192" s="420"/>
      <c r="CD192" s="420"/>
      <c r="CE192" s="420"/>
      <c r="CF192" s="420"/>
      <c r="CG192" s="420"/>
      <c r="CH192" s="420"/>
      <c r="CI192" s="420"/>
      <c r="CJ192" s="420"/>
      <c r="CK192" s="420"/>
      <c r="CL192" s="420"/>
      <c r="CM192" s="420"/>
      <c r="CN192" s="420"/>
      <c r="CO192" s="420"/>
      <c r="CP192" s="420"/>
      <c r="CQ192" s="420"/>
      <c r="CR192" s="420"/>
      <c r="CS192" s="420"/>
      <c r="CT192" s="420"/>
      <c r="CU192" s="420"/>
      <c r="CV192" s="420"/>
      <c r="CW192" s="420"/>
      <c r="CX192" s="420"/>
      <c r="CY192" s="420"/>
      <c r="CZ192" s="420"/>
      <c r="DA192" s="420"/>
      <c r="DB192" s="420"/>
      <c r="DC192" s="420"/>
      <c r="DD192" s="420"/>
      <c r="DE192" s="420"/>
      <c r="DF192" s="420"/>
      <c r="DG192" s="420"/>
      <c r="DH192" s="420"/>
      <c r="DI192" s="420"/>
      <c r="DJ192" s="420"/>
      <c r="DK192" s="420"/>
      <c r="DL192" s="420"/>
      <c r="DM192" s="420"/>
      <c r="DN192" s="420"/>
      <c r="DO192" s="420"/>
      <c r="DP192" s="420"/>
      <c r="DQ192" s="420"/>
      <c r="DR192" s="420"/>
      <c r="DS192" s="420"/>
      <c r="DT192" s="420"/>
      <c r="DU192" s="420"/>
      <c r="DV192" s="420"/>
      <c r="DW192" s="420"/>
      <c r="DX192" s="420"/>
      <c r="DY192" s="420"/>
      <c r="DZ192" s="420"/>
      <c r="EA192" s="420"/>
      <c r="EB192" s="420"/>
      <c r="EC192" s="420"/>
      <c r="ED192" s="420"/>
      <c r="EE192" s="420"/>
      <c r="EF192" s="420"/>
      <c r="EG192" s="420"/>
      <c r="EH192" s="420"/>
      <c r="EI192" s="420"/>
      <c r="EJ192" s="420"/>
      <c r="EK192" s="420"/>
      <c r="EL192" s="420"/>
      <c r="EM192" s="420"/>
      <c r="EN192" s="420"/>
      <c r="EO192" s="420"/>
      <c r="EP192" s="420"/>
      <c r="EQ192" s="420"/>
      <c r="ER192" s="420"/>
      <c r="ES192" s="420"/>
      <c r="ET192" s="420"/>
      <c r="EU192" s="420"/>
      <c r="EV192" s="420"/>
      <c r="EW192" s="420"/>
      <c r="EX192" s="420"/>
      <c r="EY192" s="420"/>
      <c r="EZ192" s="420"/>
      <c r="FA192" s="420"/>
      <c r="FB192" s="420"/>
      <c r="FC192" s="420"/>
      <c r="FD192" s="420"/>
      <c r="FE192" s="420"/>
      <c r="FF192" s="420"/>
      <c r="FG192" s="420"/>
      <c r="FH192" s="420"/>
      <c r="FI192" s="420"/>
      <c r="FJ192" s="420"/>
      <c r="FK192" s="420"/>
      <c r="FL192" s="420"/>
      <c r="FM192" s="420"/>
      <c r="FN192" s="420"/>
      <c r="FO192" s="420"/>
      <c r="FP192" s="420"/>
      <c r="FQ192" s="420"/>
      <c r="FR192" s="420"/>
      <c r="FS192" s="420"/>
      <c r="FT192" s="420"/>
      <c r="FU192" s="420"/>
      <c r="FV192" s="420"/>
      <c r="FW192" s="420"/>
      <c r="FX192" s="420"/>
      <c r="FY192" s="420"/>
      <c r="FZ192" s="420"/>
      <c r="GA192" s="420"/>
      <c r="GB192" s="420"/>
      <c r="GC192" s="420"/>
      <c r="GD192" s="420"/>
      <c r="GE192" s="420"/>
      <c r="GF192" s="420"/>
      <c r="GG192" s="420"/>
      <c r="GH192" s="420"/>
      <c r="GI192" s="420"/>
      <c r="GJ192" s="420"/>
      <c r="GK192" s="420"/>
      <c r="GL192" s="420"/>
      <c r="GM192" s="420"/>
      <c r="GN192" s="420"/>
      <c r="GO192" s="420"/>
      <c r="GP192" s="420"/>
      <c r="GQ192" s="420"/>
      <c r="GR192" s="420"/>
      <c r="GS192" s="420"/>
      <c r="GT192" s="420"/>
      <c r="GU192" s="420"/>
      <c r="GV192" s="420"/>
      <c r="GW192" s="420"/>
      <c r="GX192" s="420"/>
      <c r="GY192" s="420"/>
      <c r="GZ192" s="420"/>
      <c r="HA192" s="420"/>
      <c r="HB192" s="420"/>
      <c r="HC192" s="420"/>
      <c r="HD192" s="420"/>
      <c r="HE192" s="420"/>
      <c r="HF192" s="420"/>
      <c r="HG192" s="420"/>
      <c r="HH192" s="420"/>
      <c r="HI192" s="420"/>
      <c r="HJ192" s="420"/>
      <c r="HK192" s="420"/>
      <c r="HL192" s="420"/>
      <c r="HM192" s="420"/>
      <c r="HN192" s="420"/>
      <c r="HO192" s="420"/>
      <c r="HP192" s="420"/>
      <c r="HQ192" s="420"/>
      <c r="HR192" s="420"/>
      <c r="HS192" s="420"/>
      <c r="HT192" s="420"/>
      <c r="HU192" s="420"/>
      <c r="HV192" s="420"/>
      <c r="HW192" s="420"/>
      <c r="HX192" s="420"/>
      <c r="HY192" s="420"/>
      <c r="HZ192" s="420"/>
      <c r="IA192" s="420"/>
      <c r="IB192" s="420"/>
      <c r="IC192" s="420"/>
      <c r="ID192" s="420"/>
      <c r="IE192" s="420"/>
      <c r="IF192" s="420"/>
      <c r="IG192" s="420"/>
      <c r="IH192" s="420"/>
      <c r="II192" s="420"/>
      <c r="IJ192" s="420"/>
      <c r="IK192" s="420"/>
      <c r="IL192" s="420"/>
      <c r="IM192" s="420"/>
    </row>
    <row r="193" spans="1:247" s="286" customFormat="1" ht="115.5" customHeight="1" x14ac:dyDescent="0.2">
      <c r="A193" s="18">
        <v>4</v>
      </c>
      <c r="B193" s="75" t="s">
        <v>532</v>
      </c>
      <c r="C193" s="10" t="s">
        <v>25</v>
      </c>
      <c r="D193" s="27">
        <v>4</v>
      </c>
      <c r="E193" s="3" t="s">
        <v>835</v>
      </c>
      <c r="F193" s="3" t="s">
        <v>597</v>
      </c>
      <c r="G193" s="26" t="s">
        <v>598</v>
      </c>
      <c r="H193" s="26" t="s">
        <v>599</v>
      </c>
      <c r="I193" s="161" t="s">
        <v>600</v>
      </c>
      <c r="J193" s="161">
        <v>1</v>
      </c>
      <c r="K193" s="159">
        <v>43313</v>
      </c>
      <c r="L193" s="159">
        <v>43465</v>
      </c>
      <c r="M193" s="337">
        <v>22</v>
      </c>
      <c r="N193" s="82">
        <v>1</v>
      </c>
      <c r="O193" s="3" t="s">
        <v>802</v>
      </c>
      <c r="P193" s="342" t="s">
        <v>1319</v>
      </c>
      <c r="Q193" s="419">
        <f t="shared" si="2"/>
        <v>60</v>
      </c>
      <c r="R193" s="185"/>
      <c r="S193" s="185"/>
      <c r="T193" s="185"/>
      <c r="U193" s="185"/>
      <c r="V193" s="185"/>
      <c r="W193" s="185"/>
      <c r="X193" s="185"/>
      <c r="Y193" s="185"/>
      <c r="Z193" s="185"/>
      <c r="AA193" s="185"/>
      <c r="AB193" s="185"/>
      <c r="AC193" s="185"/>
      <c r="AD193" s="185"/>
      <c r="AE193" s="185"/>
      <c r="AF193" s="185"/>
      <c r="AG193" s="185"/>
      <c r="AH193" s="185"/>
      <c r="AI193" s="185"/>
      <c r="AJ193" s="185"/>
      <c r="AK193" s="185"/>
      <c r="AL193" s="185"/>
      <c r="AM193" s="185"/>
      <c r="AN193" s="185"/>
      <c r="AO193" s="185"/>
      <c r="AP193" s="185"/>
      <c r="AQ193" s="185"/>
      <c r="AR193" s="185"/>
      <c r="AS193" s="185"/>
      <c r="AT193" s="420"/>
      <c r="AU193" s="420"/>
      <c r="AV193" s="420"/>
      <c r="AW193" s="420"/>
      <c r="AX193" s="420"/>
      <c r="AY193" s="420"/>
      <c r="AZ193" s="420"/>
      <c r="BA193" s="420"/>
      <c r="BB193" s="420"/>
      <c r="BC193" s="420"/>
      <c r="BD193" s="420"/>
      <c r="BE193" s="420"/>
      <c r="BF193" s="420"/>
      <c r="BG193" s="420"/>
      <c r="BH193" s="420"/>
      <c r="BI193" s="420"/>
      <c r="BJ193" s="420"/>
      <c r="BK193" s="420"/>
      <c r="BL193" s="420"/>
      <c r="BM193" s="420"/>
      <c r="BN193" s="420"/>
      <c r="BO193" s="420"/>
      <c r="BP193" s="420"/>
      <c r="BQ193" s="420"/>
      <c r="BR193" s="420"/>
      <c r="BS193" s="420"/>
      <c r="BT193" s="420"/>
      <c r="BU193" s="420"/>
      <c r="BV193" s="420"/>
      <c r="BW193" s="420"/>
      <c r="BX193" s="420"/>
      <c r="BY193" s="420"/>
      <c r="BZ193" s="420"/>
      <c r="CA193" s="420"/>
      <c r="CB193" s="420"/>
      <c r="CC193" s="420"/>
      <c r="CD193" s="420"/>
      <c r="CE193" s="420"/>
      <c r="CF193" s="420"/>
      <c r="CG193" s="420"/>
      <c r="CH193" s="420"/>
      <c r="CI193" s="420"/>
      <c r="CJ193" s="420"/>
      <c r="CK193" s="420"/>
      <c r="CL193" s="420"/>
      <c r="CM193" s="420"/>
      <c r="CN193" s="420"/>
      <c r="CO193" s="420"/>
      <c r="CP193" s="420"/>
      <c r="CQ193" s="420"/>
      <c r="CR193" s="420"/>
      <c r="CS193" s="420"/>
      <c r="CT193" s="420"/>
      <c r="CU193" s="420"/>
      <c r="CV193" s="420"/>
      <c r="CW193" s="420"/>
      <c r="CX193" s="420"/>
      <c r="CY193" s="420"/>
      <c r="CZ193" s="420"/>
      <c r="DA193" s="420"/>
      <c r="DB193" s="420"/>
      <c r="DC193" s="420"/>
      <c r="DD193" s="420"/>
      <c r="DE193" s="420"/>
      <c r="DF193" s="420"/>
      <c r="DG193" s="420"/>
      <c r="DH193" s="420"/>
      <c r="DI193" s="420"/>
      <c r="DJ193" s="420"/>
      <c r="DK193" s="420"/>
      <c r="DL193" s="420"/>
      <c r="DM193" s="420"/>
      <c r="DN193" s="420"/>
      <c r="DO193" s="420"/>
      <c r="DP193" s="420"/>
      <c r="DQ193" s="420"/>
      <c r="DR193" s="420"/>
      <c r="DS193" s="420"/>
      <c r="DT193" s="420"/>
      <c r="DU193" s="420"/>
      <c r="DV193" s="420"/>
      <c r="DW193" s="420"/>
      <c r="DX193" s="420"/>
      <c r="DY193" s="420"/>
      <c r="DZ193" s="420"/>
      <c r="EA193" s="420"/>
      <c r="EB193" s="420"/>
      <c r="EC193" s="420"/>
      <c r="ED193" s="420"/>
      <c r="EE193" s="420"/>
      <c r="EF193" s="420"/>
      <c r="EG193" s="420"/>
      <c r="EH193" s="420"/>
      <c r="EI193" s="420"/>
      <c r="EJ193" s="420"/>
      <c r="EK193" s="420"/>
      <c r="EL193" s="420"/>
      <c r="EM193" s="420"/>
      <c r="EN193" s="420"/>
      <c r="EO193" s="420"/>
      <c r="EP193" s="420"/>
      <c r="EQ193" s="420"/>
      <c r="ER193" s="420"/>
      <c r="ES193" s="420"/>
      <c r="ET193" s="420"/>
      <c r="EU193" s="420"/>
      <c r="EV193" s="420"/>
      <c r="EW193" s="420"/>
      <c r="EX193" s="420"/>
      <c r="EY193" s="420"/>
      <c r="EZ193" s="420"/>
      <c r="FA193" s="420"/>
      <c r="FB193" s="420"/>
      <c r="FC193" s="420"/>
      <c r="FD193" s="420"/>
      <c r="FE193" s="420"/>
      <c r="FF193" s="420"/>
      <c r="FG193" s="420"/>
      <c r="FH193" s="420"/>
      <c r="FI193" s="420"/>
      <c r="FJ193" s="420"/>
      <c r="FK193" s="420"/>
      <c r="FL193" s="420"/>
      <c r="FM193" s="420"/>
      <c r="FN193" s="420"/>
      <c r="FO193" s="420"/>
      <c r="FP193" s="420"/>
      <c r="FQ193" s="420"/>
      <c r="FR193" s="420"/>
      <c r="FS193" s="420"/>
      <c r="FT193" s="420"/>
      <c r="FU193" s="420"/>
      <c r="FV193" s="420"/>
      <c r="FW193" s="420"/>
      <c r="FX193" s="420"/>
      <c r="FY193" s="420"/>
      <c r="FZ193" s="420"/>
      <c r="GA193" s="420"/>
      <c r="GB193" s="420"/>
      <c r="GC193" s="420"/>
      <c r="GD193" s="420"/>
      <c r="GE193" s="420"/>
      <c r="GF193" s="420"/>
      <c r="GG193" s="420"/>
      <c r="GH193" s="420"/>
      <c r="GI193" s="420"/>
      <c r="GJ193" s="420"/>
      <c r="GK193" s="420"/>
      <c r="GL193" s="420"/>
      <c r="GM193" s="420"/>
      <c r="GN193" s="420"/>
      <c r="GO193" s="420"/>
      <c r="GP193" s="420"/>
      <c r="GQ193" s="420"/>
      <c r="GR193" s="420"/>
      <c r="GS193" s="420"/>
      <c r="GT193" s="420"/>
      <c r="GU193" s="420"/>
      <c r="GV193" s="420"/>
      <c r="GW193" s="420"/>
      <c r="GX193" s="420"/>
      <c r="GY193" s="420"/>
      <c r="GZ193" s="420"/>
      <c r="HA193" s="420"/>
      <c r="HB193" s="420"/>
      <c r="HC193" s="420"/>
      <c r="HD193" s="420"/>
      <c r="HE193" s="420"/>
      <c r="HF193" s="420"/>
      <c r="HG193" s="420"/>
      <c r="HH193" s="420"/>
      <c r="HI193" s="420"/>
      <c r="HJ193" s="420"/>
      <c r="HK193" s="420"/>
      <c r="HL193" s="420"/>
      <c r="HM193" s="420"/>
      <c r="HN193" s="420"/>
      <c r="HO193" s="420"/>
      <c r="HP193" s="420"/>
      <c r="HQ193" s="420"/>
      <c r="HR193" s="420"/>
      <c r="HS193" s="420"/>
      <c r="HT193" s="420"/>
      <c r="HU193" s="420"/>
      <c r="HV193" s="420"/>
      <c r="HW193" s="420"/>
      <c r="HX193" s="420"/>
      <c r="HY193" s="420"/>
      <c r="HZ193" s="420"/>
      <c r="IA193" s="420"/>
      <c r="IB193" s="420"/>
      <c r="IC193" s="420"/>
      <c r="ID193" s="420"/>
      <c r="IE193" s="420"/>
      <c r="IF193" s="420"/>
      <c r="IG193" s="420"/>
      <c r="IH193" s="420"/>
      <c r="II193" s="420"/>
      <c r="IJ193" s="420"/>
      <c r="IK193" s="420"/>
      <c r="IL193" s="420"/>
      <c r="IM193" s="420"/>
    </row>
    <row r="194" spans="1:247" s="286" customFormat="1" ht="111.75" customHeight="1" x14ac:dyDescent="0.2">
      <c r="A194" s="18">
        <v>4</v>
      </c>
      <c r="B194" s="75" t="s">
        <v>533</v>
      </c>
      <c r="C194" s="10" t="s">
        <v>25</v>
      </c>
      <c r="D194" s="27">
        <v>4</v>
      </c>
      <c r="E194" s="3" t="s">
        <v>835</v>
      </c>
      <c r="F194" s="3" t="s">
        <v>597</v>
      </c>
      <c r="G194" s="26" t="s">
        <v>601</v>
      </c>
      <c r="H194" s="26" t="s">
        <v>448</v>
      </c>
      <c r="I194" s="29" t="s">
        <v>602</v>
      </c>
      <c r="J194" s="161">
        <v>1</v>
      </c>
      <c r="K194" s="159">
        <v>43313</v>
      </c>
      <c r="L194" s="159">
        <v>43465</v>
      </c>
      <c r="M194" s="337">
        <v>22</v>
      </c>
      <c r="N194" s="82">
        <v>1</v>
      </c>
      <c r="O194" s="3" t="s">
        <v>803</v>
      </c>
      <c r="P194" s="342" t="s">
        <v>1337</v>
      </c>
      <c r="Q194" s="419">
        <f t="shared" si="2"/>
        <v>57</v>
      </c>
      <c r="R194" s="185"/>
      <c r="S194" s="185"/>
      <c r="T194" s="185"/>
      <c r="U194" s="185"/>
      <c r="V194" s="185"/>
      <c r="W194" s="185"/>
      <c r="X194" s="185"/>
      <c r="Y194" s="185"/>
      <c r="Z194" s="185"/>
      <c r="AA194" s="185"/>
      <c r="AB194" s="185"/>
      <c r="AC194" s="185"/>
      <c r="AD194" s="185"/>
      <c r="AE194" s="185"/>
      <c r="AF194" s="185"/>
      <c r="AG194" s="185"/>
      <c r="AH194" s="185"/>
      <c r="AI194" s="185"/>
      <c r="AJ194" s="185"/>
      <c r="AK194" s="185"/>
      <c r="AL194" s="185"/>
      <c r="AM194" s="185"/>
      <c r="AN194" s="185"/>
      <c r="AO194" s="185"/>
      <c r="AP194" s="185"/>
      <c r="AQ194" s="185"/>
      <c r="AR194" s="185"/>
      <c r="AS194" s="185"/>
    </row>
    <row r="195" spans="1:247" s="286" customFormat="1" ht="114" customHeight="1" x14ac:dyDescent="0.2">
      <c r="A195" s="18">
        <v>4</v>
      </c>
      <c r="B195" s="75" t="s">
        <v>534</v>
      </c>
      <c r="C195" s="10" t="s">
        <v>25</v>
      </c>
      <c r="D195" s="27">
        <v>4</v>
      </c>
      <c r="E195" s="3" t="s">
        <v>835</v>
      </c>
      <c r="F195" s="3" t="s">
        <v>597</v>
      </c>
      <c r="G195" s="26" t="s">
        <v>603</v>
      </c>
      <c r="H195" s="26" t="s">
        <v>604</v>
      </c>
      <c r="I195" s="29" t="s">
        <v>462</v>
      </c>
      <c r="J195" s="161">
        <v>2</v>
      </c>
      <c r="K195" s="159">
        <v>43250</v>
      </c>
      <c r="L195" s="159">
        <v>44377</v>
      </c>
      <c r="M195" s="330">
        <f>52+52+52+4</f>
        <v>160</v>
      </c>
      <c r="N195" s="117">
        <v>0.67</v>
      </c>
      <c r="O195" s="189" t="s">
        <v>1218</v>
      </c>
      <c r="P195" s="342" t="s">
        <v>1335</v>
      </c>
      <c r="Q195" s="419">
        <f t="shared" si="2"/>
        <v>390</v>
      </c>
      <c r="R195" s="185"/>
      <c r="S195" s="185"/>
      <c r="T195" s="185"/>
      <c r="U195" s="185"/>
      <c r="V195" s="185"/>
      <c r="W195" s="185"/>
      <c r="X195" s="185"/>
      <c r="Y195" s="185"/>
      <c r="Z195" s="185"/>
      <c r="AA195" s="185"/>
      <c r="AB195" s="185"/>
      <c r="AC195" s="185"/>
      <c r="AD195" s="185"/>
      <c r="AE195" s="185"/>
      <c r="AF195" s="185"/>
      <c r="AG195" s="185"/>
      <c r="AH195" s="185"/>
      <c r="AI195" s="185"/>
      <c r="AJ195" s="185"/>
      <c r="AK195" s="185"/>
      <c r="AL195" s="185"/>
      <c r="AM195" s="185"/>
      <c r="AN195" s="185"/>
      <c r="AO195" s="185"/>
      <c r="AP195" s="185"/>
      <c r="AQ195" s="185"/>
      <c r="AR195" s="185"/>
      <c r="AS195" s="185"/>
    </row>
    <row r="196" spans="1:247" s="286" customFormat="1" ht="109.5" customHeight="1" x14ac:dyDescent="0.2">
      <c r="A196" s="18">
        <v>4</v>
      </c>
      <c r="B196" s="75" t="s">
        <v>535</v>
      </c>
      <c r="C196" s="10" t="s">
        <v>25</v>
      </c>
      <c r="D196" s="27">
        <v>5</v>
      </c>
      <c r="E196" s="10" t="s">
        <v>836</v>
      </c>
      <c r="F196" s="10" t="s">
        <v>605</v>
      </c>
      <c r="G196" s="26" t="s">
        <v>606</v>
      </c>
      <c r="H196" s="26" t="s">
        <v>607</v>
      </c>
      <c r="I196" s="29" t="s">
        <v>608</v>
      </c>
      <c r="J196" s="30">
        <v>1</v>
      </c>
      <c r="K196" s="86">
        <v>43313</v>
      </c>
      <c r="L196" s="86">
        <v>43343</v>
      </c>
      <c r="M196" s="337">
        <v>5</v>
      </c>
      <c r="N196" s="82">
        <v>1</v>
      </c>
      <c r="O196" s="3" t="s">
        <v>771</v>
      </c>
      <c r="P196" s="342" t="s">
        <v>1322</v>
      </c>
      <c r="Q196" s="419">
        <f t="shared" si="2"/>
        <v>63</v>
      </c>
      <c r="R196" s="185"/>
      <c r="S196" s="185"/>
      <c r="T196" s="185"/>
      <c r="U196" s="185"/>
      <c r="V196" s="185"/>
      <c r="W196" s="185"/>
      <c r="X196" s="185"/>
      <c r="Y196" s="185"/>
      <c r="Z196" s="185"/>
      <c r="AA196" s="185"/>
      <c r="AB196" s="185"/>
      <c r="AC196" s="185"/>
      <c r="AD196" s="185"/>
      <c r="AE196" s="185"/>
      <c r="AF196" s="185"/>
      <c r="AG196" s="185"/>
      <c r="AH196" s="185"/>
      <c r="AI196" s="185"/>
      <c r="AJ196" s="185"/>
      <c r="AK196" s="185"/>
      <c r="AL196" s="185"/>
      <c r="AM196" s="185"/>
      <c r="AN196" s="185"/>
      <c r="AO196" s="185"/>
      <c r="AP196" s="185"/>
      <c r="AQ196" s="185"/>
      <c r="AR196" s="185"/>
      <c r="AS196" s="185"/>
    </row>
    <row r="197" spans="1:247" s="286" customFormat="1" ht="63.75" x14ac:dyDescent="0.2">
      <c r="A197" s="18">
        <v>4</v>
      </c>
      <c r="B197" s="75" t="s">
        <v>536</v>
      </c>
      <c r="C197" s="10" t="s">
        <v>25</v>
      </c>
      <c r="D197" s="75">
        <v>5</v>
      </c>
      <c r="E197" s="10" t="s">
        <v>836</v>
      </c>
      <c r="F197" s="10" t="s">
        <v>605</v>
      </c>
      <c r="G197" s="10" t="s">
        <v>609</v>
      </c>
      <c r="H197" s="3" t="s">
        <v>579</v>
      </c>
      <c r="I197" s="11" t="s">
        <v>589</v>
      </c>
      <c r="J197" s="11">
        <v>1</v>
      </c>
      <c r="K197" s="86">
        <v>43313</v>
      </c>
      <c r="L197" s="86">
        <v>43524</v>
      </c>
      <c r="M197" s="337">
        <v>31</v>
      </c>
      <c r="N197" s="250">
        <v>1</v>
      </c>
      <c r="O197" s="310" t="s">
        <v>892</v>
      </c>
      <c r="P197" s="342" t="s">
        <v>1322</v>
      </c>
      <c r="Q197" s="419">
        <f t="shared" si="2"/>
        <v>131</v>
      </c>
      <c r="R197" s="185"/>
      <c r="S197" s="185"/>
      <c r="T197" s="185"/>
      <c r="U197" s="185"/>
      <c r="V197" s="185"/>
      <c r="W197" s="185"/>
      <c r="X197" s="185"/>
      <c r="Y197" s="185"/>
      <c r="Z197" s="185"/>
      <c r="AA197" s="185"/>
      <c r="AB197" s="185"/>
      <c r="AC197" s="185"/>
      <c r="AD197" s="185"/>
      <c r="AE197" s="185"/>
      <c r="AF197" s="185"/>
      <c r="AG197" s="185"/>
      <c r="AH197" s="185"/>
      <c r="AI197" s="185"/>
      <c r="AJ197" s="185"/>
      <c r="AK197" s="185"/>
      <c r="AL197" s="185"/>
      <c r="AM197" s="185"/>
      <c r="AN197" s="185"/>
      <c r="AO197" s="185"/>
      <c r="AP197" s="185"/>
      <c r="AQ197" s="185"/>
      <c r="AR197" s="185"/>
      <c r="AS197" s="185"/>
    </row>
    <row r="198" spans="1:247" s="286" customFormat="1" ht="119.25" customHeight="1" x14ac:dyDescent="0.2">
      <c r="A198" s="18">
        <v>4</v>
      </c>
      <c r="B198" s="75" t="s">
        <v>537</v>
      </c>
      <c r="C198" s="10" t="s">
        <v>25</v>
      </c>
      <c r="D198" s="206">
        <v>5</v>
      </c>
      <c r="E198" s="3" t="s">
        <v>837</v>
      </c>
      <c r="F198" s="3" t="s">
        <v>610</v>
      </c>
      <c r="G198" s="10" t="s">
        <v>611</v>
      </c>
      <c r="H198" s="10" t="s">
        <v>612</v>
      </c>
      <c r="I198" s="11" t="s">
        <v>1287</v>
      </c>
      <c r="J198" s="170">
        <v>16</v>
      </c>
      <c r="K198" s="241">
        <v>43344</v>
      </c>
      <c r="L198" s="241">
        <v>43830</v>
      </c>
      <c r="M198" s="337">
        <f>52+17+52</f>
        <v>121</v>
      </c>
      <c r="N198" s="117">
        <v>1</v>
      </c>
      <c r="O198" s="3" t="s">
        <v>1237</v>
      </c>
      <c r="P198" s="342" t="s">
        <v>1315</v>
      </c>
      <c r="Q198" s="419">
        <f t="shared" si="2"/>
        <v>144</v>
      </c>
      <c r="R198" s="185"/>
      <c r="S198" s="185"/>
      <c r="T198" s="185"/>
      <c r="U198" s="185"/>
      <c r="V198" s="185"/>
      <c r="W198" s="185"/>
      <c r="X198" s="185"/>
      <c r="Y198" s="185"/>
      <c r="Z198" s="185"/>
      <c r="AA198" s="185"/>
      <c r="AB198" s="185"/>
      <c r="AC198" s="185"/>
      <c r="AD198" s="185"/>
      <c r="AE198" s="185"/>
      <c r="AF198" s="185"/>
      <c r="AG198" s="185"/>
      <c r="AH198" s="185"/>
      <c r="AI198" s="185"/>
      <c r="AJ198" s="185"/>
      <c r="AK198" s="185"/>
      <c r="AL198" s="185"/>
      <c r="AM198" s="185"/>
      <c r="AN198" s="185"/>
      <c r="AO198" s="185"/>
      <c r="AP198" s="185"/>
      <c r="AQ198" s="185"/>
      <c r="AR198" s="185"/>
      <c r="AS198" s="185"/>
    </row>
    <row r="199" spans="1:247" s="186" customFormat="1" ht="81.75" customHeight="1" x14ac:dyDescent="0.2">
      <c r="A199" s="18">
        <v>4</v>
      </c>
      <c r="B199" s="75" t="s">
        <v>538</v>
      </c>
      <c r="C199" s="10" t="s">
        <v>25</v>
      </c>
      <c r="D199" s="27">
        <v>5</v>
      </c>
      <c r="E199" s="3" t="s">
        <v>837</v>
      </c>
      <c r="F199" s="3" t="s">
        <v>610</v>
      </c>
      <c r="G199" s="10" t="s">
        <v>613</v>
      </c>
      <c r="H199" s="10" t="s">
        <v>614</v>
      </c>
      <c r="I199" s="11" t="s">
        <v>615</v>
      </c>
      <c r="J199" s="5">
        <v>4</v>
      </c>
      <c r="K199" s="86">
        <v>43344</v>
      </c>
      <c r="L199" s="86">
        <v>43555</v>
      </c>
      <c r="M199" s="337">
        <v>30</v>
      </c>
      <c r="N199" s="82">
        <v>1</v>
      </c>
      <c r="O199" s="3" t="s">
        <v>893</v>
      </c>
      <c r="P199" s="342" t="s">
        <v>1315</v>
      </c>
      <c r="Q199" s="419">
        <f t="shared" si="2"/>
        <v>309</v>
      </c>
      <c r="R199" s="185"/>
      <c r="S199" s="185"/>
      <c r="T199" s="185"/>
      <c r="U199" s="185"/>
      <c r="V199" s="185"/>
      <c r="W199" s="185"/>
      <c r="X199" s="185"/>
      <c r="Y199" s="185"/>
      <c r="Z199" s="185"/>
      <c r="AA199" s="185"/>
      <c r="AB199" s="185"/>
      <c r="AC199" s="185"/>
      <c r="AD199" s="185"/>
      <c r="AE199" s="185"/>
      <c r="AF199" s="185"/>
      <c r="AG199" s="185"/>
      <c r="AH199" s="185"/>
      <c r="AI199" s="185"/>
      <c r="AJ199" s="185"/>
      <c r="AK199" s="185"/>
      <c r="AL199" s="185"/>
      <c r="AM199" s="185"/>
      <c r="AN199" s="185"/>
      <c r="AO199" s="185"/>
      <c r="AP199" s="185"/>
      <c r="AQ199" s="185"/>
      <c r="AR199" s="185"/>
      <c r="AS199" s="185"/>
      <c r="AT199" s="286"/>
      <c r="AU199" s="286"/>
      <c r="AV199" s="286"/>
      <c r="AW199" s="286"/>
      <c r="AX199" s="286"/>
      <c r="AY199" s="286"/>
      <c r="AZ199" s="286"/>
      <c r="BA199" s="286"/>
      <c r="BB199" s="286"/>
      <c r="BC199" s="286"/>
      <c r="BD199" s="286"/>
      <c r="BE199" s="286"/>
      <c r="BF199" s="286"/>
      <c r="BG199" s="286"/>
      <c r="BH199" s="286"/>
      <c r="BI199" s="286"/>
      <c r="BJ199" s="286"/>
      <c r="BK199" s="286"/>
      <c r="BL199" s="286"/>
      <c r="BM199" s="286"/>
      <c r="BN199" s="286"/>
      <c r="BO199" s="286"/>
      <c r="BP199" s="286"/>
      <c r="BQ199" s="286"/>
      <c r="BR199" s="286"/>
      <c r="BS199" s="286"/>
      <c r="BT199" s="286"/>
      <c r="BU199" s="286"/>
      <c r="BV199" s="286"/>
      <c r="BW199" s="286"/>
      <c r="BX199" s="286"/>
      <c r="BY199" s="286"/>
      <c r="BZ199" s="286"/>
      <c r="CA199" s="286"/>
      <c r="CB199" s="286"/>
      <c r="CC199" s="286"/>
      <c r="CD199" s="286"/>
      <c r="CE199" s="286"/>
      <c r="CF199" s="286"/>
      <c r="CG199" s="286"/>
      <c r="CH199" s="286"/>
      <c r="CI199" s="286"/>
      <c r="CJ199" s="286"/>
      <c r="CK199" s="286"/>
      <c r="CL199" s="286"/>
      <c r="CM199" s="286"/>
      <c r="CN199" s="286"/>
      <c r="CO199" s="286"/>
      <c r="CP199" s="286"/>
      <c r="CQ199" s="286"/>
      <c r="CR199" s="286"/>
      <c r="CS199" s="286"/>
      <c r="CT199" s="286"/>
      <c r="CU199" s="286"/>
      <c r="CV199" s="286"/>
      <c r="CW199" s="286"/>
      <c r="CX199" s="286"/>
      <c r="CY199" s="286"/>
      <c r="CZ199" s="286"/>
      <c r="DA199" s="286"/>
      <c r="DB199" s="286"/>
      <c r="DC199" s="286"/>
      <c r="DD199" s="286"/>
      <c r="DE199" s="286"/>
      <c r="DF199" s="286"/>
      <c r="DG199" s="286"/>
      <c r="DH199" s="286"/>
      <c r="DI199" s="286"/>
      <c r="DJ199" s="286"/>
      <c r="DK199" s="286"/>
      <c r="DL199" s="286"/>
      <c r="DM199" s="286"/>
      <c r="DN199" s="286"/>
      <c r="DO199" s="286"/>
      <c r="DP199" s="286"/>
      <c r="DQ199" s="286"/>
      <c r="DR199" s="286"/>
      <c r="DS199" s="286"/>
      <c r="DT199" s="286"/>
      <c r="DU199" s="286"/>
      <c r="DV199" s="286"/>
      <c r="DW199" s="286"/>
      <c r="DX199" s="286"/>
      <c r="DY199" s="286"/>
      <c r="DZ199" s="286"/>
      <c r="EA199" s="286"/>
      <c r="EB199" s="286"/>
      <c r="EC199" s="286"/>
      <c r="ED199" s="286"/>
      <c r="EE199" s="286"/>
      <c r="EF199" s="286"/>
      <c r="EG199" s="286"/>
      <c r="EH199" s="286"/>
      <c r="EI199" s="286"/>
      <c r="EJ199" s="286"/>
      <c r="EK199" s="286"/>
      <c r="EL199" s="286"/>
      <c r="EM199" s="286"/>
      <c r="EN199" s="286"/>
      <c r="EO199" s="286"/>
      <c r="EP199" s="286"/>
      <c r="EQ199" s="286"/>
      <c r="ER199" s="286"/>
      <c r="ES199" s="286"/>
      <c r="ET199" s="286"/>
      <c r="EU199" s="286"/>
      <c r="EV199" s="286"/>
      <c r="EW199" s="286"/>
      <c r="EX199" s="286"/>
      <c r="EY199" s="286"/>
      <c r="EZ199" s="286"/>
      <c r="FA199" s="286"/>
      <c r="FB199" s="286"/>
      <c r="FC199" s="286"/>
      <c r="FD199" s="286"/>
      <c r="FE199" s="286"/>
      <c r="FF199" s="286"/>
      <c r="FG199" s="286"/>
      <c r="FH199" s="286"/>
      <c r="FI199" s="286"/>
      <c r="FJ199" s="286"/>
      <c r="FK199" s="286"/>
      <c r="FL199" s="286"/>
      <c r="FM199" s="286"/>
      <c r="FN199" s="286"/>
      <c r="FO199" s="286"/>
      <c r="FP199" s="286"/>
      <c r="FQ199" s="286"/>
      <c r="FR199" s="286"/>
      <c r="FS199" s="286"/>
      <c r="FT199" s="286"/>
      <c r="FU199" s="286"/>
      <c r="FV199" s="286"/>
      <c r="FW199" s="286"/>
      <c r="FX199" s="286"/>
      <c r="FY199" s="286"/>
      <c r="FZ199" s="286"/>
      <c r="GA199" s="286"/>
      <c r="GB199" s="286"/>
      <c r="GC199" s="286"/>
      <c r="GD199" s="286"/>
      <c r="GE199" s="286"/>
      <c r="GF199" s="286"/>
      <c r="GG199" s="286"/>
      <c r="GH199" s="286"/>
      <c r="GI199" s="286"/>
      <c r="GJ199" s="286"/>
      <c r="GK199" s="286"/>
      <c r="GL199" s="286"/>
      <c r="GM199" s="286"/>
      <c r="GN199" s="286"/>
      <c r="GO199" s="286"/>
      <c r="GP199" s="286"/>
      <c r="GQ199" s="286"/>
      <c r="GR199" s="286"/>
      <c r="GS199" s="286"/>
      <c r="GT199" s="286"/>
      <c r="GU199" s="286"/>
      <c r="GV199" s="286"/>
      <c r="GW199" s="286"/>
      <c r="GX199" s="286"/>
      <c r="GY199" s="286"/>
      <c r="GZ199" s="286"/>
      <c r="HA199" s="286"/>
      <c r="HB199" s="286"/>
      <c r="HC199" s="286"/>
      <c r="HD199" s="286"/>
      <c r="HE199" s="286"/>
      <c r="HF199" s="286"/>
      <c r="HG199" s="286"/>
      <c r="HH199" s="286"/>
      <c r="HI199" s="286"/>
      <c r="HJ199" s="286"/>
      <c r="HK199" s="286"/>
      <c r="HL199" s="286"/>
      <c r="HM199" s="286"/>
      <c r="HN199" s="286"/>
      <c r="HO199" s="286"/>
      <c r="HP199" s="286"/>
      <c r="HQ199" s="286"/>
      <c r="HR199" s="286"/>
      <c r="HS199" s="286"/>
      <c r="HT199" s="286"/>
      <c r="HU199" s="286"/>
      <c r="HV199" s="286"/>
      <c r="HW199" s="286"/>
      <c r="HX199" s="286"/>
      <c r="HY199" s="286"/>
      <c r="HZ199" s="286"/>
      <c r="IA199" s="286"/>
      <c r="IB199" s="286"/>
      <c r="IC199" s="286"/>
      <c r="ID199" s="286"/>
      <c r="IE199" s="286"/>
      <c r="IF199" s="286"/>
      <c r="IG199" s="286"/>
      <c r="IH199" s="286"/>
      <c r="II199" s="286"/>
      <c r="IJ199" s="286"/>
      <c r="IK199" s="286"/>
      <c r="IL199" s="286"/>
      <c r="IM199" s="286"/>
    </row>
    <row r="200" spans="1:247" s="186" customFormat="1" ht="119.25" customHeight="1" x14ac:dyDescent="0.2">
      <c r="A200" s="18">
        <v>4</v>
      </c>
      <c r="B200" s="75" t="s">
        <v>539</v>
      </c>
      <c r="C200" s="10" t="s">
        <v>25</v>
      </c>
      <c r="D200" s="75">
        <v>5</v>
      </c>
      <c r="E200" s="3" t="s">
        <v>837</v>
      </c>
      <c r="F200" s="3" t="s">
        <v>610</v>
      </c>
      <c r="G200" s="10" t="s">
        <v>616</v>
      </c>
      <c r="H200" s="10" t="s">
        <v>617</v>
      </c>
      <c r="I200" s="11" t="s">
        <v>618</v>
      </c>
      <c r="J200" s="5">
        <v>2</v>
      </c>
      <c r="K200" s="86">
        <v>43344</v>
      </c>
      <c r="L200" s="86">
        <v>43707</v>
      </c>
      <c r="M200" s="337">
        <v>30</v>
      </c>
      <c r="N200" s="175">
        <v>1</v>
      </c>
      <c r="O200" s="3" t="s">
        <v>1226</v>
      </c>
      <c r="P200" s="342" t="s">
        <v>1315</v>
      </c>
      <c r="Q200" s="419">
        <f t="shared" si="2"/>
        <v>154</v>
      </c>
      <c r="R200" s="185"/>
      <c r="S200" s="185"/>
      <c r="T200" s="185"/>
      <c r="U200" s="185"/>
      <c r="V200" s="185"/>
      <c r="W200" s="185"/>
      <c r="X200" s="185"/>
      <c r="Y200" s="185"/>
      <c r="Z200" s="185"/>
      <c r="AA200" s="185"/>
      <c r="AB200" s="185"/>
      <c r="AC200" s="185"/>
      <c r="AD200" s="185"/>
      <c r="AE200" s="185"/>
      <c r="AF200" s="185"/>
      <c r="AG200" s="185"/>
      <c r="AH200" s="185"/>
      <c r="AI200" s="185"/>
      <c r="AJ200" s="185"/>
      <c r="AK200" s="185"/>
      <c r="AL200" s="185"/>
      <c r="AM200" s="185"/>
      <c r="AN200" s="185"/>
      <c r="AO200" s="185"/>
      <c r="AP200" s="185"/>
      <c r="AQ200" s="185"/>
      <c r="AR200" s="185"/>
      <c r="AS200" s="185"/>
      <c r="AT200" s="286"/>
      <c r="AU200" s="286"/>
      <c r="AV200" s="286"/>
      <c r="AW200" s="286"/>
      <c r="AX200" s="286"/>
      <c r="AY200" s="286"/>
      <c r="AZ200" s="286"/>
      <c r="BA200" s="286"/>
      <c r="BB200" s="286"/>
      <c r="BC200" s="286"/>
      <c r="BD200" s="286"/>
      <c r="BE200" s="286"/>
      <c r="BF200" s="286"/>
      <c r="BG200" s="286"/>
      <c r="BH200" s="286"/>
      <c r="BI200" s="286"/>
      <c r="BJ200" s="286"/>
      <c r="BK200" s="286"/>
      <c r="BL200" s="286"/>
      <c r="BM200" s="286"/>
      <c r="BN200" s="286"/>
      <c r="BO200" s="286"/>
      <c r="BP200" s="286"/>
      <c r="BQ200" s="286"/>
      <c r="BR200" s="286"/>
      <c r="BS200" s="286"/>
      <c r="BT200" s="286"/>
      <c r="BU200" s="286"/>
      <c r="BV200" s="286"/>
      <c r="BW200" s="286"/>
      <c r="BX200" s="286"/>
      <c r="BY200" s="286"/>
      <c r="BZ200" s="286"/>
      <c r="CA200" s="286"/>
      <c r="CB200" s="286"/>
      <c r="CC200" s="286"/>
      <c r="CD200" s="286"/>
      <c r="CE200" s="286"/>
      <c r="CF200" s="286"/>
      <c r="CG200" s="286"/>
      <c r="CH200" s="286"/>
      <c r="CI200" s="286"/>
      <c r="CJ200" s="286"/>
      <c r="CK200" s="286"/>
      <c r="CL200" s="286"/>
      <c r="CM200" s="286"/>
      <c r="CN200" s="286"/>
      <c r="CO200" s="286"/>
      <c r="CP200" s="286"/>
      <c r="CQ200" s="286"/>
      <c r="CR200" s="286"/>
      <c r="CS200" s="286"/>
      <c r="CT200" s="286"/>
      <c r="CU200" s="286"/>
      <c r="CV200" s="286"/>
      <c r="CW200" s="286"/>
      <c r="CX200" s="286"/>
      <c r="CY200" s="286"/>
      <c r="CZ200" s="286"/>
      <c r="DA200" s="286"/>
      <c r="DB200" s="286"/>
      <c r="DC200" s="286"/>
      <c r="DD200" s="286"/>
      <c r="DE200" s="286"/>
      <c r="DF200" s="286"/>
      <c r="DG200" s="286"/>
      <c r="DH200" s="286"/>
      <c r="DI200" s="286"/>
      <c r="DJ200" s="286"/>
      <c r="DK200" s="286"/>
      <c r="DL200" s="286"/>
      <c r="DM200" s="286"/>
      <c r="DN200" s="286"/>
      <c r="DO200" s="286"/>
      <c r="DP200" s="286"/>
      <c r="DQ200" s="286"/>
      <c r="DR200" s="286"/>
      <c r="DS200" s="286"/>
      <c r="DT200" s="286"/>
      <c r="DU200" s="286"/>
      <c r="DV200" s="286"/>
      <c r="DW200" s="286"/>
      <c r="DX200" s="286"/>
      <c r="DY200" s="286"/>
      <c r="DZ200" s="286"/>
      <c r="EA200" s="286"/>
      <c r="EB200" s="286"/>
      <c r="EC200" s="286"/>
      <c r="ED200" s="286"/>
      <c r="EE200" s="286"/>
      <c r="EF200" s="286"/>
      <c r="EG200" s="286"/>
      <c r="EH200" s="286"/>
      <c r="EI200" s="286"/>
      <c r="EJ200" s="286"/>
      <c r="EK200" s="286"/>
      <c r="EL200" s="286"/>
      <c r="EM200" s="286"/>
      <c r="EN200" s="286"/>
      <c r="EO200" s="286"/>
      <c r="EP200" s="286"/>
      <c r="EQ200" s="286"/>
      <c r="ER200" s="286"/>
      <c r="ES200" s="286"/>
      <c r="ET200" s="286"/>
      <c r="EU200" s="286"/>
      <c r="EV200" s="286"/>
      <c r="EW200" s="286"/>
      <c r="EX200" s="286"/>
      <c r="EY200" s="286"/>
      <c r="EZ200" s="286"/>
      <c r="FA200" s="286"/>
      <c r="FB200" s="286"/>
      <c r="FC200" s="286"/>
      <c r="FD200" s="286"/>
      <c r="FE200" s="286"/>
      <c r="FF200" s="286"/>
      <c r="FG200" s="286"/>
      <c r="FH200" s="286"/>
      <c r="FI200" s="286"/>
      <c r="FJ200" s="286"/>
      <c r="FK200" s="286"/>
      <c r="FL200" s="286"/>
      <c r="FM200" s="286"/>
      <c r="FN200" s="286"/>
      <c r="FO200" s="286"/>
      <c r="FP200" s="286"/>
      <c r="FQ200" s="286"/>
      <c r="FR200" s="286"/>
      <c r="FS200" s="286"/>
      <c r="FT200" s="286"/>
      <c r="FU200" s="286"/>
      <c r="FV200" s="286"/>
      <c r="FW200" s="286"/>
      <c r="FX200" s="286"/>
      <c r="FY200" s="286"/>
      <c r="FZ200" s="286"/>
      <c r="GA200" s="286"/>
      <c r="GB200" s="286"/>
      <c r="GC200" s="286"/>
      <c r="GD200" s="286"/>
      <c r="GE200" s="286"/>
      <c r="GF200" s="286"/>
      <c r="GG200" s="286"/>
      <c r="GH200" s="286"/>
      <c r="GI200" s="286"/>
      <c r="GJ200" s="286"/>
      <c r="GK200" s="286"/>
      <c r="GL200" s="286"/>
      <c r="GM200" s="286"/>
      <c r="GN200" s="286"/>
      <c r="GO200" s="286"/>
      <c r="GP200" s="286"/>
      <c r="GQ200" s="286"/>
      <c r="GR200" s="286"/>
      <c r="GS200" s="286"/>
      <c r="GT200" s="286"/>
      <c r="GU200" s="286"/>
      <c r="GV200" s="286"/>
      <c r="GW200" s="286"/>
      <c r="GX200" s="286"/>
      <c r="GY200" s="286"/>
      <c r="GZ200" s="286"/>
      <c r="HA200" s="286"/>
      <c r="HB200" s="286"/>
      <c r="HC200" s="286"/>
      <c r="HD200" s="286"/>
      <c r="HE200" s="286"/>
      <c r="HF200" s="286"/>
      <c r="HG200" s="286"/>
      <c r="HH200" s="286"/>
      <c r="HI200" s="286"/>
      <c r="HJ200" s="286"/>
      <c r="HK200" s="286"/>
      <c r="HL200" s="286"/>
      <c r="HM200" s="286"/>
      <c r="HN200" s="286"/>
      <c r="HO200" s="286"/>
      <c r="HP200" s="286"/>
      <c r="HQ200" s="286"/>
      <c r="HR200" s="286"/>
      <c r="HS200" s="286"/>
      <c r="HT200" s="286"/>
      <c r="HU200" s="286"/>
      <c r="HV200" s="286"/>
      <c r="HW200" s="286"/>
      <c r="HX200" s="286"/>
      <c r="HY200" s="286"/>
      <c r="HZ200" s="286"/>
      <c r="IA200" s="286"/>
      <c r="IB200" s="286"/>
      <c r="IC200" s="286"/>
      <c r="ID200" s="286"/>
      <c r="IE200" s="286"/>
      <c r="IF200" s="286"/>
      <c r="IG200" s="286"/>
      <c r="IH200" s="286"/>
      <c r="II200" s="286"/>
      <c r="IJ200" s="286"/>
      <c r="IK200" s="286"/>
      <c r="IL200" s="286"/>
      <c r="IM200" s="286"/>
    </row>
    <row r="201" spans="1:247" s="286" customFormat="1" ht="76.5" x14ac:dyDescent="0.2">
      <c r="A201" s="18">
        <v>4</v>
      </c>
      <c r="B201" s="75" t="s">
        <v>540</v>
      </c>
      <c r="C201" s="10" t="s">
        <v>25</v>
      </c>
      <c r="D201" s="75">
        <v>6</v>
      </c>
      <c r="E201" s="10" t="s">
        <v>838</v>
      </c>
      <c r="F201" s="10" t="s">
        <v>619</v>
      </c>
      <c r="G201" s="10" t="s">
        <v>620</v>
      </c>
      <c r="H201" s="10" t="s">
        <v>621</v>
      </c>
      <c r="I201" s="11" t="s">
        <v>622</v>
      </c>
      <c r="J201" s="5">
        <v>1</v>
      </c>
      <c r="K201" s="86">
        <v>43313</v>
      </c>
      <c r="L201" s="86">
        <v>44104</v>
      </c>
      <c r="M201" s="337">
        <f>52+52+9</f>
        <v>113</v>
      </c>
      <c r="N201" s="169">
        <v>0</v>
      </c>
      <c r="O201" s="28"/>
      <c r="P201" s="342" t="s">
        <v>1339</v>
      </c>
      <c r="Q201" s="419">
        <f t="shared" si="2"/>
        <v>0</v>
      </c>
      <c r="R201" s="185"/>
      <c r="S201" s="185"/>
      <c r="T201" s="185"/>
      <c r="U201" s="185"/>
      <c r="V201" s="185"/>
      <c r="W201" s="185"/>
      <c r="X201" s="185"/>
      <c r="Y201" s="185"/>
      <c r="Z201" s="185"/>
      <c r="AA201" s="185"/>
      <c r="AB201" s="185"/>
      <c r="AC201" s="185"/>
      <c r="AD201" s="185"/>
      <c r="AE201" s="185"/>
      <c r="AF201" s="185"/>
      <c r="AG201" s="185"/>
      <c r="AH201" s="185"/>
      <c r="AI201" s="185"/>
      <c r="AJ201" s="185"/>
      <c r="AK201" s="185"/>
      <c r="AL201" s="185"/>
      <c r="AM201" s="185"/>
      <c r="AN201" s="185"/>
      <c r="AO201" s="185"/>
      <c r="AP201" s="185"/>
      <c r="AQ201" s="185"/>
      <c r="AR201" s="185"/>
      <c r="AS201" s="185"/>
    </row>
    <row r="202" spans="1:247" s="286" customFormat="1" ht="108.75" customHeight="1" x14ac:dyDescent="0.2">
      <c r="A202" s="18">
        <v>4</v>
      </c>
      <c r="B202" s="75" t="s">
        <v>541</v>
      </c>
      <c r="C202" s="10" t="s">
        <v>25</v>
      </c>
      <c r="D202" s="75">
        <v>6</v>
      </c>
      <c r="E202" s="3" t="s">
        <v>839</v>
      </c>
      <c r="F202" s="3" t="s">
        <v>623</v>
      </c>
      <c r="G202" s="90" t="s">
        <v>624</v>
      </c>
      <c r="H202" s="10" t="s">
        <v>625</v>
      </c>
      <c r="I202" s="11" t="s">
        <v>462</v>
      </c>
      <c r="J202" s="5">
        <v>2</v>
      </c>
      <c r="K202" s="86">
        <v>43250</v>
      </c>
      <c r="L202" s="86">
        <v>43676</v>
      </c>
      <c r="M202" s="337">
        <f>52+8</f>
        <v>60</v>
      </c>
      <c r="N202" s="117">
        <v>1</v>
      </c>
      <c r="O202" s="3" t="s">
        <v>1227</v>
      </c>
      <c r="P202" s="342" t="s">
        <v>1315</v>
      </c>
      <c r="Q202" s="419">
        <f t="shared" si="2"/>
        <v>153</v>
      </c>
      <c r="R202" s="185"/>
      <c r="S202" s="185"/>
      <c r="T202" s="185"/>
      <c r="U202" s="185"/>
      <c r="V202" s="185"/>
      <c r="W202" s="185"/>
      <c r="X202" s="185"/>
      <c r="Y202" s="185"/>
      <c r="Z202" s="185"/>
      <c r="AA202" s="185"/>
      <c r="AB202" s="185"/>
      <c r="AC202" s="185"/>
      <c r="AD202" s="185"/>
      <c r="AE202" s="185"/>
      <c r="AF202" s="185"/>
      <c r="AG202" s="185"/>
      <c r="AH202" s="185"/>
      <c r="AI202" s="185"/>
      <c r="AJ202" s="185"/>
      <c r="AK202" s="185"/>
      <c r="AL202" s="185"/>
      <c r="AM202" s="185"/>
      <c r="AN202" s="185"/>
      <c r="AO202" s="185"/>
      <c r="AP202" s="185"/>
      <c r="AQ202" s="185"/>
      <c r="AR202" s="185"/>
      <c r="AS202" s="185"/>
      <c r="AT202" s="317"/>
      <c r="AU202" s="317"/>
      <c r="AV202" s="317"/>
      <c r="AW202" s="317"/>
      <c r="AX202" s="317"/>
      <c r="AY202" s="317"/>
      <c r="AZ202" s="317"/>
      <c r="BA202" s="317"/>
      <c r="BB202" s="317"/>
      <c r="BC202" s="317"/>
      <c r="BD202" s="317"/>
      <c r="BE202" s="317"/>
      <c r="BF202" s="317"/>
      <c r="BG202" s="317"/>
      <c r="BH202" s="317"/>
      <c r="BI202" s="317"/>
      <c r="BJ202" s="317"/>
      <c r="BK202" s="317"/>
      <c r="BL202" s="317"/>
      <c r="BM202" s="317"/>
      <c r="BN202" s="317"/>
      <c r="BO202" s="317"/>
      <c r="BP202" s="317"/>
      <c r="BQ202" s="317"/>
      <c r="BR202" s="317"/>
      <c r="BS202" s="317"/>
      <c r="BT202" s="317"/>
      <c r="BU202" s="317"/>
      <c r="BV202" s="317"/>
      <c r="BW202" s="317"/>
      <c r="BX202" s="317"/>
      <c r="BY202" s="317"/>
      <c r="BZ202" s="317"/>
      <c r="CA202" s="317"/>
      <c r="CB202" s="317"/>
      <c r="CC202" s="317"/>
      <c r="CD202" s="317"/>
      <c r="CE202" s="317"/>
      <c r="CF202" s="317"/>
      <c r="CG202" s="317"/>
      <c r="CH202" s="317"/>
      <c r="CI202" s="317"/>
      <c r="CJ202" s="317"/>
      <c r="CK202" s="317"/>
      <c r="CL202" s="317"/>
      <c r="CM202" s="317"/>
      <c r="CN202" s="317"/>
      <c r="CO202" s="317"/>
      <c r="CP202" s="317"/>
      <c r="CQ202" s="317"/>
      <c r="CR202" s="317"/>
      <c r="CS202" s="317"/>
      <c r="CT202" s="317"/>
      <c r="CU202" s="317"/>
      <c r="CV202" s="317"/>
      <c r="CW202" s="317"/>
      <c r="CX202" s="317"/>
      <c r="CY202" s="317"/>
      <c r="CZ202" s="317"/>
      <c r="DA202" s="317"/>
      <c r="DB202" s="317"/>
      <c r="DC202" s="317"/>
      <c r="DD202" s="317"/>
      <c r="DE202" s="317"/>
      <c r="DF202" s="317"/>
      <c r="DG202" s="317"/>
      <c r="DH202" s="317"/>
      <c r="DI202" s="317"/>
      <c r="DJ202" s="317"/>
      <c r="DK202" s="317"/>
      <c r="DL202" s="317"/>
      <c r="DM202" s="317"/>
      <c r="DN202" s="317"/>
      <c r="DO202" s="317"/>
      <c r="DP202" s="317"/>
      <c r="DQ202" s="317"/>
      <c r="DR202" s="317"/>
      <c r="DS202" s="317"/>
      <c r="DT202" s="317"/>
      <c r="DU202" s="317"/>
      <c r="DV202" s="317"/>
      <c r="DW202" s="317"/>
      <c r="DX202" s="317"/>
      <c r="DY202" s="317"/>
      <c r="DZ202" s="317"/>
      <c r="EA202" s="317"/>
      <c r="EB202" s="317"/>
      <c r="EC202" s="317"/>
      <c r="ED202" s="317"/>
      <c r="EE202" s="317"/>
      <c r="EF202" s="317"/>
      <c r="EG202" s="317"/>
      <c r="EH202" s="317"/>
      <c r="EI202" s="317"/>
      <c r="EJ202" s="317"/>
      <c r="EK202" s="317"/>
      <c r="EL202" s="317"/>
      <c r="EM202" s="317"/>
      <c r="EN202" s="317"/>
      <c r="EO202" s="317"/>
      <c r="EP202" s="317"/>
      <c r="EQ202" s="317"/>
      <c r="ER202" s="317"/>
      <c r="ES202" s="317"/>
      <c r="ET202" s="317"/>
      <c r="EU202" s="317"/>
      <c r="EV202" s="317"/>
      <c r="EW202" s="317"/>
      <c r="EX202" s="317"/>
      <c r="EY202" s="317"/>
      <c r="EZ202" s="317"/>
      <c r="FA202" s="317"/>
      <c r="FB202" s="317"/>
      <c r="FC202" s="317"/>
      <c r="FD202" s="317"/>
      <c r="FE202" s="317"/>
      <c r="FF202" s="317"/>
      <c r="FG202" s="317"/>
      <c r="FH202" s="317"/>
      <c r="FI202" s="317"/>
      <c r="FJ202" s="317"/>
      <c r="FK202" s="317"/>
      <c r="FL202" s="317"/>
      <c r="FM202" s="317"/>
      <c r="FN202" s="317"/>
      <c r="FO202" s="317"/>
      <c r="FP202" s="317"/>
      <c r="FQ202" s="317"/>
      <c r="FR202" s="317"/>
      <c r="FS202" s="317"/>
      <c r="FT202" s="317"/>
      <c r="FU202" s="317"/>
      <c r="FV202" s="317"/>
      <c r="FW202" s="317"/>
      <c r="FX202" s="317"/>
      <c r="FY202" s="317"/>
      <c r="FZ202" s="317"/>
      <c r="GA202" s="317"/>
      <c r="GB202" s="317"/>
      <c r="GC202" s="317"/>
      <c r="GD202" s="317"/>
      <c r="GE202" s="317"/>
      <c r="GF202" s="317"/>
      <c r="GG202" s="317"/>
      <c r="GH202" s="317"/>
      <c r="GI202" s="317"/>
      <c r="GJ202" s="317"/>
      <c r="GK202" s="317"/>
      <c r="GL202" s="317"/>
      <c r="GM202" s="317"/>
      <c r="GN202" s="317"/>
      <c r="GO202" s="317"/>
      <c r="GP202" s="317"/>
      <c r="GQ202" s="317"/>
      <c r="GR202" s="317"/>
      <c r="GS202" s="317"/>
      <c r="GT202" s="317"/>
      <c r="GU202" s="317"/>
      <c r="GV202" s="317"/>
      <c r="GW202" s="317"/>
      <c r="GX202" s="317"/>
      <c r="GY202" s="317"/>
      <c r="GZ202" s="317"/>
      <c r="HA202" s="317"/>
      <c r="HB202" s="317"/>
      <c r="HC202" s="317"/>
      <c r="HD202" s="317"/>
      <c r="HE202" s="317"/>
      <c r="HF202" s="317"/>
      <c r="HG202" s="317"/>
      <c r="HH202" s="317"/>
      <c r="HI202" s="317"/>
      <c r="HJ202" s="317"/>
      <c r="HK202" s="317"/>
      <c r="HL202" s="317"/>
      <c r="HM202" s="317"/>
      <c r="HN202" s="317"/>
      <c r="HO202" s="317"/>
      <c r="HP202" s="317"/>
      <c r="HQ202" s="317"/>
      <c r="HR202" s="317"/>
      <c r="HS202" s="317"/>
      <c r="HT202" s="317"/>
      <c r="HU202" s="317"/>
      <c r="HV202" s="317"/>
      <c r="HW202" s="317"/>
      <c r="HX202" s="317"/>
      <c r="HY202" s="317"/>
      <c r="HZ202" s="317"/>
      <c r="IA202" s="317"/>
      <c r="IB202" s="317"/>
      <c r="IC202" s="317"/>
      <c r="ID202" s="317"/>
      <c r="IE202" s="317"/>
      <c r="IF202" s="317"/>
      <c r="IG202" s="317"/>
      <c r="IH202" s="317"/>
      <c r="II202" s="317"/>
      <c r="IJ202" s="317"/>
      <c r="IK202" s="317"/>
      <c r="IL202" s="317"/>
      <c r="IM202" s="317"/>
    </row>
    <row r="203" spans="1:247" s="286" customFormat="1" ht="104.25" customHeight="1" x14ac:dyDescent="0.2">
      <c r="A203" s="18">
        <v>4</v>
      </c>
      <c r="B203" s="75" t="s">
        <v>542</v>
      </c>
      <c r="C203" s="10" t="s">
        <v>25</v>
      </c>
      <c r="D203" s="75">
        <v>6</v>
      </c>
      <c r="E203" s="3" t="s">
        <v>839</v>
      </c>
      <c r="F203" s="3" t="s">
        <v>623</v>
      </c>
      <c r="G203" s="90" t="s">
        <v>626</v>
      </c>
      <c r="H203" s="10" t="s">
        <v>627</v>
      </c>
      <c r="I203" s="11" t="s">
        <v>628</v>
      </c>
      <c r="J203" s="5">
        <v>5</v>
      </c>
      <c r="K203" s="86">
        <v>43344</v>
      </c>
      <c r="L203" s="388">
        <v>44104</v>
      </c>
      <c r="M203" s="337">
        <f>52+43</f>
        <v>95</v>
      </c>
      <c r="N203" s="117">
        <v>0.2</v>
      </c>
      <c r="O203" s="3" t="s">
        <v>1456</v>
      </c>
      <c r="P203" s="342" t="s">
        <v>1315</v>
      </c>
      <c r="Q203" s="419">
        <f t="shared" ref="Q203:Q266" si="3">LEN(O203)</f>
        <v>101</v>
      </c>
      <c r="R203" s="185"/>
      <c r="S203" s="185"/>
      <c r="T203" s="185"/>
      <c r="U203" s="185"/>
      <c r="V203" s="185"/>
      <c r="W203" s="185"/>
      <c r="X203" s="185"/>
      <c r="Y203" s="185"/>
      <c r="Z203" s="185"/>
      <c r="AA203" s="185"/>
      <c r="AB203" s="185"/>
      <c r="AC203" s="185"/>
      <c r="AD203" s="185"/>
      <c r="AE203" s="185"/>
      <c r="AF203" s="185"/>
      <c r="AG203" s="185"/>
      <c r="AH203" s="185"/>
      <c r="AI203" s="185"/>
      <c r="AJ203" s="185"/>
      <c r="AK203" s="185"/>
      <c r="AL203" s="185"/>
      <c r="AM203" s="185"/>
      <c r="AN203" s="185"/>
      <c r="AO203" s="185"/>
      <c r="AP203" s="185"/>
      <c r="AQ203" s="185"/>
      <c r="AR203" s="185"/>
      <c r="AS203" s="185"/>
      <c r="AT203" s="317"/>
      <c r="AU203" s="317"/>
      <c r="AV203" s="317"/>
      <c r="AW203" s="317"/>
      <c r="AX203" s="317"/>
      <c r="AY203" s="317"/>
      <c r="AZ203" s="317"/>
      <c r="BA203" s="317"/>
      <c r="BB203" s="317"/>
      <c r="BC203" s="317"/>
      <c r="BD203" s="317"/>
      <c r="BE203" s="317"/>
      <c r="BF203" s="317"/>
      <c r="BG203" s="317"/>
      <c r="BH203" s="317"/>
      <c r="BI203" s="317"/>
      <c r="BJ203" s="317"/>
      <c r="BK203" s="317"/>
      <c r="BL203" s="317"/>
      <c r="BM203" s="317"/>
      <c r="BN203" s="317"/>
      <c r="BO203" s="317"/>
      <c r="BP203" s="317"/>
      <c r="BQ203" s="317"/>
      <c r="BR203" s="317"/>
      <c r="BS203" s="317"/>
      <c r="BT203" s="317"/>
      <c r="BU203" s="317"/>
      <c r="BV203" s="317"/>
      <c r="BW203" s="317"/>
      <c r="BX203" s="317"/>
      <c r="BY203" s="317"/>
      <c r="BZ203" s="317"/>
      <c r="CA203" s="317"/>
      <c r="CB203" s="317"/>
      <c r="CC203" s="317"/>
      <c r="CD203" s="317"/>
      <c r="CE203" s="317"/>
      <c r="CF203" s="317"/>
      <c r="CG203" s="317"/>
      <c r="CH203" s="317"/>
      <c r="CI203" s="317"/>
      <c r="CJ203" s="317"/>
      <c r="CK203" s="317"/>
      <c r="CL203" s="317"/>
      <c r="CM203" s="317"/>
      <c r="CN203" s="317"/>
      <c r="CO203" s="317"/>
      <c r="CP203" s="317"/>
      <c r="CQ203" s="317"/>
      <c r="CR203" s="317"/>
      <c r="CS203" s="317"/>
      <c r="CT203" s="317"/>
      <c r="CU203" s="317"/>
      <c r="CV203" s="317"/>
      <c r="CW203" s="317"/>
      <c r="CX203" s="317"/>
      <c r="CY203" s="317"/>
      <c r="CZ203" s="317"/>
      <c r="DA203" s="317"/>
      <c r="DB203" s="317"/>
      <c r="DC203" s="317"/>
      <c r="DD203" s="317"/>
      <c r="DE203" s="317"/>
      <c r="DF203" s="317"/>
      <c r="DG203" s="317"/>
      <c r="DH203" s="317"/>
      <c r="DI203" s="317"/>
      <c r="DJ203" s="317"/>
      <c r="DK203" s="317"/>
      <c r="DL203" s="317"/>
      <c r="DM203" s="317"/>
      <c r="DN203" s="317"/>
      <c r="DO203" s="317"/>
      <c r="DP203" s="317"/>
      <c r="DQ203" s="317"/>
      <c r="DR203" s="317"/>
      <c r="DS203" s="317"/>
      <c r="DT203" s="317"/>
      <c r="DU203" s="317"/>
      <c r="DV203" s="317"/>
      <c r="DW203" s="317"/>
      <c r="DX203" s="317"/>
      <c r="DY203" s="317"/>
      <c r="DZ203" s="317"/>
      <c r="EA203" s="317"/>
      <c r="EB203" s="317"/>
      <c r="EC203" s="317"/>
      <c r="ED203" s="317"/>
      <c r="EE203" s="317"/>
      <c r="EF203" s="317"/>
      <c r="EG203" s="317"/>
      <c r="EH203" s="317"/>
      <c r="EI203" s="317"/>
      <c r="EJ203" s="317"/>
      <c r="EK203" s="317"/>
      <c r="EL203" s="317"/>
      <c r="EM203" s="317"/>
      <c r="EN203" s="317"/>
      <c r="EO203" s="317"/>
      <c r="EP203" s="317"/>
      <c r="EQ203" s="317"/>
      <c r="ER203" s="317"/>
      <c r="ES203" s="317"/>
      <c r="ET203" s="317"/>
      <c r="EU203" s="317"/>
      <c r="EV203" s="317"/>
      <c r="EW203" s="317"/>
      <c r="EX203" s="317"/>
      <c r="EY203" s="317"/>
      <c r="EZ203" s="317"/>
      <c r="FA203" s="317"/>
      <c r="FB203" s="317"/>
      <c r="FC203" s="317"/>
      <c r="FD203" s="317"/>
      <c r="FE203" s="317"/>
      <c r="FF203" s="317"/>
      <c r="FG203" s="317"/>
      <c r="FH203" s="317"/>
      <c r="FI203" s="317"/>
      <c r="FJ203" s="317"/>
      <c r="FK203" s="317"/>
      <c r="FL203" s="317"/>
      <c r="FM203" s="317"/>
      <c r="FN203" s="317"/>
      <c r="FO203" s="317"/>
      <c r="FP203" s="317"/>
      <c r="FQ203" s="317"/>
      <c r="FR203" s="317"/>
      <c r="FS203" s="317"/>
      <c r="FT203" s="317"/>
      <c r="FU203" s="317"/>
      <c r="FV203" s="317"/>
      <c r="FW203" s="317"/>
      <c r="FX203" s="317"/>
      <c r="FY203" s="317"/>
      <c r="FZ203" s="317"/>
      <c r="GA203" s="317"/>
      <c r="GB203" s="317"/>
      <c r="GC203" s="317"/>
      <c r="GD203" s="317"/>
      <c r="GE203" s="317"/>
      <c r="GF203" s="317"/>
      <c r="GG203" s="317"/>
      <c r="GH203" s="317"/>
      <c r="GI203" s="317"/>
      <c r="GJ203" s="317"/>
      <c r="GK203" s="317"/>
      <c r="GL203" s="317"/>
      <c r="GM203" s="317"/>
      <c r="GN203" s="317"/>
      <c r="GO203" s="317"/>
      <c r="GP203" s="317"/>
      <c r="GQ203" s="317"/>
      <c r="GR203" s="317"/>
      <c r="GS203" s="317"/>
      <c r="GT203" s="317"/>
      <c r="GU203" s="317"/>
      <c r="GV203" s="317"/>
      <c r="GW203" s="317"/>
      <c r="GX203" s="317"/>
      <c r="GY203" s="317"/>
      <c r="GZ203" s="317"/>
      <c r="HA203" s="317"/>
      <c r="HB203" s="317"/>
      <c r="HC203" s="317"/>
      <c r="HD203" s="317"/>
      <c r="HE203" s="317"/>
      <c r="HF203" s="317"/>
      <c r="HG203" s="317"/>
      <c r="HH203" s="317"/>
      <c r="HI203" s="317"/>
      <c r="HJ203" s="317"/>
      <c r="HK203" s="317"/>
      <c r="HL203" s="317"/>
      <c r="HM203" s="317"/>
      <c r="HN203" s="317"/>
      <c r="HO203" s="317"/>
      <c r="HP203" s="317"/>
      <c r="HQ203" s="317"/>
      <c r="HR203" s="317"/>
      <c r="HS203" s="317"/>
      <c r="HT203" s="317"/>
      <c r="HU203" s="317"/>
      <c r="HV203" s="317"/>
      <c r="HW203" s="317"/>
      <c r="HX203" s="317"/>
      <c r="HY203" s="317"/>
      <c r="HZ203" s="317"/>
      <c r="IA203" s="317"/>
      <c r="IB203" s="317"/>
      <c r="IC203" s="317"/>
      <c r="ID203" s="317"/>
      <c r="IE203" s="317"/>
      <c r="IF203" s="317"/>
      <c r="IG203" s="317"/>
      <c r="IH203" s="317"/>
      <c r="II203" s="317"/>
      <c r="IJ203" s="317"/>
      <c r="IK203" s="317"/>
      <c r="IL203" s="317"/>
      <c r="IM203" s="317"/>
    </row>
    <row r="204" spans="1:247" s="286" customFormat="1" ht="111" customHeight="1" x14ac:dyDescent="0.2">
      <c r="A204" s="18">
        <v>4</v>
      </c>
      <c r="B204" s="75" t="s">
        <v>543</v>
      </c>
      <c r="C204" s="10" t="s">
        <v>25</v>
      </c>
      <c r="D204" s="75">
        <v>6</v>
      </c>
      <c r="E204" s="3" t="s">
        <v>839</v>
      </c>
      <c r="F204" s="3" t="s">
        <v>623</v>
      </c>
      <c r="G204" s="90" t="s">
        <v>629</v>
      </c>
      <c r="H204" s="10" t="s">
        <v>630</v>
      </c>
      <c r="I204" s="11" t="s">
        <v>628</v>
      </c>
      <c r="J204" s="5">
        <v>5</v>
      </c>
      <c r="K204" s="86">
        <v>43344</v>
      </c>
      <c r="L204" s="388">
        <v>44104</v>
      </c>
      <c r="M204" s="337">
        <f>52+43</f>
        <v>95</v>
      </c>
      <c r="N204" s="117">
        <v>0.2</v>
      </c>
      <c r="O204" s="3" t="s">
        <v>1456</v>
      </c>
      <c r="P204" s="342" t="s">
        <v>1315</v>
      </c>
      <c r="Q204" s="419">
        <f t="shared" si="3"/>
        <v>101</v>
      </c>
      <c r="R204" s="185"/>
      <c r="S204" s="185"/>
      <c r="T204" s="185"/>
      <c r="U204" s="185"/>
      <c r="V204" s="185"/>
      <c r="W204" s="185"/>
      <c r="X204" s="185"/>
      <c r="Y204" s="185"/>
      <c r="Z204" s="185"/>
      <c r="AA204" s="185"/>
      <c r="AB204" s="185"/>
      <c r="AC204" s="185"/>
      <c r="AD204" s="185"/>
      <c r="AE204" s="185"/>
      <c r="AF204" s="185"/>
      <c r="AG204" s="185"/>
      <c r="AH204" s="185"/>
      <c r="AI204" s="185"/>
      <c r="AJ204" s="185"/>
      <c r="AK204" s="185"/>
      <c r="AL204" s="185"/>
      <c r="AM204" s="185"/>
      <c r="AN204" s="185"/>
      <c r="AO204" s="185"/>
      <c r="AP204" s="185"/>
      <c r="AQ204" s="185"/>
      <c r="AR204" s="185"/>
      <c r="AS204" s="185"/>
    </row>
    <row r="205" spans="1:247" s="286" customFormat="1" ht="108.75" customHeight="1" x14ac:dyDescent="0.2">
      <c r="A205" s="18">
        <v>4</v>
      </c>
      <c r="B205" s="75" t="s">
        <v>544</v>
      </c>
      <c r="C205" s="10" t="s">
        <v>25</v>
      </c>
      <c r="D205" s="75">
        <v>6</v>
      </c>
      <c r="E205" s="3" t="s">
        <v>839</v>
      </c>
      <c r="F205" s="3" t="s">
        <v>623</v>
      </c>
      <c r="G205" s="90" t="s">
        <v>631</v>
      </c>
      <c r="H205" s="10" t="s">
        <v>632</v>
      </c>
      <c r="I205" s="11" t="s">
        <v>633</v>
      </c>
      <c r="J205" s="5">
        <v>2000</v>
      </c>
      <c r="K205" s="86">
        <v>43344</v>
      </c>
      <c r="L205" s="86">
        <v>43830</v>
      </c>
      <c r="M205" s="337">
        <f>52+17</f>
        <v>69</v>
      </c>
      <c r="N205" s="82">
        <v>1</v>
      </c>
      <c r="O205" s="3" t="s">
        <v>809</v>
      </c>
      <c r="P205" s="342" t="s">
        <v>1315</v>
      </c>
      <c r="Q205" s="419">
        <f t="shared" si="3"/>
        <v>100</v>
      </c>
      <c r="R205" s="422"/>
      <c r="S205" s="185"/>
      <c r="T205" s="185"/>
      <c r="U205" s="185"/>
      <c r="V205" s="185"/>
      <c r="W205" s="185"/>
      <c r="X205" s="185"/>
      <c r="Y205" s="185"/>
      <c r="Z205" s="185"/>
      <c r="AA205" s="185"/>
      <c r="AB205" s="185"/>
      <c r="AC205" s="185"/>
      <c r="AD205" s="185"/>
      <c r="AE205" s="185"/>
      <c r="AF205" s="185"/>
      <c r="AG205" s="185"/>
      <c r="AH205" s="185"/>
      <c r="AI205" s="185"/>
      <c r="AJ205" s="185"/>
      <c r="AK205" s="185"/>
      <c r="AL205" s="185"/>
      <c r="AM205" s="185"/>
      <c r="AN205" s="185"/>
      <c r="AO205" s="185"/>
      <c r="AP205" s="185"/>
      <c r="AQ205" s="185"/>
      <c r="AR205" s="185"/>
      <c r="AS205" s="185"/>
    </row>
    <row r="206" spans="1:247" s="286" customFormat="1" ht="105.75" customHeight="1" x14ac:dyDescent="0.2">
      <c r="A206" s="36">
        <v>3</v>
      </c>
      <c r="B206" s="75" t="s">
        <v>180</v>
      </c>
      <c r="C206" s="10" t="s">
        <v>25</v>
      </c>
      <c r="D206" s="11">
        <v>7</v>
      </c>
      <c r="E206" s="16" t="s">
        <v>422</v>
      </c>
      <c r="F206" s="3" t="s">
        <v>311</v>
      </c>
      <c r="G206" s="405" t="s">
        <v>314</v>
      </c>
      <c r="H206" s="3" t="s">
        <v>324</v>
      </c>
      <c r="I206" s="12" t="s">
        <v>325</v>
      </c>
      <c r="J206" s="6">
        <v>2077</v>
      </c>
      <c r="K206" s="7">
        <v>43132</v>
      </c>
      <c r="L206" s="7">
        <v>43830</v>
      </c>
      <c r="M206" s="330">
        <v>100</v>
      </c>
      <c r="N206" s="2">
        <v>1</v>
      </c>
      <c r="O206" s="76" t="s">
        <v>1254</v>
      </c>
      <c r="P206" s="342" t="s">
        <v>1333</v>
      </c>
      <c r="Q206" s="419">
        <f t="shared" si="3"/>
        <v>231</v>
      </c>
      <c r="R206" s="185"/>
      <c r="S206" s="185"/>
      <c r="T206" s="185"/>
      <c r="U206" s="185"/>
      <c r="V206" s="185"/>
      <c r="W206" s="185"/>
      <c r="X206" s="185"/>
      <c r="Y206" s="185"/>
      <c r="Z206" s="185"/>
      <c r="AA206" s="185"/>
      <c r="AB206" s="185"/>
      <c r="AC206" s="185"/>
      <c r="AD206" s="185"/>
      <c r="AE206" s="185"/>
      <c r="AF206" s="185"/>
      <c r="AG206" s="185"/>
      <c r="AH206" s="185"/>
      <c r="AI206" s="185"/>
      <c r="AJ206" s="185"/>
      <c r="AK206" s="185"/>
      <c r="AL206" s="185"/>
      <c r="AM206" s="185"/>
      <c r="AN206" s="185"/>
      <c r="AO206" s="185"/>
      <c r="AP206" s="185"/>
      <c r="AQ206" s="185"/>
      <c r="AR206" s="185"/>
      <c r="AS206" s="185"/>
    </row>
    <row r="207" spans="1:247" s="286" customFormat="1" ht="63.75" customHeight="1" x14ac:dyDescent="0.2">
      <c r="A207" s="18">
        <v>4</v>
      </c>
      <c r="B207" s="75" t="s">
        <v>546</v>
      </c>
      <c r="C207" s="10" t="s">
        <v>25</v>
      </c>
      <c r="D207" s="75">
        <v>7</v>
      </c>
      <c r="E207" s="3" t="s">
        <v>840</v>
      </c>
      <c r="F207" s="10" t="s">
        <v>637</v>
      </c>
      <c r="G207" s="90" t="s">
        <v>638</v>
      </c>
      <c r="H207" s="10" t="s">
        <v>639</v>
      </c>
      <c r="I207" s="11" t="s">
        <v>1288</v>
      </c>
      <c r="J207" s="5">
        <v>1</v>
      </c>
      <c r="K207" s="86">
        <v>43313</v>
      </c>
      <c r="L207" s="86">
        <v>43738</v>
      </c>
      <c r="M207" s="337">
        <f>52+9</f>
        <v>61</v>
      </c>
      <c r="N207" s="117">
        <v>1</v>
      </c>
      <c r="O207" s="276" t="s">
        <v>1228</v>
      </c>
      <c r="P207" s="342" t="s">
        <v>1315</v>
      </c>
      <c r="Q207" s="419">
        <f t="shared" si="3"/>
        <v>165</v>
      </c>
      <c r="R207" s="185"/>
      <c r="S207" s="185"/>
      <c r="T207" s="185"/>
      <c r="U207" s="185"/>
      <c r="V207" s="185"/>
      <c r="W207" s="185"/>
      <c r="X207" s="185"/>
      <c r="Y207" s="185"/>
      <c r="Z207" s="185"/>
      <c r="AA207" s="185"/>
      <c r="AB207" s="185"/>
      <c r="AC207" s="185"/>
      <c r="AD207" s="185"/>
      <c r="AE207" s="185"/>
      <c r="AF207" s="185"/>
      <c r="AG207" s="185"/>
      <c r="AH207" s="185"/>
      <c r="AI207" s="185"/>
      <c r="AJ207" s="185"/>
      <c r="AK207" s="185"/>
      <c r="AL207" s="185"/>
      <c r="AM207" s="185"/>
      <c r="AN207" s="185"/>
      <c r="AO207" s="185"/>
      <c r="AP207" s="185"/>
      <c r="AQ207" s="185"/>
      <c r="AR207" s="185"/>
      <c r="AS207" s="185"/>
    </row>
    <row r="208" spans="1:247" s="286" customFormat="1" ht="93.75" customHeight="1" x14ac:dyDescent="0.2">
      <c r="A208" s="18">
        <v>4</v>
      </c>
      <c r="B208" s="75" t="s">
        <v>547</v>
      </c>
      <c r="C208" s="10" t="s">
        <v>25</v>
      </c>
      <c r="D208" s="75">
        <v>7</v>
      </c>
      <c r="E208" s="3" t="s">
        <v>841</v>
      </c>
      <c r="F208" s="10" t="s">
        <v>640</v>
      </c>
      <c r="G208" s="10" t="s">
        <v>641</v>
      </c>
      <c r="H208" s="10" t="s">
        <v>642</v>
      </c>
      <c r="I208" s="11" t="s">
        <v>260</v>
      </c>
      <c r="J208" s="11">
        <v>1</v>
      </c>
      <c r="K208" s="86">
        <v>43313</v>
      </c>
      <c r="L208" s="188">
        <v>43830</v>
      </c>
      <c r="M208" s="337">
        <f>21+52</f>
        <v>73</v>
      </c>
      <c r="N208" s="256">
        <v>1</v>
      </c>
      <c r="O208" s="303" t="s">
        <v>1266</v>
      </c>
      <c r="P208" s="342" t="s">
        <v>1340</v>
      </c>
      <c r="Q208" s="419">
        <f t="shared" si="3"/>
        <v>277</v>
      </c>
      <c r="R208" s="185"/>
      <c r="S208" s="185"/>
      <c r="T208" s="185"/>
      <c r="U208" s="185"/>
      <c r="V208" s="185"/>
      <c r="W208" s="185"/>
      <c r="X208" s="185"/>
      <c r="Y208" s="185"/>
      <c r="Z208" s="185"/>
      <c r="AA208" s="185"/>
      <c r="AB208" s="185"/>
      <c r="AC208" s="185"/>
      <c r="AD208" s="185"/>
      <c r="AE208" s="185"/>
      <c r="AF208" s="185"/>
      <c r="AG208" s="185"/>
      <c r="AH208" s="185"/>
      <c r="AI208" s="185"/>
      <c r="AJ208" s="185"/>
      <c r="AK208" s="185"/>
      <c r="AL208" s="185"/>
      <c r="AM208" s="185"/>
      <c r="AN208" s="185"/>
      <c r="AO208" s="185"/>
      <c r="AP208" s="185"/>
      <c r="AQ208" s="185"/>
      <c r="AR208" s="185"/>
      <c r="AS208" s="185"/>
    </row>
    <row r="209" spans="1:247" s="286" customFormat="1" ht="96.75" customHeight="1" x14ac:dyDescent="0.2">
      <c r="A209" s="18">
        <v>4</v>
      </c>
      <c r="B209" s="75" t="s">
        <v>548</v>
      </c>
      <c r="C209" s="10" t="s">
        <v>25</v>
      </c>
      <c r="D209" s="75">
        <v>7</v>
      </c>
      <c r="E209" s="3" t="s">
        <v>841</v>
      </c>
      <c r="F209" s="3" t="s">
        <v>643</v>
      </c>
      <c r="G209" s="10" t="s">
        <v>644</v>
      </c>
      <c r="H209" s="10" t="s">
        <v>645</v>
      </c>
      <c r="I209" s="11" t="s">
        <v>462</v>
      </c>
      <c r="J209" s="5">
        <v>2</v>
      </c>
      <c r="K209" s="86">
        <v>43250</v>
      </c>
      <c r="L209" s="86">
        <v>43676</v>
      </c>
      <c r="M209" s="337">
        <f>52+8</f>
        <v>60</v>
      </c>
      <c r="N209" s="117">
        <v>1</v>
      </c>
      <c r="O209" s="76" t="s">
        <v>1267</v>
      </c>
      <c r="P209" s="342" t="s">
        <v>1310</v>
      </c>
      <c r="Q209" s="419">
        <f t="shared" si="3"/>
        <v>250</v>
      </c>
      <c r="R209" s="185"/>
      <c r="S209" s="185"/>
      <c r="T209" s="185"/>
      <c r="U209" s="185"/>
      <c r="V209" s="185"/>
      <c r="W209" s="185"/>
      <c r="X209" s="185"/>
      <c r="Y209" s="185"/>
      <c r="Z209" s="185"/>
      <c r="AA209" s="185"/>
      <c r="AB209" s="185"/>
      <c r="AC209" s="185"/>
      <c r="AD209" s="185"/>
      <c r="AE209" s="185"/>
      <c r="AF209" s="185"/>
      <c r="AG209" s="185"/>
      <c r="AH209" s="185"/>
      <c r="AI209" s="185"/>
      <c r="AJ209" s="185"/>
      <c r="AK209" s="185"/>
      <c r="AL209" s="185"/>
      <c r="AM209" s="185"/>
      <c r="AN209" s="185"/>
      <c r="AO209" s="185"/>
      <c r="AP209" s="185"/>
      <c r="AQ209" s="185"/>
      <c r="AR209" s="185"/>
      <c r="AS209" s="185"/>
    </row>
    <row r="210" spans="1:247" s="286" customFormat="1" ht="106.5" customHeight="1" x14ac:dyDescent="0.2">
      <c r="A210" s="18">
        <v>4</v>
      </c>
      <c r="B210" s="75" t="s">
        <v>549</v>
      </c>
      <c r="C210" s="10" t="s">
        <v>25</v>
      </c>
      <c r="D210" s="75">
        <v>7</v>
      </c>
      <c r="E210" s="3" t="s">
        <v>841</v>
      </c>
      <c r="F210" s="3" t="s">
        <v>643</v>
      </c>
      <c r="G210" s="10" t="s">
        <v>646</v>
      </c>
      <c r="H210" s="10" t="s">
        <v>647</v>
      </c>
      <c r="I210" s="11" t="s">
        <v>465</v>
      </c>
      <c r="J210" s="5">
        <v>16</v>
      </c>
      <c r="K210" s="86">
        <v>43344</v>
      </c>
      <c r="L210" s="86">
        <v>43830</v>
      </c>
      <c r="M210" s="337">
        <f>52+17</f>
        <v>69</v>
      </c>
      <c r="N210" s="117">
        <v>1</v>
      </c>
      <c r="O210" s="3" t="s">
        <v>1229</v>
      </c>
      <c r="P210" s="342" t="s">
        <v>1315</v>
      </c>
      <c r="Q210" s="419">
        <f t="shared" si="3"/>
        <v>166</v>
      </c>
      <c r="R210" s="185"/>
      <c r="S210" s="185"/>
      <c r="T210" s="185"/>
      <c r="U210" s="185"/>
      <c r="V210" s="185"/>
      <c r="W210" s="185"/>
      <c r="X210" s="185"/>
      <c r="Y210" s="185"/>
      <c r="Z210" s="185"/>
      <c r="AA210" s="185"/>
      <c r="AB210" s="185"/>
      <c r="AC210" s="185"/>
      <c r="AD210" s="185"/>
      <c r="AE210" s="185"/>
      <c r="AF210" s="185"/>
      <c r="AG210" s="185"/>
      <c r="AH210" s="185"/>
      <c r="AI210" s="185"/>
      <c r="AJ210" s="185"/>
      <c r="AK210" s="185"/>
      <c r="AL210" s="185"/>
      <c r="AM210" s="185"/>
      <c r="AN210" s="185"/>
      <c r="AO210" s="185"/>
      <c r="AP210" s="185"/>
      <c r="AQ210" s="185"/>
      <c r="AR210" s="185"/>
      <c r="AS210" s="185"/>
      <c r="AT210" s="420"/>
      <c r="AU210" s="420"/>
      <c r="AV210" s="420"/>
      <c r="AW210" s="420"/>
      <c r="AX210" s="420"/>
      <c r="AY210" s="420"/>
      <c r="AZ210" s="420"/>
      <c r="BA210" s="420"/>
      <c r="BB210" s="420"/>
      <c r="BC210" s="420"/>
      <c r="BD210" s="420"/>
      <c r="BE210" s="420"/>
      <c r="BF210" s="420"/>
      <c r="BG210" s="420"/>
      <c r="BH210" s="420"/>
      <c r="BI210" s="420"/>
      <c r="BJ210" s="420"/>
      <c r="BK210" s="420"/>
      <c r="BL210" s="420"/>
      <c r="BM210" s="420"/>
      <c r="BN210" s="420"/>
      <c r="BO210" s="420"/>
      <c r="BP210" s="420"/>
      <c r="BQ210" s="420"/>
      <c r="BR210" s="420"/>
      <c r="BS210" s="420"/>
      <c r="BT210" s="420"/>
      <c r="BU210" s="420"/>
      <c r="BV210" s="420"/>
      <c r="BW210" s="420"/>
      <c r="BX210" s="420"/>
      <c r="BY210" s="420"/>
      <c r="BZ210" s="420"/>
      <c r="CA210" s="420"/>
      <c r="CB210" s="420"/>
      <c r="CC210" s="420"/>
      <c r="CD210" s="420"/>
      <c r="CE210" s="420"/>
      <c r="CF210" s="420"/>
      <c r="CG210" s="420"/>
      <c r="CH210" s="420"/>
      <c r="CI210" s="420"/>
      <c r="CJ210" s="420"/>
      <c r="CK210" s="420"/>
      <c r="CL210" s="420"/>
      <c r="CM210" s="420"/>
      <c r="CN210" s="420"/>
      <c r="CO210" s="420"/>
      <c r="CP210" s="420"/>
      <c r="CQ210" s="420"/>
      <c r="CR210" s="420"/>
      <c r="CS210" s="420"/>
      <c r="CT210" s="420"/>
      <c r="CU210" s="420"/>
      <c r="CV210" s="420"/>
      <c r="CW210" s="420"/>
      <c r="CX210" s="420"/>
      <c r="CY210" s="420"/>
      <c r="CZ210" s="420"/>
      <c r="DA210" s="420"/>
      <c r="DB210" s="420"/>
      <c r="DC210" s="420"/>
      <c r="DD210" s="420"/>
      <c r="DE210" s="420"/>
      <c r="DF210" s="420"/>
      <c r="DG210" s="420"/>
      <c r="DH210" s="420"/>
      <c r="DI210" s="420"/>
      <c r="DJ210" s="420"/>
      <c r="DK210" s="420"/>
      <c r="DL210" s="420"/>
      <c r="DM210" s="420"/>
      <c r="DN210" s="420"/>
      <c r="DO210" s="420"/>
      <c r="DP210" s="420"/>
      <c r="DQ210" s="420"/>
      <c r="DR210" s="420"/>
      <c r="DS210" s="420"/>
      <c r="DT210" s="420"/>
      <c r="DU210" s="420"/>
      <c r="DV210" s="420"/>
      <c r="DW210" s="420"/>
      <c r="DX210" s="420"/>
      <c r="DY210" s="420"/>
      <c r="DZ210" s="420"/>
      <c r="EA210" s="420"/>
      <c r="EB210" s="420"/>
      <c r="EC210" s="420"/>
      <c r="ED210" s="420"/>
      <c r="EE210" s="420"/>
      <c r="EF210" s="420"/>
      <c r="EG210" s="420"/>
      <c r="EH210" s="420"/>
      <c r="EI210" s="420"/>
      <c r="EJ210" s="420"/>
      <c r="EK210" s="420"/>
      <c r="EL210" s="420"/>
      <c r="EM210" s="420"/>
      <c r="EN210" s="420"/>
      <c r="EO210" s="420"/>
      <c r="EP210" s="420"/>
      <c r="EQ210" s="420"/>
      <c r="ER210" s="420"/>
      <c r="ES210" s="420"/>
      <c r="ET210" s="420"/>
      <c r="EU210" s="420"/>
      <c r="EV210" s="420"/>
      <c r="EW210" s="420"/>
      <c r="EX210" s="420"/>
      <c r="EY210" s="420"/>
      <c r="EZ210" s="420"/>
      <c r="FA210" s="420"/>
      <c r="FB210" s="420"/>
      <c r="FC210" s="420"/>
      <c r="FD210" s="420"/>
      <c r="FE210" s="420"/>
      <c r="FF210" s="420"/>
      <c r="FG210" s="420"/>
      <c r="FH210" s="420"/>
      <c r="FI210" s="420"/>
      <c r="FJ210" s="420"/>
      <c r="FK210" s="420"/>
      <c r="FL210" s="420"/>
      <c r="FM210" s="420"/>
      <c r="FN210" s="420"/>
      <c r="FO210" s="420"/>
      <c r="FP210" s="420"/>
      <c r="FQ210" s="420"/>
      <c r="FR210" s="420"/>
      <c r="FS210" s="420"/>
      <c r="FT210" s="420"/>
      <c r="FU210" s="420"/>
      <c r="FV210" s="420"/>
      <c r="FW210" s="420"/>
      <c r="FX210" s="420"/>
      <c r="FY210" s="420"/>
      <c r="FZ210" s="420"/>
      <c r="GA210" s="420"/>
      <c r="GB210" s="420"/>
      <c r="GC210" s="420"/>
      <c r="GD210" s="420"/>
      <c r="GE210" s="420"/>
      <c r="GF210" s="420"/>
      <c r="GG210" s="420"/>
      <c r="GH210" s="420"/>
      <c r="GI210" s="420"/>
      <c r="GJ210" s="420"/>
      <c r="GK210" s="420"/>
      <c r="GL210" s="420"/>
      <c r="GM210" s="420"/>
      <c r="GN210" s="420"/>
      <c r="GO210" s="420"/>
      <c r="GP210" s="420"/>
      <c r="GQ210" s="420"/>
      <c r="GR210" s="420"/>
      <c r="GS210" s="420"/>
      <c r="GT210" s="420"/>
      <c r="GU210" s="420"/>
      <c r="GV210" s="420"/>
      <c r="GW210" s="420"/>
      <c r="GX210" s="420"/>
      <c r="GY210" s="420"/>
      <c r="GZ210" s="420"/>
      <c r="HA210" s="420"/>
      <c r="HB210" s="420"/>
      <c r="HC210" s="420"/>
      <c r="HD210" s="420"/>
      <c r="HE210" s="420"/>
      <c r="HF210" s="420"/>
      <c r="HG210" s="420"/>
      <c r="HH210" s="420"/>
      <c r="HI210" s="420"/>
      <c r="HJ210" s="420"/>
      <c r="HK210" s="420"/>
      <c r="HL210" s="420"/>
      <c r="HM210" s="420"/>
      <c r="HN210" s="420"/>
      <c r="HO210" s="420"/>
      <c r="HP210" s="420"/>
      <c r="HQ210" s="420"/>
      <c r="HR210" s="420"/>
      <c r="HS210" s="420"/>
      <c r="HT210" s="420"/>
      <c r="HU210" s="420"/>
      <c r="HV210" s="420"/>
      <c r="HW210" s="420"/>
      <c r="HX210" s="420"/>
      <c r="HY210" s="420"/>
      <c r="HZ210" s="420"/>
      <c r="IA210" s="420"/>
      <c r="IB210" s="420"/>
      <c r="IC210" s="420"/>
      <c r="ID210" s="420"/>
      <c r="IE210" s="420"/>
      <c r="IF210" s="420"/>
      <c r="IG210" s="420"/>
      <c r="IH210" s="420"/>
      <c r="II210" s="420"/>
      <c r="IJ210" s="420"/>
      <c r="IK210" s="420"/>
      <c r="IL210" s="420"/>
      <c r="IM210" s="420"/>
    </row>
    <row r="211" spans="1:247" s="286" customFormat="1" ht="95.25" customHeight="1" x14ac:dyDescent="0.2">
      <c r="A211" s="18">
        <v>4</v>
      </c>
      <c r="B211" s="75" t="s">
        <v>550</v>
      </c>
      <c r="C211" s="10" t="s">
        <v>25</v>
      </c>
      <c r="D211" s="75">
        <v>7</v>
      </c>
      <c r="E211" s="3" t="s">
        <v>841</v>
      </c>
      <c r="F211" s="3" t="s">
        <v>643</v>
      </c>
      <c r="G211" s="10" t="s">
        <v>648</v>
      </c>
      <c r="H211" s="10" t="s">
        <v>649</v>
      </c>
      <c r="I211" s="11" t="s">
        <v>650</v>
      </c>
      <c r="J211" s="5">
        <v>3</v>
      </c>
      <c r="K211" s="86">
        <v>43466</v>
      </c>
      <c r="L211" s="86">
        <v>43830</v>
      </c>
      <c r="M211" s="337">
        <v>52</v>
      </c>
      <c r="N211" s="117">
        <v>1</v>
      </c>
      <c r="O211" s="327" t="s">
        <v>1230</v>
      </c>
      <c r="P211" s="342" t="s">
        <v>1327</v>
      </c>
      <c r="Q211" s="419">
        <f t="shared" si="3"/>
        <v>131</v>
      </c>
      <c r="R211" s="185"/>
      <c r="S211" s="185"/>
      <c r="T211" s="185"/>
      <c r="U211" s="185"/>
      <c r="V211" s="185"/>
      <c r="W211" s="185"/>
      <c r="X211" s="185"/>
      <c r="Y211" s="185"/>
      <c r="Z211" s="185"/>
      <c r="AA211" s="185"/>
      <c r="AB211" s="185"/>
      <c r="AC211" s="185"/>
      <c r="AD211" s="185"/>
      <c r="AE211" s="185"/>
      <c r="AF211" s="185"/>
      <c r="AG211" s="185"/>
      <c r="AH211" s="185"/>
      <c r="AI211" s="185"/>
      <c r="AJ211" s="185"/>
      <c r="AK211" s="185"/>
      <c r="AL211" s="185"/>
      <c r="AM211" s="185"/>
      <c r="AN211" s="185"/>
      <c r="AO211" s="185"/>
      <c r="AP211" s="185"/>
      <c r="AQ211" s="185"/>
      <c r="AR211" s="185"/>
      <c r="AS211" s="185"/>
    </row>
    <row r="212" spans="1:247" s="286" customFormat="1" ht="95.25" customHeight="1" x14ac:dyDescent="0.2">
      <c r="A212" s="18">
        <v>4</v>
      </c>
      <c r="B212" s="75" t="s">
        <v>551</v>
      </c>
      <c r="C212" s="10" t="s">
        <v>25</v>
      </c>
      <c r="D212" s="75">
        <v>7</v>
      </c>
      <c r="E212" s="3" t="s">
        <v>841</v>
      </c>
      <c r="F212" s="3" t="s">
        <v>643</v>
      </c>
      <c r="G212" s="10" t="s">
        <v>651</v>
      </c>
      <c r="H212" s="10" t="s">
        <v>652</v>
      </c>
      <c r="I212" s="11" t="s">
        <v>653</v>
      </c>
      <c r="J212" s="5">
        <v>4</v>
      </c>
      <c r="K212" s="86">
        <v>43466</v>
      </c>
      <c r="L212" s="86">
        <v>43830</v>
      </c>
      <c r="M212" s="337">
        <v>52</v>
      </c>
      <c r="N212" s="117">
        <v>1</v>
      </c>
      <c r="O212" s="276" t="s">
        <v>1229</v>
      </c>
      <c r="P212" s="342" t="s">
        <v>1315</v>
      </c>
      <c r="Q212" s="419">
        <f t="shared" si="3"/>
        <v>166</v>
      </c>
      <c r="R212" s="185"/>
      <c r="S212" s="185"/>
      <c r="T212" s="185"/>
      <c r="U212" s="185"/>
      <c r="V212" s="185"/>
      <c r="W212" s="185"/>
      <c r="X212" s="185"/>
      <c r="Y212" s="185"/>
      <c r="Z212" s="185"/>
      <c r="AA212" s="185"/>
      <c r="AB212" s="185"/>
      <c r="AC212" s="185"/>
      <c r="AD212" s="185"/>
      <c r="AE212" s="185"/>
      <c r="AF212" s="185"/>
      <c r="AG212" s="185"/>
      <c r="AH212" s="185"/>
      <c r="AI212" s="185"/>
      <c r="AJ212" s="185"/>
      <c r="AK212" s="185"/>
      <c r="AL212" s="185"/>
      <c r="AM212" s="185"/>
      <c r="AN212" s="185"/>
      <c r="AO212" s="185"/>
      <c r="AP212" s="185"/>
      <c r="AQ212" s="185"/>
      <c r="AR212" s="185"/>
      <c r="AS212" s="185"/>
    </row>
    <row r="213" spans="1:247" s="286" customFormat="1" ht="95.25" customHeight="1" x14ac:dyDescent="0.2">
      <c r="A213" s="18">
        <v>4</v>
      </c>
      <c r="B213" s="75" t="s">
        <v>552</v>
      </c>
      <c r="C213" s="10" t="s">
        <v>25</v>
      </c>
      <c r="D213" s="75">
        <v>8</v>
      </c>
      <c r="E213" s="3" t="s">
        <v>842</v>
      </c>
      <c r="F213" s="3" t="s">
        <v>654</v>
      </c>
      <c r="G213" s="90" t="s">
        <v>1290</v>
      </c>
      <c r="H213" s="10" t="s">
        <v>655</v>
      </c>
      <c r="I213" s="11" t="s">
        <v>462</v>
      </c>
      <c r="J213" s="5">
        <v>2</v>
      </c>
      <c r="K213" s="86">
        <v>43250</v>
      </c>
      <c r="L213" s="86">
        <v>44377</v>
      </c>
      <c r="M213" s="330">
        <f>52+52+52+4</f>
        <v>160</v>
      </c>
      <c r="N213" s="117">
        <v>0.1</v>
      </c>
      <c r="O213" s="102" t="s">
        <v>1256</v>
      </c>
      <c r="P213" s="342" t="s">
        <v>1315</v>
      </c>
      <c r="Q213" s="419">
        <f t="shared" si="3"/>
        <v>327</v>
      </c>
      <c r="R213" s="185"/>
      <c r="S213" s="185"/>
      <c r="T213" s="185"/>
      <c r="U213" s="185"/>
      <c r="V213" s="185"/>
      <c r="W213" s="185"/>
      <c r="X213" s="185"/>
      <c r="Y213" s="185"/>
      <c r="Z213" s="185"/>
      <c r="AA213" s="185"/>
      <c r="AB213" s="185"/>
      <c r="AC213" s="185"/>
      <c r="AD213" s="185"/>
      <c r="AE213" s="185"/>
      <c r="AF213" s="185"/>
      <c r="AG213" s="185"/>
      <c r="AH213" s="185"/>
      <c r="AI213" s="185"/>
      <c r="AJ213" s="185"/>
      <c r="AK213" s="185"/>
      <c r="AL213" s="185"/>
      <c r="AM213" s="185"/>
      <c r="AN213" s="185"/>
      <c r="AO213" s="185"/>
      <c r="AP213" s="185"/>
      <c r="AQ213" s="185"/>
      <c r="AR213" s="185"/>
      <c r="AS213" s="185"/>
    </row>
    <row r="214" spans="1:247" s="286" customFormat="1" ht="95.25" customHeight="1" x14ac:dyDescent="0.2">
      <c r="A214" s="18">
        <v>4</v>
      </c>
      <c r="B214" s="75" t="s">
        <v>553</v>
      </c>
      <c r="C214" s="10" t="s">
        <v>25</v>
      </c>
      <c r="D214" s="75">
        <v>8</v>
      </c>
      <c r="E214" s="3" t="s">
        <v>842</v>
      </c>
      <c r="F214" s="3" t="s">
        <v>654</v>
      </c>
      <c r="G214" s="90" t="s">
        <v>1295</v>
      </c>
      <c r="H214" s="10" t="s">
        <v>657</v>
      </c>
      <c r="I214" s="11" t="s">
        <v>658</v>
      </c>
      <c r="J214" s="5">
        <v>12</v>
      </c>
      <c r="K214" s="86">
        <v>43466</v>
      </c>
      <c r="L214" s="86">
        <v>43830</v>
      </c>
      <c r="M214" s="337">
        <v>52</v>
      </c>
      <c r="N214" s="117">
        <v>1</v>
      </c>
      <c r="O214" s="3" t="s">
        <v>1239</v>
      </c>
      <c r="P214" s="342" t="s">
        <v>1315</v>
      </c>
      <c r="Q214" s="419">
        <f t="shared" si="3"/>
        <v>284</v>
      </c>
      <c r="R214" s="185"/>
      <c r="S214" s="185"/>
      <c r="T214" s="185"/>
      <c r="U214" s="185"/>
      <c r="V214" s="185"/>
      <c r="W214" s="185"/>
      <c r="X214" s="185"/>
      <c r="Y214" s="185"/>
      <c r="Z214" s="185"/>
      <c r="AA214" s="185"/>
      <c r="AB214" s="185"/>
      <c r="AC214" s="185"/>
      <c r="AD214" s="185"/>
      <c r="AE214" s="185"/>
      <c r="AF214" s="185"/>
      <c r="AG214" s="185"/>
      <c r="AH214" s="185"/>
      <c r="AI214" s="185"/>
      <c r="AJ214" s="185"/>
      <c r="AK214" s="185"/>
      <c r="AL214" s="185"/>
      <c r="AM214" s="185"/>
      <c r="AN214" s="185"/>
      <c r="AO214" s="185"/>
      <c r="AP214" s="185"/>
      <c r="AQ214" s="185"/>
      <c r="AR214" s="185"/>
      <c r="AS214" s="185"/>
    </row>
    <row r="215" spans="1:247" s="286" customFormat="1" ht="95.25" customHeight="1" x14ac:dyDescent="0.2">
      <c r="A215" s="18">
        <v>4</v>
      </c>
      <c r="B215" s="75" t="s">
        <v>554</v>
      </c>
      <c r="C215" s="10" t="s">
        <v>25</v>
      </c>
      <c r="D215" s="75">
        <v>8</v>
      </c>
      <c r="E215" s="3" t="s">
        <v>842</v>
      </c>
      <c r="F215" s="3" t="s">
        <v>654</v>
      </c>
      <c r="G215" s="90" t="s">
        <v>659</v>
      </c>
      <c r="H215" s="10" t="s">
        <v>660</v>
      </c>
      <c r="I215" s="11" t="s">
        <v>465</v>
      </c>
      <c r="J215" s="5">
        <v>16</v>
      </c>
      <c r="K215" s="86">
        <v>43344</v>
      </c>
      <c r="L215" s="86">
        <v>43830</v>
      </c>
      <c r="M215" s="337">
        <f>52+17</f>
        <v>69</v>
      </c>
      <c r="N215" s="117">
        <v>1</v>
      </c>
      <c r="O215" s="276" t="s">
        <v>1231</v>
      </c>
      <c r="P215" s="342" t="s">
        <v>1315</v>
      </c>
      <c r="Q215" s="419">
        <f t="shared" si="3"/>
        <v>126</v>
      </c>
      <c r="R215" s="185"/>
      <c r="S215" s="185"/>
      <c r="T215" s="185"/>
      <c r="U215" s="185"/>
      <c r="V215" s="185"/>
      <c r="W215" s="185"/>
      <c r="X215" s="185"/>
      <c r="Y215" s="185"/>
      <c r="Z215" s="185"/>
      <c r="AA215" s="185"/>
      <c r="AB215" s="185"/>
      <c r="AC215" s="185"/>
      <c r="AD215" s="185"/>
      <c r="AE215" s="185"/>
      <c r="AF215" s="185"/>
      <c r="AG215" s="185"/>
      <c r="AH215" s="185"/>
      <c r="AI215" s="185"/>
      <c r="AJ215" s="185"/>
      <c r="AK215" s="185"/>
      <c r="AL215" s="185"/>
      <c r="AM215" s="185"/>
      <c r="AN215" s="185"/>
      <c r="AO215" s="185"/>
      <c r="AP215" s="185"/>
      <c r="AQ215" s="185"/>
      <c r="AR215" s="185"/>
      <c r="AS215" s="185"/>
    </row>
    <row r="216" spans="1:247" s="286" customFormat="1" ht="108" customHeight="1" x14ac:dyDescent="0.2">
      <c r="A216" s="18">
        <v>4</v>
      </c>
      <c r="B216" s="75" t="s">
        <v>555</v>
      </c>
      <c r="C216" s="10" t="s">
        <v>25</v>
      </c>
      <c r="D216" s="75">
        <v>8</v>
      </c>
      <c r="E216" s="3" t="s">
        <v>842</v>
      </c>
      <c r="F216" s="3" t="s">
        <v>654</v>
      </c>
      <c r="G216" s="90" t="s">
        <v>1296</v>
      </c>
      <c r="H216" s="10" t="s">
        <v>661</v>
      </c>
      <c r="I216" s="11" t="s">
        <v>462</v>
      </c>
      <c r="J216" s="5">
        <v>2</v>
      </c>
      <c r="K216" s="86">
        <v>43250</v>
      </c>
      <c r="L216" s="86">
        <v>43676</v>
      </c>
      <c r="M216" s="337">
        <f>52+8</f>
        <v>60</v>
      </c>
      <c r="N216" s="117">
        <v>1</v>
      </c>
      <c r="O216" s="115" t="s">
        <v>1289</v>
      </c>
      <c r="P216" s="342" t="s">
        <v>1310</v>
      </c>
      <c r="Q216" s="419">
        <f t="shared" si="3"/>
        <v>310</v>
      </c>
      <c r="R216" s="185"/>
      <c r="S216" s="185"/>
      <c r="T216" s="185"/>
      <c r="U216" s="185"/>
      <c r="V216" s="185"/>
      <c r="W216" s="185"/>
      <c r="X216" s="185"/>
      <c r="Y216" s="185"/>
      <c r="Z216" s="185"/>
      <c r="AA216" s="185"/>
      <c r="AB216" s="185"/>
      <c r="AC216" s="185"/>
      <c r="AD216" s="185"/>
      <c r="AE216" s="185"/>
      <c r="AF216" s="185"/>
      <c r="AG216" s="185"/>
      <c r="AH216" s="185"/>
      <c r="AI216" s="185"/>
      <c r="AJ216" s="185"/>
      <c r="AK216" s="185"/>
      <c r="AL216" s="185"/>
      <c r="AM216" s="185"/>
      <c r="AN216" s="185"/>
      <c r="AO216" s="185"/>
      <c r="AP216" s="185"/>
      <c r="AQ216" s="185"/>
      <c r="AR216" s="185"/>
      <c r="AS216" s="185"/>
    </row>
    <row r="217" spans="1:247" s="286" customFormat="1" ht="95.25" customHeight="1" x14ac:dyDescent="0.2">
      <c r="A217" s="18">
        <v>4</v>
      </c>
      <c r="B217" s="75" t="s">
        <v>556</v>
      </c>
      <c r="C217" s="10" t="s">
        <v>25</v>
      </c>
      <c r="D217" s="75">
        <v>8</v>
      </c>
      <c r="E217" s="3" t="s">
        <v>842</v>
      </c>
      <c r="F217" s="3" t="s">
        <v>654</v>
      </c>
      <c r="G217" s="90" t="s">
        <v>662</v>
      </c>
      <c r="H217" s="10" t="s">
        <v>663</v>
      </c>
      <c r="I217" s="11" t="s">
        <v>465</v>
      </c>
      <c r="J217" s="5">
        <v>16</v>
      </c>
      <c r="K217" s="86">
        <v>43344</v>
      </c>
      <c r="L217" s="316">
        <v>43830</v>
      </c>
      <c r="M217" s="337">
        <f>52+17</f>
        <v>69</v>
      </c>
      <c r="N217" s="82">
        <v>1</v>
      </c>
      <c r="O217" s="28" t="s">
        <v>1233</v>
      </c>
      <c r="P217" s="342" t="s">
        <v>1315</v>
      </c>
      <c r="Q217" s="419">
        <f t="shared" si="3"/>
        <v>193</v>
      </c>
      <c r="R217" s="185"/>
      <c r="S217" s="185"/>
      <c r="T217" s="185"/>
      <c r="U217" s="185"/>
      <c r="V217" s="185"/>
      <c r="W217" s="185"/>
      <c r="X217" s="185"/>
      <c r="Y217" s="185"/>
      <c r="Z217" s="185"/>
      <c r="AA217" s="185"/>
      <c r="AB217" s="185"/>
      <c r="AC217" s="185"/>
      <c r="AD217" s="185"/>
      <c r="AE217" s="185"/>
      <c r="AF217" s="185"/>
      <c r="AG217" s="185"/>
      <c r="AH217" s="185"/>
      <c r="AI217" s="185"/>
      <c r="AJ217" s="185"/>
      <c r="AK217" s="185"/>
      <c r="AL217" s="185"/>
      <c r="AM217" s="185"/>
      <c r="AN217" s="185"/>
      <c r="AO217" s="185"/>
      <c r="AP217" s="185"/>
      <c r="AQ217" s="185"/>
      <c r="AR217" s="185"/>
      <c r="AS217" s="185"/>
    </row>
    <row r="218" spans="1:247" s="286" customFormat="1" ht="87" customHeight="1" x14ac:dyDescent="0.2">
      <c r="A218" s="18">
        <v>4</v>
      </c>
      <c r="B218" s="75" t="s">
        <v>557</v>
      </c>
      <c r="C218" s="10" t="s">
        <v>25</v>
      </c>
      <c r="D218" s="75">
        <v>8</v>
      </c>
      <c r="E218" s="3" t="s">
        <v>842</v>
      </c>
      <c r="F218" s="3" t="s">
        <v>654</v>
      </c>
      <c r="G218" s="10" t="s">
        <v>664</v>
      </c>
      <c r="H218" s="10" t="s">
        <v>665</v>
      </c>
      <c r="I218" s="11" t="s">
        <v>468</v>
      </c>
      <c r="J218" s="5">
        <v>3</v>
      </c>
      <c r="K218" s="86">
        <v>43344</v>
      </c>
      <c r="L218" s="377">
        <v>44195</v>
      </c>
      <c r="M218" s="337">
        <f>52+43</f>
        <v>95</v>
      </c>
      <c r="N218" s="117">
        <v>0.6</v>
      </c>
      <c r="O218" s="28" t="s">
        <v>1404</v>
      </c>
      <c r="P218" s="343" t="s">
        <v>1341</v>
      </c>
      <c r="Q218" s="419">
        <f t="shared" si="3"/>
        <v>369</v>
      </c>
      <c r="R218" s="185"/>
      <c r="S218" s="185"/>
      <c r="T218" s="185"/>
      <c r="U218" s="185"/>
      <c r="V218" s="185"/>
      <c r="W218" s="185"/>
      <c r="X218" s="185"/>
      <c r="Y218" s="185"/>
      <c r="Z218" s="185"/>
      <c r="AA218" s="185"/>
      <c r="AB218" s="185"/>
      <c r="AC218" s="185"/>
      <c r="AD218" s="185"/>
      <c r="AE218" s="185"/>
      <c r="AF218" s="185"/>
      <c r="AG218" s="185"/>
      <c r="AH218" s="185"/>
      <c r="AI218" s="185"/>
      <c r="AJ218" s="185"/>
      <c r="AK218" s="185"/>
      <c r="AL218" s="185"/>
      <c r="AM218" s="185"/>
      <c r="AN218" s="185"/>
      <c r="AO218" s="185"/>
      <c r="AP218" s="185"/>
      <c r="AQ218" s="185"/>
      <c r="AR218" s="185"/>
      <c r="AS218" s="185"/>
    </row>
    <row r="219" spans="1:247" s="286" customFormat="1" ht="101.25" customHeight="1" x14ac:dyDescent="0.2">
      <c r="A219" s="18">
        <v>4</v>
      </c>
      <c r="B219" s="75" t="s">
        <v>558</v>
      </c>
      <c r="C219" s="10" t="s">
        <v>25</v>
      </c>
      <c r="D219" s="75">
        <v>8</v>
      </c>
      <c r="E219" s="3" t="s">
        <v>842</v>
      </c>
      <c r="F219" s="3" t="s">
        <v>654</v>
      </c>
      <c r="G219" s="10" t="s">
        <v>666</v>
      </c>
      <c r="H219" s="10" t="s">
        <v>667</v>
      </c>
      <c r="I219" s="11" t="s">
        <v>653</v>
      </c>
      <c r="J219" s="5">
        <v>4</v>
      </c>
      <c r="K219" s="86">
        <v>43466</v>
      </c>
      <c r="L219" s="86">
        <v>43830</v>
      </c>
      <c r="M219" s="337">
        <v>52</v>
      </c>
      <c r="N219" s="171">
        <v>1</v>
      </c>
      <c r="O219" s="328" t="s">
        <v>1233</v>
      </c>
      <c r="P219" s="342" t="s">
        <v>1315</v>
      </c>
      <c r="Q219" s="419">
        <f t="shared" si="3"/>
        <v>193</v>
      </c>
      <c r="R219" s="185"/>
      <c r="S219" s="185"/>
      <c r="T219" s="185"/>
      <c r="U219" s="185"/>
      <c r="V219" s="185"/>
      <c r="W219" s="185"/>
      <c r="X219" s="185"/>
      <c r="Y219" s="185"/>
      <c r="Z219" s="185"/>
      <c r="AA219" s="185"/>
      <c r="AB219" s="185"/>
      <c r="AC219" s="185"/>
      <c r="AD219" s="185"/>
      <c r="AE219" s="185"/>
      <c r="AF219" s="185"/>
      <c r="AG219" s="185"/>
      <c r="AH219" s="185"/>
      <c r="AI219" s="185"/>
      <c r="AJ219" s="185"/>
      <c r="AK219" s="185"/>
      <c r="AL219" s="185"/>
      <c r="AM219" s="185"/>
      <c r="AN219" s="185"/>
      <c r="AO219" s="185"/>
      <c r="AP219" s="185"/>
      <c r="AQ219" s="185"/>
      <c r="AR219" s="185"/>
      <c r="AS219" s="185"/>
    </row>
    <row r="220" spans="1:247" s="286" customFormat="1" ht="97.5" customHeight="1" x14ac:dyDescent="0.2">
      <c r="A220" s="449">
        <v>4</v>
      </c>
      <c r="B220" s="337" t="s">
        <v>559</v>
      </c>
      <c r="C220" s="10" t="s">
        <v>25</v>
      </c>
      <c r="D220" s="75">
        <v>9</v>
      </c>
      <c r="E220" s="3" t="s">
        <v>843</v>
      </c>
      <c r="F220" s="10" t="s">
        <v>668</v>
      </c>
      <c r="G220" s="10" t="s">
        <v>669</v>
      </c>
      <c r="H220" s="10" t="s">
        <v>469</v>
      </c>
      <c r="I220" s="11" t="s">
        <v>470</v>
      </c>
      <c r="J220" s="11">
        <v>17</v>
      </c>
      <c r="K220" s="86">
        <v>43296</v>
      </c>
      <c r="L220" s="390">
        <v>44196</v>
      </c>
      <c r="M220" s="321">
        <f>52+41</f>
        <v>93</v>
      </c>
      <c r="N220" s="117">
        <v>0.88</v>
      </c>
      <c r="O220" s="303" t="s">
        <v>1473</v>
      </c>
      <c r="P220" s="342" t="s">
        <v>1319</v>
      </c>
      <c r="Q220" s="419">
        <f t="shared" si="3"/>
        <v>351</v>
      </c>
      <c r="R220" s="185"/>
      <c r="S220" s="185"/>
      <c r="T220" s="185"/>
      <c r="U220" s="185"/>
      <c r="V220" s="185"/>
      <c r="W220" s="185"/>
      <c r="X220" s="185"/>
      <c r="Y220" s="185"/>
      <c r="Z220" s="185"/>
      <c r="AA220" s="185"/>
      <c r="AB220" s="185"/>
      <c r="AC220" s="185"/>
      <c r="AD220" s="185"/>
      <c r="AE220" s="185"/>
      <c r="AF220" s="185"/>
      <c r="AG220" s="185"/>
      <c r="AH220" s="185"/>
      <c r="AI220" s="185"/>
      <c r="AJ220" s="185"/>
      <c r="AK220" s="185"/>
      <c r="AL220" s="185"/>
      <c r="AM220" s="185"/>
      <c r="AN220" s="185"/>
      <c r="AO220" s="185"/>
      <c r="AP220" s="185"/>
      <c r="AQ220" s="185"/>
      <c r="AR220" s="185"/>
      <c r="AS220" s="185"/>
    </row>
    <row r="221" spans="1:247" s="286" customFormat="1" ht="36" customHeight="1" x14ac:dyDescent="0.2">
      <c r="A221" s="18">
        <v>4</v>
      </c>
      <c r="B221" s="75" t="s">
        <v>560</v>
      </c>
      <c r="C221" s="10" t="s">
        <v>25</v>
      </c>
      <c r="D221" s="75">
        <v>10</v>
      </c>
      <c r="E221" s="3" t="s">
        <v>844</v>
      </c>
      <c r="F221" s="3" t="s">
        <v>670</v>
      </c>
      <c r="G221" s="10" t="s">
        <v>671</v>
      </c>
      <c r="H221" s="10" t="s">
        <v>672</v>
      </c>
      <c r="I221" s="5" t="s">
        <v>673</v>
      </c>
      <c r="J221" s="5">
        <v>6</v>
      </c>
      <c r="K221" s="86">
        <v>43313</v>
      </c>
      <c r="L221" s="86">
        <v>43646</v>
      </c>
      <c r="M221" s="337">
        <v>44</v>
      </c>
      <c r="N221" s="82">
        <v>1</v>
      </c>
      <c r="O221" s="76" t="s">
        <v>894</v>
      </c>
      <c r="P221" s="342" t="s">
        <v>1314</v>
      </c>
      <c r="Q221" s="419">
        <f t="shared" si="3"/>
        <v>305</v>
      </c>
      <c r="R221" s="185"/>
      <c r="S221" s="185"/>
      <c r="T221" s="185"/>
      <c r="U221" s="185"/>
      <c r="V221" s="185"/>
      <c r="W221" s="185"/>
      <c r="X221" s="185"/>
      <c r="Y221" s="185"/>
      <c r="Z221" s="185"/>
      <c r="AA221" s="185"/>
      <c r="AB221" s="185"/>
      <c r="AC221" s="185"/>
      <c r="AD221" s="185"/>
      <c r="AE221" s="185"/>
      <c r="AF221" s="185"/>
      <c r="AG221" s="185"/>
      <c r="AH221" s="185"/>
      <c r="AI221" s="185"/>
      <c r="AJ221" s="185"/>
      <c r="AK221" s="185"/>
      <c r="AL221" s="185"/>
      <c r="AM221" s="185"/>
      <c r="AN221" s="185"/>
      <c r="AO221" s="185"/>
      <c r="AP221" s="185"/>
      <c r="AQ221" s="185"/>
      <c r="AR221" s="185"/>
      <c r="AS221" s="185"/>
    </row>
    <row r="222" spans="1:247" s="286" customFormat="1" ht="30" customHeight="1" x14ac:dyDescent="0.2">
      <c r="A222" s="18">
        <v>4</v>
      </c>
      <c r="B222" s="75" t="s">
        <v>561</v>
      </c>
      <c r="C222" s="10" t="s">
        <v>25</v>
      </c>
      <c r="D222" s="75">
        <v>10</v>
      </c>
      <c r="E222" s="3" t="s">
        <v>844</v>
      </c>
      <c r="F222" s="3" t="s">
        <v>670</v>
      </c>
      <c r="G222" s="10" t="s">
        <v>603</v>
      </c>
      <c r="H222" s="10" t="s">
        <v>674</v>
      </c>
      <c r="I222" s="11" t="s">
        <v>443</v>
      </c>
      <c r="J222" s="5">
        <v>12</v>
      </c>
      <c r="K222" s="86">
        <v>43250</v>
      </c>
      <c r="L222" s="86">
        <v>44377</v>
      </c>
      <c r="M222" s="330">
        <f>52+52+52+4</f>
        <v>160</v>
      </c>
      <c r="N222" s="82">
        <v>0</v>
      </c>
      <c r="O222" s="3" t="s">
        <v>1221</v>
      </c>
      <c r="P222" s="342" t="s">
        <v>1342</v>
      </c>
      <c r="Q222" s="419">
        <f t="shared" si="3"/>
        <v>158</v>
      </c>
      <c r="R222" s="185"/>
      <c r="S222" s="185"/>
      <c r="T222" s="185"/>
      <c r="U222" s="185"/>
      <c r="V222" s="185"/>
      <c r="W222" s="185"/>
      <c r="X222" s="185"/>
      <c r="Y222" s="185"/>
      <c r="Z222" s="185"/>
      <c r="AA222" s="185"/>
      <c r="AB222" s="185"/>
      <c r="AC222" s="185"/>
      <c r="AD222" s="185"/>
      <c r="AE222" s="185"/>
      <c r="AF222" s="185"/>
      <c r="AG222" s="185"/>
      <c r="AH222" s="185"/>
      <c r="AI222" s="185"/>
      <c r="AJ222" s="185"/>
      <c r="AK222" s="185"/>
      <c r="AL222" s="185"/>
      <c r="AM222" s="185"/>
      <c r="AN222" s="185"/>
      <c r="AO222" s="185"/>
      <c r="AP222" s="185"/>
      <c r="AQ222" s="185"/>
      <c r="AR222" s="185"/>
      <c r="AS222" s="185"/>
    </row>
    <row r="223" spans="1:247" s="286" customFormat="1" ht="43.5" customHeight="1" x14ac:dyDescent="0.2">
      <c r="A223" s="18">
        <v>4</v>
      </c>
      <c r="B223" s="75" t="s">
        <v>562</v>
      </c>
      <c r="C223" s="10" t="s">
        <v>25</v>
      </c>
      <c r="D223" s="75">
        <v>10</v>
      </c>
      <c r="E223" s="3" t="s">
        <v>844</v>
      </c>
      <c r="F223" s="3" t="s">
        <v>670</v>
      </c>
      <c r="G223" s="10" t="s">
        <v>675</v>
      </c>
      <c r="H223" s="10" t="s">
        <v>676</v>
      </c>
      <c r="I223" s="5" t="s">
        <v>677</v>
      </c>
      <c r="J223" s="5">
        <v>12</v>
      </c>
      <c r="K223" s="86">
        <v>43250</v>
      </c>
      <c r="L223" s="86">
        <v>43646</v>
      </c>
      <c r="M223" s="338">
        <f>52+4</f>
        <v>56</v>
      </c>
      <c r="N223" s="82">
        <v>1</v>
      </c>
      <c r="O223" s="76" t="s">
        <v>895</v>
      </c>
      <c r="P223" s="342" t="s">
        <v>1314</v>
      </c>
      <c r="Q223" s="419">
        <f t="shared" si="3"/>
        <v>388</v>
      </c>
      <c r="R223" s="185"/>
      <c r="S223" s="185"/>
      <c r="T223" s="185"/>
      <c r="U223" s="185"/>
      <c r="V223" s="185"/>
      <c r="W223" s="185"/>
      <c r="X223" s="185"/>
      <c r="Y223" s="185"/>
      <c r="Z223" s="185"/>
      <c r="AA223" s="185"/>
      <c r="AB223" s="185"/>
      <c r="AC223" s="185"/>
      <c r="AD223" s="185"/>
      <c r="AE223" s="185"/>
      <c r="AF223" s="185"/>
      <c r="AG223" s="185"/>
      <c r="AH223" s="185"/>
      <c r="AI223" s="185"/>
      <c r="AJ223" s="185"/>
      <c r="AK223" s="185"/>
      <c r="AL223" s="185"/>
      <c r="AM223" s="185"/>
      <c r="AN223" s="185"/>
      <c r="AO223" s="185"/>
      <c r="AP223" s="185"/>
      <c r="AQ223" s="185"/>
      <c r="AR223" s="185"/>
      <c r="AS223" s="185"/>
    </row>
    <row r="224" spans="1:247" s="286" customFormat="1" ht="36" customHeight="1" x14ac:dyDescent="0.2">
      <c r="A224" s="18">
        <v>4</v>
      </c>
      <c r="B224" s="75" t="s">
        <v>563</v>
      </c>
      <c r="C224" s="10" t="s">
        <v>25</v>
      </c>
      <c r="D224" s="75">
        <v>11</v>
      </c>
      <c r="E224" s="3" t="s">
        <v>845</v>
      </c>
      <c r="F224" s="10" t="s">
        <v>678</v>
      </c>
      <c r="G224" s="10" t="s">
        <v>679</v>
      </c>
      <c r="H224" s="10" t="s">
        <v>680</v>
      </c>
      <c r="I224" s="5" t="s">
        <v>673</v>
      </c>
      <c r="J224" s="5">
        <v>6</v>
      </c>
      <c r="K224" s="86">
        <v>43313</v>
      </c>
      <c r="L224" s="86">
        <v>43646</v>
      </c>
      <c r="M224" s="338">
        <v>68</v>
      </c>
      <c r="N224" s="117">
        <v>1</v>
      </c>
      <c r="O224" s="76" t="s">
        <v>895</v>
      </c>
      <c r="P224" s="342" t="s">
        <v>1314</v>
      </c>
      <c r="Q224" s="419">
        <f t="shared" si="3"/>
        <v>388</v>
      </c>
      <c r="R224" s="185"/>
      <c r="S224" s="185"/>
      <c r="T224" s="185"/>
      <c r="U224" s="185"/>
      <c r="V224" s="185"/>
      <c r="W224" s="185"/>
      <c r="X224" s="185"/>
      <c r="Y224" s="185"/>
      <c r="Z224" s="185"/>
      <c r="AA224" s="185"/>
      <c r="AB224" s="185"/>
      <c r="AC224" s="185"/>
      <c r="AD224" s="185"/>
      <c r="AE224" s="185"/>
      <c r="AF224" s="185"/>
      <c r="AG224" s="185"/>
      <c r="AH224" s="185"/>
      <c r="AI224" s="185"/>
      <c r="AJ224" s="185"/>
      <c r="AK224" s="185"/>
      <c r="AL224" s="185"/>
      <c r="AM224" s="185"/>
      <c r="AN224" s="185"/>
      <c r="AO224" s="185"/>
      <c r="AP224" s="185"/>
      <c r="AQ224" s="185"/>
      <c r="AR224" s="185"/>
      <c r="AS224" s="185"/>
      <c r="AT224" s="185"/>
      <c r="AU224" s="185"/>
      <c r="AV224" s="185"/>
      <c r="AW224" s="185"/>
      <c r="AX224" s="185"/>
      <c r="AY224" s="185"/>
      <c r="AZ224" s="185"/>
      <c r="BA224" s="185"/>
      <c r="BB224" s="185"/>
      <c r="BC224" s="185"/>
      <c r="BD224" s="185"/>
      <c r="BE224" s="185"/>
      <c r="BF224" s="185"/>
      <c r="BG224" s="185"/>
      <c r="BH224" s="185"/>
      <c r="BI224" s="185"/>
      <c r="BJ224" s="185"/>
      <c r="BK224" s="185"/>
      <c r="BL224" s="185"/>
      <c r="BM224" s="185"/>
      <c r="BN224" s="185"/>
      <c r="BO224" s="185"/>
      <c r="BP224" s="185"/>
      <c r="BQ224" s="185"/>
      <c r="BR224" s="185"/>
      <c r="BS224" s="185"/>
      <c r="BT224" s="185"/>
      <c r="BU224" s="185"/>
      <c r="BV224" s="185"/>
      <c r="BW224" s="185"/>
      <c r="BX224" s="185"/>
      <c r="BY224" s="185"/>
      <c r="BZ224" s="185"/>
      <c r="CA224" s="185"/>
      <c r="CB224" s="185"/>
      <c r="CC224" s="185"/>
      <c r="CD224" s="185"/>
      <c r="CE224" s="185"/>
      <c r="CF224" s="185"/>
      <c r="CG224" s="185"/>
      <c r="CH224" s="185"/>
      <c r="CI224" s="185"/>
      <c r="CJ224" s="185"/>
      <c r="CK224" s="185"/>
      <c r="CL224" s="185"/>
      <c r="CM224" s="185"/>
      <c r="CN224" s="185"/>
      <c r="CO224" s="185"/>
      <c r="CP224" s="185"/>
      <c r="CQ224" s="185"/>
      <c r="CR224" s="185"/>
      <c r="CS224" s="185"/>
      <c r="CT224" s="185"/>
      <c r="CU224" s="185"/>
      <c r="CV224" s="185"/>
      <c r="CW224" s="185"/>
      <c r="CX224" s="185"/>
      <c r="CY224" s="185"/>
      <c r="CZ224" s="185"/>
      <c r="DA224" s="185"/>
      <c r="DB224" s="185"/>
      <c r="DC224" s="185"/>
      <c r="DD224" s="185"/>
      <c r="DE224" s="185"/>
      <c r="DF224" s="185"/>
      <c r="DG224" s="185"/>
      <c r="DH224" s="185"/>
      <c r="DI224" s="185"/>
      <c r="DJ224" s="185"/>
      <c r="DK224" s="185"/>
      <c r="DL224" s="185"/>
      <c r="DM224" s="185"/>
      <c r="DN224" s="185"/>
      <c r="DO224" s="185"/>
      <c r="DP224" s="185"/>
      <c r="DQ224" s="185"/>
      <c r="DR224" s="185"/>
      <c r="DS224" s="185"/>
      <c r="DT224" s="185"/>
      <c r="DU224" s="185"/>
      <c r="DV224" s="185"/>
      <c r="DW224" s="185"/>
      <c r="DX224" s="185"/>
      <c r="DY224" s="185"/>
      <c r="DZ224" s="185"/>
      <c r="EA224" s="185"/>
      <c r="EB224" s="185"/>
      <c r="EC224" s="185"/>
      <c r="ED224" s="185"/>
      <c r="EE224" s="185"/>
      <c r="EF224" s="185"/>
      <c r="EG224" s="185"/>
      <c r="EH224" s="185"/>
      <c r="EI224" s="185"/>
      <c r="EJ224" s="185"/>
      <c r="EK224" s="185"/>
      <c r="EL224" s="185"/>
      <c r="EM224" s="185"/>
      <c r="EN224" s="185"/>
      <c r="EO224" s="185"/>
      <c r="EP224" s="185"/>
      <c r="EQ224" s="185"/>
      <c r="ER224" s="185"/>
      <c r="ES224" s="185"/>
      <c r="ET224" s="185"/>
      <c r="EU224" s="185"/>
      <c r="EV224" s="185"/>
      <c r="EW224" s="185"/>
      <c r="EX224" s="185"/>
      <c r="EY224" s="185"/>
      <c r="EZ224" s="185"/>
      <c r="FA224" s="185"/>
      <c r="FB224" s="185"/>
      <c r="FC224" s="185"/>
      <c r="FD224" s="185"/>
      <c r="FE224" s="185"/>
      <c r="FF224" s="185"/>
      <c r="FG224" s="185"/>
      <c r="FH224" s="185"/>
      <c r="FI224" s="185"/>
      <c r="FJ224" s="185"/>
      <c r="FK224" s="185"/>
      <c r="FL224" s="185"/>
      <c r="FM224" s="185"/>
      <c r="FN224" s="185"/>
      <c r="FO224" s="185"/>
      <c r="FP224" s="185"/>
      <c r="FQ224" s="185"/>
      <c r="FR224" s="185"/>
      <c r="FS224" s="185"/>
      <c r="FT224" s="185"/>
      <c r="FU224" s="185"/>
      <c r="FV224" s="185"/>
      <c r="FW224" s="185"/>
      <c r="FX224" s="185"/>
      <c r="FY224" s="185"/>
      <c r="FZ224" s="185"/>
      <c r="GA224" s="185"/>
      <c r="GB224" s="185"/>
      <c r="GC224" s="185"/>
      <c r="GD224" s="185"/>
      <c r="GE224" s="185"/>
      <c r="GF224" s="185"/>
      <c r="GG224" s="185"/>
      <c r="GH224" s="185"/>
      <c r="GI224" s="185"/>
      <c r="GJ224" s="185"/>
      <c r="GK224" s="185"/>
      <c r="GL224" s="185"/>
      <c r="GM224" s="185"/>
      <c r="GN224" s="185"/>
      <c r="GO224" s="185"/>
      <c r="GP224" s="185"/>
      <c r="GQ224" s="185"/>
      <c r="GR224" s="185"/>
      <c r="GS224" s="185"/>
      <c r="GT224" s="185"/>
      <c r="GU224" s="185"/>
      <c r="GV224" s="185"/>
      <c r="GW224" s="185"/>
      <c r="GX224" s="185"/>
      <c r="GY224" s="185"/>
      <c r="GZ224" s="185"/>
      <c r="HA224" s="185"/>
      <c r="HB224" s="185"/>
      <c r="HC224" s="185"/>
      <c r="HD224" s="185"/>
      <c r="HE224" s="185"/>
      <c r="HF224" s="185"/>
      <c r="HG224" s="185"/>
      <c r="HH224" s="185"/>
      <c r="HI224" s="185"/>
      <c r="HJ224" s="185"/>
      <c r="HK224" s="185"/>
      <c r="HL224" s="185"/>
      <c r="HM224" s="185"/>
      <c r="HN224" s="185"/>
      <c r="HO224" s="185"/>
      <c r="HP224" s="185"/>
      <c r="HQ224" s="185"/>
      <c r="HR224" s="185"/>
      <c r="HS224" s="185"/>
      <c r="HT224" s="185"/>
      <c r="HU224" s="185"/>
      <c r="HV224" s="185"/>
      <c r="HW224" s="185"/>
      <c r="HX224" s="185"/>
      <c r="HY224" s="185"/>
      <c r="HZ224" s="185"/>
      <c r="IA224" s="185"/>
      <c r="IB224" s="185"/>
      <c r="IC224" s="185"/>
      <c r="ID224" s="185"/>
      <c r="IE224" s="185"/>
      <c r="IF224" s="185"/>
      <c r="IG224" s="185"/>
      <c r="IH224" s="185"/>
      <c r="II224" s="185"/>
      <c r="IJ224" s="185"/>
      <c r="IK224" s="185"/>
      <c r="IL224" s="185"/>
      <c r="IM224" s="185"/>
    </row>
    <row r="225" spans="1:247" s="286" customFormat="1" ht="85.5" customHeight="1" x14ac:dyDescent="0.2">
      <c r="A225" s="18">
        <v>4</v>
      </c>
      <c r="B225" s="75" t="s">
        <v>564</v>
      </c>
      <c r="C225" s="10" t="s">
        <v>25</v>
      </c>
      <c r="D225" s="75">
        <v>11</v>
      </c>
      <c r="E225" s="16" t="s">
        <v>846</v>
      </c>
      <c r="F225" s="3" t="s">
        <v>681</v>
      </c>
      <c r="G225" s="10" t="s">
        <v>682</v>
      </c>
      <c r="H225" s="10" t="s">
        <v>683</v>
      </c>
      <c r="I225" s="5" t="s">
        <v>673</v>
      </c>
      <c r="J225" s="116">
        <v>6</v>
      </c>
      <c r="K225" s="86">
        <v>43313</v>
      </c>
      <c r="L225" s="86">
        <v>43495</v>
      </c>
      <c r="M225" s="337">
        <v>27</v>
      </c>
      <c r="N225" s="117">
        <v>1</v>
      </c>
      <c r="O225" s="303" t="s">
        <v>896</v>
      </c>
      <c r="P225" s="342" t="s">
        <v>1319</v>
      </c>
      <c r="Q225" s="419">
        <f t="shared" si="3"/>
        <v>339</v>
      </c>
      <c r="R225" s="185"/>
      <c r="S225" s="185"/>
      <c r="T225" s="185"/>
      <c r="U225" s="185"/>
      <c r="V225" s="185"/>
      <c r="W225" s="185"/>
      <c r="X225" s="185"/>
      <c r="Y225" s="185"/>
      <c r="Z225" s="185"/>
      <c r="AA225" s="185"/>
      <c r="AB225" s="185"/>
      <c r="AC225" s="185"/>
      <c r="AD225" s="185"/>
      <c r="AE225" s="185"/>
      <c r="AF225" s="185"/>
      <c r="AG225" s="185"/>
      <c r="AH225" s="185"/>
      <c r="AI225" s="185"/>
      <c r="AJ225" s="185"/>
      <c r="AK225" s="185"/>
      <c r="AL225" s="185"/>
      <c r="AM225" s="185"/>
      <c r="AN225" s="185"/>
      <c r="AO225" s="185"/>
      <c r="AP225" s="185"/>
      <c r="AQ225" s="185"/>
      <c r="AR225" s="185"/>
      <c r="AS225" s="185"/>
    </row>
    <row r="226" spans="1:247" s="286" customFormat="1" ht="42.75" customHeight="1" x14ac:dyDescent="0.2">
      <c r="A226" s="18">
        <v>4</v>
      </c>
      <c r="B226" s="75" t="s">
        <v>565</v>
      </c>
      <c r="C226" s="10" t="s">
        <v>25</v>
      </c>
      <c r="D226" s="75">
        <v>11</v>
      </c>
      <c r="E226" s="16" t="s">
        <v>846</v>
      </c>
      <c r="F226" s="3" t="s">
        <v>681</v>
      </c>
      <c r="G226" s="90" t="s">
        <v>603</v>
      </c>
      <c r="H226" s="10" t="s">
        <v>674</v>
      </c>
      <c r="I226" s="11" t="s">
        <v>443</v>
      </c>
      <c r="J226" s="5">
        <v>12</v>
      </c>
      <c r="K226" s="86">
        <v>43250</v>
      </c>
      <c r="L226" s="86">
        <v>44377</v>
      </c>
      <c r="M226" s="330">
        <f>52+52+52+4</f>
        <v>160</v>
      </c>
      <c r="N226" s="117">
        <v>0</v>
      </c>
      <c r="O226" s="189" t="s">
        <v>1221</v>
      </c>
      <c r="P226" s="342" t="s">
        <v>1335</v>
      </c>
      <c r="Q226" s="419">
        <f t="shared" si="3"/>
        <v>158</v>
      </c>
      <c r="R226" s="185"/>
      <c r="S226" s="185"/>
      <c r="T226" s="185"/>
      <c r="U226" s="185"/>
      <c r="V226" s="185"/>
      <c r="W226" s="185"/>
      <c r="X226" s="185"/>
      <c r="Y226" s="185"/>
      <c r="Z226" s="185"/>
      <c r="AA226" s="185"/>
      <c r="AB226" s="185"/>
      <c r="AC226" s="185"/>
      <c r="AD226" s="185"/>
      <c r="AE226" s="185"/>
      <c r="AF226" s="185"/>
      <c r="AG226" s="185"/>
      <c r="AH226" s="185"/>
      <c r="AI226" s="185"/>
      <c r="AJ226" s="185"/>
      <c r="AK226" s="185"/>
      <c r="AL226" s="185"/>
      <c r="AM226" s="185"/>
      <c r="AN226" s="185"/>
      <c r="AO226" s="185"/>
      <c r="AP226" s="185"/>
      <c r="AQ226" s="185"/>
      <c r="AR226" s="185"/>
      <c r="AS226" s="185"/>
      <c r="AT226" s="420"/>
      <c r="AU226" s="420"/>
      <c r="AV226" s="420"/>
      <c r="AW226" s="420"/>
      <c r="AX226" s="420"/>
      <c r="AY226" s="420"/>
      <c r="AZ226" s="420"/>
      <c r="BA226" s="420"/>
      <c r="BB226" s="420"/>
      <c r="BC226" s="420"/>
      <c r="BD226" s="420"/>
      <c r="BE226" s="420"/>
      <c r="BF226" s="420"/>
      <c r="BG226" s="420"/>
      <c r="BH226" s="420"/>
      <c r="BI226" s="420"/>
      <c r="BJ226" s="420"/>
      <c r="BK226" s="420"/>
      <c r="BL226" s="420"/>
      <c r="BM226" s="420"/>
      <c r="BN226" s="420"/>
      <c r="BO226" s="420"/>
      <c r="BP226" s="420"/>
      <c r="BQ226" s="420"/>
      <c r="BR226" s="420"/>
      <c r="BS226" s="420"/>
      <c r="BT226" s="420"/>
      <c r="BU226" s="420"/>
      <c r="BV226" s="420"/>
      <c r="BW226" s="420"/>
      <c r="BX226" s="420"/>
      <c r="BY226" s="420"/>
      <c r="BZ226" s="420"/>
      <c r="CA226" s="420"/>
      <c r="CB226" s="420"/>
      <c r="CC226" s="420"/>
      <c r="CD226" s="420"/>
      <c r="CE226" s="420"/>
      <c r="CF226" s="420"/>
      <c r="CG226" s="420"/>
      <c r="CH226" s="420"/>
      <c r="CI226" s="420"/>
      <c r="CJ226" s="420"/>
      <c r="CK226" s="420"/>
      <c r="CL226" s="420"/>
      <c r="CM226" s="420"/>
      <c r="CN226" s="420"/>
      <c r="CO226" s="420"/>
      <c r="CP226" s="420"/>
      <c r="CQ226" s="420"/>
      <c r="CR226" s="420"/>
      <c r="CS226" s="420"/>
      <c r="CT226" s="420"/>
      <c r="CU226" s="420"/>
      <c r="CV226" s="420"/>
      <c r="CW226" s="420"/>
      <c r="CX226" s="420"/>
      <c r="CY226" s="420"/>
      <c r="CZ226" s="420"/>
      <c r="DA226" s="420"/>
      <c r="DB226" s="420"/>
      <c r="DC226" s="420"/>
      <c r="DD226" s="420"/>
      <c r="DE226" s="420"/>
      <c r="DF226" s="420"/>
      <c r="DG226" s="420"/>
      <c r="DH226" s="420"/>
      <c r="DI226" s="420"/>
      <c r="DJ226" s="420"/>
      <c r="DK226" s="420"/>
      <c r="DL226" s="420"/>
      <c r="DM226" s="420"/>
      <c r="DN226" s="420"/>
      <c r="DO226" s="420"/>
      <c r="DP226" s="420"/>
      <c r="DQ226" s="420"/>
      <c r="DR226" s="420"/>
      <c r="DS226" s="420"/>
      <c r="DT226" s="420"/>
      <c r="DU226" s="420"/>
      <c r="DV226" s="420"/>
      <c r="DW226" s="420"/>
      <c r="DX226" s="420"/>
      <c r="DY226" s="420"/>
      <c r="DZ226" s="420"/>
      <c r="EA226" s="420"/>
      <c r="EB226" s="420"/>
      <c r="EC226" s="420"/>
      <c r="ED226" s="420"/>
      <c r="EE226" s="420"/>
      <c r="EF226" s="420"/>
      <c r="EG226" s="420"/>
      <c r="EH226" s="420"/>
      <c r="EI226" s="420"/>
      <c r="EJ226" s="420"/>
      <c r="EK226" s="420"/>
      <c r="EL226" s="420"/>
      <c r="EM226" s="420"/>
      <c r="EN226" s="420"/>
      <c r="EO226" s="420"/>
      <c r="EP226" s="420"/>
      <c r="EQ226" s="420"/>
      <c r="ER226" s="420"/>
      <c r="ES226" s="420"/>
      <c r="ET226" s="420"/>
      <c r="EU226" s="420"/>
      <c r="EV226" s="420"/>
      <c r="EW226" s="420"/>
      <c r="EX226" s="420"/>
      <c r="EY226" s="420"/>
      <c r="EZ226" s="420"/>
      <c r="FA226" s="420"/>
      <c r="FB226" s="420"/>
      <c r="FC226" s="420"/>
      <c r="FD226" s="420"/>
      <c r="FE226" s="420"/>
      <c r="FF226" s="420"/>
      <c r="FG226" s="420"/>
      <c r="FH226" s="420"/>
      <c r="FI226" s="420"/>
      <c r="FJ226" s="420"/>
      <c r="FK226" s="420"/>
      <c r="FL226" s="420"/>
      <c r="FM226" s="420"/>
      <c r="FN226" s="420"/>
      <c r="FO226" s="420"/>
      <c r="FP226" s="420"/>
      <c r="FQ226" s="420"/>
      <c r="FR226" s="420"/>
      <c r="FS226" s="420"/>
      <c r="FT226" s="420"/>
      <c r="FU226" s="420"/>
      <c r="FV226" s="420"/>
      <c r="FW226" s="420"/>
      <c r="FX226" s="420"/>
      <c r="FY226" s="420"/>
      <c r="FZ226" s="420"/>
      <c r="GA226" s="420"/>
      <c r="GB226" s="420"/>
      <c r="GC226" s="420"/>
      <c r="GD226" s="420"/>
      <c r="GE226" s="420"/>
      <c r="GF226" s="420"/>
      <c r="GG226" s="420"/>
      <c r="GH226" s="420"/>
      <c r="GI226" s="420"/>
      <c r="GJ226" s="420"/>
      <c r="GK226" s="420"/>
      <c r="GL226" s="420"/>
      <c r="GM226" s="420"/>
      <c r="GN226" s="420"/>
      <c r="GO226" s="420"/>
      <c r="GP226" s="420"/>
      <c r="GQ226" s="420"/>
      <c r="GR226" s="420"/>
      <c r="GS226" s="420"/>
      <c r="GT226" s="420"/>
      <c r="GU226" s="420"/>
      <c r="GV226" s="420"/>
      <c r="GW226" s="420"/>
      <c r="GX226" s="420"/>
      <c r="GY226" s="420"/>
      <c r="GZ226" s="420"/>
      <c r="HA226" s="420"/>
      <c r="HB226" s="420"/>
      <c r="HC226" s="420"/>
      <c r="HD226" s="420"/>
      <c r="HE226" s="420"/>
      <c r="HF226" s="420"/>
      <c r="HG226" s="420"/>
      <c r="HH226" s="420"/>
      <c r="HI226" s="420"/>
      <c r="HJ226" s="420"/>
      <c r="HK226" s="420"/>
      <c r="HL226" s="420"/>
      <c r="HM226" s="420"/>
      <c r="HN226" s="420"/>
      <c r="HO226" s="420"/>
      <c r="HP226" s="420"/>
      <c r="HQ226" s="420"/>
      <c r="HR226" s="420"/>
      <c r="HS226" s="420"/>
      <c r="HT226" s="420"/>
      <c r="HU226" s="420"/>
      <c r="HV226" s="420"/>
      <c r="HW226" s="420"/>
      <c r="HX226" s="420"/>
      <c r="HY226" s="420"/>
      <c r="HZ226" s="420"/>
      <c r="IA226" s="420"/>
      <c r="IB226" s="420"/>
      <c r="IC226" s="420"/>
      <c r="ID226" s="420"/>
      <c r="IE226" s="420"/>
      <c r="IF226" s="420"/>
      <c r="IG226" s="420"/>
      <c r="IH226" s="420"/>
      <c r="II226" s="420"/>
      <c r="IJ226" s="420"/>
      <c r="IK226" s="420"/>
      <c r="IL226" s="420"/>
      <c r="IM226" s="420"/>
    </row>
    <row r="227" spans="1:247" s="286" customFormat="1" ht="99.75" customHeight="1" x14ac:dyDescent="0.2">
      <c r="A227" s="449">
        <v>4</v>
      </c>
      <c r="B227" s="337" t="s">
        <v>566</v>
      </c>
      <c r="C227" s="10" t="s">
        <v>25</v>
      </c>
      <c r="D227" s="75">
        <v>11</v>
      </c>
      <c r="E227" s="16" t="s">
        <v>846</v>
      </c>
      <c r="F227" s="3" t="s">
        <v>681</v>
      </c>
      <c r="G227" s="90" t="s">
        <v>675</v>
      </c>
      <c r="H227" s="10" t="s">
        <v>684</v>
      </c>
      <c r="I227" s="5" t="s">
        <v>685</v>
      </c>
      <c r="J227" s="5">
        <v>11</v>
      </c>
      <c r="K227" s="86">
        <v>43250</v>
      </c>
      <c r="L227" s="393">
        <v>44377</v>
      </c>
      <c r="M227" s="337">
        <f>52+52+4</f>
        <v>108</v>
      </c>
      <c r="N227" s="323">
        <v>0</v>
      </c>
      <c r="O227" s="101" t="s">
        <v>1428</v>
      </c>
      <c r="P227" s="342" t="s">
        <v>1319</v>
      </c>
      <c r="Q227" s="419">
        <f t="shared" si="3"/>
        <v>357</v>
      </c>
      <c r="R227" s="185"/>
      <c r="S227" s="185"/>
      <c r="T227" s="185"/>
      <c r="U227" s="185"/>
      <c r="V227" s="185"/>
      <c r="W227" s="185"/>
      <c r="X227" s="185"/>
      <c r="Y227" s="185"/>
      <c r="Z227" s="185"/>
      <c r="AA227" s="185"/>
      <c r="AB227" s="185"/>
      <c r="AC227" s="185"/>
      <c r="AD227" s="185"/>
      <c r="AE227" s="185"/>
      <c r="AF227" s="185"/>
      <c r="AG227" s="185"/>
      <c r="AH227" s="185"/>
      <c r="AI227" s="185"/>
      <c r="AJ227" s="185"/>
      <c r="AK227" s="185"/>
      <c r="AL227" s="185"/>
      <c r="AM227" s="185"/>
      <c r="AN227" s="185"/>
      <c r="AO227" s="185"/>
      <c r="AP227" s="185"/>
      <c r="AQ227" s="185"/>
      <c r="AR227" s="185"/>
      <c r="AS227" s="185"/>
    </row>
    <row r="228" spans="1:247" s="286" customFormat="1" ht="99.75" customHeight="1" x14ac:dyDescent="0.2">
      <c r="A228" s="18">
        <v>4</v>
      </c>
      <c r="B228" s="75" t="s">
        <v>567</v>
      </c>
      <c r="C228" s="10" t="s">
        <v>25</v>
      </c>
      <c r="D228" s="75">
        <v>11</v>
      </c>
      <c r="E228" s="16" t="s">
        <v>846</v>
      </c>
      <c r="F228" s="3" t="s">
        <v>681</v>
      </c>
      <c r="G228" s="90" t="s">
        <v>686</v>
      </c>
      <c r="H228" s="10" t="s">
        <v>661</v>
      </c>
      <c r="I228" s="11" t="s">
        <v>462</v>
      </c>
      <c r="J228" s="116">
        <v>2</v>
      </c>
      <c r="K228" s="86">
        <v>43313</v>
      </c>
      <c r="L228" s="86">
        <v>44042</v>
      </c>
      <c r="M228" s="337">
        <f>52+52</f>
        <v>104</v>
      </c>
      <c r="N228" s="82">
        <v>0</v>
      </c>
      <c r="O228" s="3" t="s">
        <v>1268</v>
      </c>
      <c r="P228" s="342" t="s">
        <v>1343</v>
      </c>
      <c r="Q228" s="419">
        <f t="shared" si="3"/>
        <v>385</v>
      </c>
      <c r="R228" s="185"/>
      <c r="S228" s="185"/>
      <c r="T228" s="185"/>
      <c r="U228" s="185"/>
      <c r="V228" s="185"/>
      <c r="W228" s="185"/>
      <c r="X228" s="185"/>
      <c r="Y228" s="185"/>
      <c r="Z228" s="185"/>
      <c r="AA228" s="185"/>
      <c r="AB228" s="185"/>
      <c r="AC228" s="185"/>
      <c r="AD228" s="185"/>
      <c r="AE228" s="185"/>
      <c r="AF228" s="185"/>
      <c r="AG228" s="185"/>
      <c r="AH228" s="185"/>
      <c r="AI228" s="185"/>
      <c r="AJ228" s="185"/>
      <c r="AK228" s="185"/>
      <c r="AL228" s="185"/>
      <c r="AM228" s="185"/>
      <c r="AN228" s="185"/>
      <c r="AO228" s="185"/>
      <c r="AP228" s="185"/>
      <c r="AQ228" s="185"/>
      <c r="AR228" s="185"/>
      <c r="AS228" s="185"/>
    </row>
    <row r="229" spans="1:247" s="286" customFormat="1" ht="153.75" customHeight="1" x14ac:dyDescent="0.2">
      <c r="A229" s="18">
        <v>4</v>
      </c>
      <c r="B229" s="75" t="s">
        <v>568</v>
      </c>
      <c r="C229" s="10" t="s">
        <v>25</v>
      </c>
      <c r="D229" s="75">
        <v>12</v>
      </c>
      <c r="E229" s="3" t="s">
        <v>847</v>
      </c>
      <c r="F229" s="3" t="s">
        <v>687</v>
      </c>
      <c r="G229" s="10" t="s">
        <v>688</v>
      </c>
      <c r="H229" s="172" t="s">
        <v>689</v>
      </c>
      <c r="I229" s="11" t="s">
        <v>600</v>
      </c>
      <c r="J229" s="116">
        <v>1</v>
      </c>
      <c r="K229" s="86">
        <v>43313</v>
      </c>
      <c r="L229" s="324">
        <v>44013</v>
      </c>
      <c r="M229" s="337">
        <f>52+48</f>
        <v>100</v>
      </c>
      <c r="N229" s="117">
        <v>0</v>
      </c>
      <c r="O229" s="115" t="s">
        <v>1222</v>
      </c>
      <c r="P229" s="342" t="s">
        <v>1319</v>
      </c>
      <c r="Q229" s="419">
        <f t="shared" si="3"/>
        <v>387</v>
      </c>
      <c r="R229" s="422"/>
      <c r="S229" s="185"/>
      <c r="T229" s="185"/>
      <c r="U229" s="185"/>
      <c r="V229" s="185"/>
      <c r="W229" s="185"/>
      <c r="X229" s="185"/>
      <c r="Y229" s="185"/>
      <c r="Z229" s="185"/>
      <c r="AA229" s="185"/>
      <c r="AB229" s="185"/>
      <c r="AC229" s="185"/>
      <c r="AD229" s="185"/>
      <c r="AE229" s="185"/>
      <c r="AF229" s="185"/>
      <c r="AG229" s="185"/>
      <c r="AH229" s="185"/>
      <c r="AI229" s="185"/>
      <c r="AJ229" s="185"/>
      <c r="AK229" s="185"/>
      <c r="AL229" s="185"/>
      <c r="AM229" s="185"/>
      <c r="AN229" s="185"/>
      <c r="AO229" s="185"/>
      <c r="AP229" s="185"/>
      <c r="AQ229" s="185"/>
      <c r="AR229" s="185"/>
      <c r="AS229" s="185"/>
    </row>
    <row r="230" spans="1:247" s="286" customFormat="1" ht="77.25" customHeight="1" x14ac:dyDescent="0.2">
      <c r="A230" s="18">
        <v>4</v>
      </c>
      <c r="B230" s="75" t="s">
        <v>569</v>
      </c>
      <c r="C230" s="10" t="s">
        <v>25</v>
      </c>
      <c r="D230" s="118">
        <v>12</v>
      </c>
      <c r="E230" s="28" t="s">
        <v>847</v>
      </c>
      <c r="F230" s="28" t="s">
        <v>687</v>
      </c>
      <c r="G230" s="103" t="s">
        <v>690</v>
      </c>
      <c r="H230" s="103" t="s">
        <v>691</v>
      </c>
      <c r="I230" s="127" t="s">
        <v>600</v>
      </c>
      <c r="J230" s="195">
        <v>1</v>
      </c>
      <c r="K230" s="173">
        <v>43313</v>
      </c>
      <c r="L230" s="325">
        <v>44042</v>
      </c>
      <c r="M230" s="337">
        <f>52+52</f>
        <v>104</v>
      </c>
      <c r="N230" s="265">
        <v>0</v>
      </c>
      <c r="O230" s="101" t="s">
        <v>1223</v>
      </c>
      <c r="P230" s="342" t="s">
        <v>1319</v>
      </c>
      <c r="Q230" s="419">
        <f t="shared" si="3"/>
        <v>134</v>
      </c>
      <c r="R230" s="185"/>
      <c r="S230" s="185"/>
      <c r="T230" s="185"/>
      <c r="U230" s="185"/>
      <c r="V230" s="185"/>
      <c r="W230" s="185"/>
      <c r="X230" s="185"/>
      <c r="Y230" s="185"/>
      <c r="Z230" s="185"/>
      <c r="AA230" s="185"/>
      <c r="AB230" s="185"/>
      <c r="AC230" s="185"/>
      <c r="AD230" s="185"/>
      <c r="AE230" s="185"/>
      <c r="AF230" s="185"/>
      <c r="AG230" s="185"/>
      <c r="AH230" s="185"/>
      <c r="AI230" s="185"/>
      <c r="AJ230" s="185"/>
      <c r="AK230" s="185"/>
      <c r="AL230" s="185"/>
      <c r="AM230" s="185"/>
      <c r="AN230" s="185"/>
      <c r="AO230" s="185"/>
      <c r="AP230" s="185"/>
      <c r="AQ230" s="185"/>
      <c r="AR230" s="185"/>
      <c r="AS230" s="185"/>
    </row>
    <row r="231" spans="1:247" s="286" customFormat="1" ht="109.5" customHeight="1" x14ac:dyDescent="0.2">
      <c r="A231" s="18">
        <v>4</v>
      </c>
      <c r="B231" s="75" t="s">
        <v>570</v>
      </c>
      <c r="C231" s="10" t="s">
        <v>25</v>
      </c>
      <c r="D231" s="75">
        <v>13</v>
      </c>
      <c r="E231" s="3" t="s">
        <v>848</v>
      </c>
      <c r="F231" s="10" t="s">
        <v>692</v>
      </c>
      <c r="G231" s="10" t="s">
        <v>656</v>
      </c>
      <c r="H231" s="10" t="s">
        <v>693</v>
      </c>
      <c r="I231" s="11" t="s">
        <v>658</v>
      </c>
      <c r="J231" s="418">
        <v>3</v>
      </c>
      <c r="K231" s="86">
        <v>43466</v>
      </c>
      <c r="L231" s="393">
        <v>44196</v>
      </c>
      <c r="M231" s="337">
        <f>52+52+25</f>
        <v>129</v>
      </c>
      <c r="N231" s="117">
        <v>0.5</v>
      </c>
      <c r="O231" s="3" t="s">
        <v>1457</v>
      </c>
      <c r="P231" s="342" t="s">
        <v>1315</v>
      </c>
      <c r="Q231" s="419">
        <f t="shared" si="3"/>
        <v>213</v>
      </c>
      <c r="R231" s="385" t="s">
        <v>1426</v>
      </c>
      <c r="S231" s="185"/>
      <c r="T231" s="185"/>
      <c r="U231" s="185"/>
      <c r="V231" s="185"/>
      <c r="W231" s="185"/>
      <c r="X231" s="185"/>
      <c r="Y231" s="185"/>
      <c r="Z231" s="185"/>
      <c r="AA231" s="185"/>
      <c r="AB231" s="185"/>
      <c r="AC231" s="185"/>
      <c r="AD231" s="185"/>
      <c r="AE231" s="185"/>
      <c r="AF231" s="185"/>
      <c r="AG231" s="185"/>
      <c r="AH231" s="185"/>
      <c r="AI231" s="185"/>
      <c r="AJ231" s="185"/>
      <c r="AK231" s="185"/>
      <c r="AL231" s="185"/>
      <c r="AM231" s="185"/>
      <c r="AN231" s="185"/>
      <c r="AO231" s="185"/>
      <c r="AP231" s="185"/>
      <c r="AQ231" s="185"/>
      <c r="AR231" s="185"/>
      <c r="AS231" s="185"/>
    </row>
    <row r="232" spans="1:247" s="286" customFormat="1" ht="77.25" customHeight="1" x14ac:dyDescent="0.2">
      <c r="A232" s="18">
        <v>4</v>
      </c>
      <c r="B232" s="75" t="s">
        <v>571</v>
      </c>
      <c r="C232" s="10" t="s">
        <v>25</v>
      </c>
      <c r="D232" s="75">
        <v>13</v>
      </c>
      <c r="E232" s="3" t="s">
        <v>848</v>
      </c>
      <c r="F232" s="10" t="s">
        <v>692</v>
      </c>
      <c r="G232" s="10" t="s">
        <v>659</v>
      </c>
      <c r="H232" s="172" t="s">
        <v>694</v>
      </c>
      <c r="I232" s="11" t="s">
        <v>465</v>
      </c>
      <c r="J232" s="5">
        <v>16</v>
      </c>
      <c r="K232" s="86">
        <v>43344</v>
      </c>
      <c r="L232" s="86">
        <v>43830</v>
      </c>
      <c r="M232" s="337">
        <f>52+17</f>
        <v>69</v>
      </c>
      <c r="N232" s="117">
        <v>1</v>
      </c>
      <c r="O232" s="3" t="s">
        <v>1231</v>
      </c>
      <c r="P232" s="342" t="s">
        <v>1315</v>
      </c>
      <c r="Q232" s="419">
        <f t="shared" si="3"/>
        <v>126</v>
      </c>
      <c r="R232" s="185"/>
      <c r="S232" s="185"/>
      <c r="T232" s="185"/>
      <c r="U232" s="185"/>
      <c r="V232" s="185"/>
      <c r="W232" s="185"/>
      <c r="X232" s="185"/>
      <c r="Y232" s="185"/>
      <c r="Z232" s="185"/>
      <c r="AA232" s="185"/>
      <c r="AB232" s="185"/>
      <c r="AC232" s="185"/>
      <c r="AD232" s="185"/>
      <c r="AE232" s="185"/>
      <c r="AF232" s="185"/>
      <c r="AG232" s="185"/>
      <c r="AH232" s="185"/>
      <c r="AI232" s="185"/>
      <c r="AJ232" s="185"/>
      <c r="AK232" s="185"/>
      <c r="AL232" s="185"/>
      <c r="AM232" s="185"/>
      <c r="AN232" s="185"/>
      <c r="AO232" s="185"/>
      <c r="AP232" s="185"/>
      <c r="AQ232" s="185"/>
      <c r="AR232" s="185"/>
      <c r="AS232" s="185"/>
    </row>
    <row r="233" spans="1:247" s="286" customFormat="1" ht="126.75" customHeight="1" x14ac:dyDescent="0.2">
      <c r="A233" s="18">
        <v>4</v>
      </c>
      <c r="B233" s="75" t="s">
        <v>572</v>
      </c>
      <c r="C233" s="10" t="s">
        <v>25</v>
      </c>
      <c r="D233" s="75">
        <v>13</v>
      </c>
      <c r="E233" s="3" t="s">
        <v>848</v>
      </c>
      <c r="F233" s="10" t="s">
        <v>692</v>
      </c>
      <c r="G233" s="10" t="s">
        <v>644</v>
      </c>
      <c r="H233" s="10" t="s">
        <v>645</v>
      </c>
      <c r="I233" s="11" t="s">
        <v>462</v>
      </c>
      <c r="J233" s="5">
        <v>2</v>
      </c>
      <c r="K233" s="86">
        <v>43250</v>
      </c>
      <c r="L233" s="86">
        <v>43676</v>
      </c>
      <c r="M233" s="337">
        <f>52+8</f>
        <v>60</v>
      </c>
      <c r="N233" s="117">
        <v>1</v>
      </c>
      <c r="O233" s="101" t="s">
        <v>1269</v>
      </c>
      <c r="P233" s="342" t="s">
        <v>1310</v>
      </c>
      <c r="Q233" s="419">
        <f t="shared" si="3"/>
        <v>336</v>
      </c>
      <c r="R233" s="185"/>
      <c r="S233" s="185"/>
      <c r="T233" s="185"/>
      <c r="U233" s="185"/>
      <c r="V233" s="185"/>
      <c r="W233" s="185"/>
      <c r="X233" s="185"/>
      <c r="Y233" s="185"/>
      <c r="Z233" s="185"/>
      <c r="AA233" s="185"/>
      <c r="AB233" s="185"/>
      <c r="AC233" s="185"/>
      <c r="AD233" s="185"/>
      <c r="AE233" s="185"/>
      <c r="AF233" s="185"/>
      <c r="AG233" s="185"/>
      <c r="AH233" s="185"/>
      <c r="AI233" s="185"/>
      <c r="AJ233" s="185"/>
      <c r="AK233" s="185"/>
      <c r="AL233" s="185"/>
      <c r="AM233" s="185"/>
      <c r="AN233" s="185"/>
      <c r="AO233" s="185"/>
      <c r="AP233" s="185"/>
      <c r="AQ233" s="185"/>
      <c r="AR233" s="185"/>
      <c r="AS233" s="185"/>
    </row>
    <row r="234" spans="1:247" s="286" customFormat="1" ht="80.25" customHeight="1" x14ac:dyDescent="0.2">
      <c r="A234" s="18">
        <v>4</v>
      </c>
      <c r="B234" s="75" t="s">
        <v>573</v>
      </c>
      <c r="C234" s="10" t="s">
        <v>25</v>
      </c>
      <c r="D234" s="75">
        <v>13</v>
      </c>
      <c r="E234" s="3" t="s">
        <v>848</v>
      </c>
      <c r="F234" s="10" t="s">
        <v>692</v>
      </c>
      <c r="G234" s="10" t="s">
        <v>662</v>
      </c>
      <c r="H234" s="10" t="s">
        <v>694</v>
      </c>
      <c r="I234" s="11" t="s">
        <v>465</v>
      </c>
      <c r="J234" s="5">
        <v>16</v>
      </c>
      <c r="K234" s="86">
        <v>43344</v>
      </c>
      <c r="L234" s="86">
        <v>43830</v>
      </c>
      <c r="M234" s="337">
        <f>52+17</f>
        <v>69</v>
      </c>
      <c r="N234" s="117">
        <v>1</v>
      </c>
      <c r="O234" s="3" t="s">
        <v>1232</v>
      </c>
      <c r="P234" s="342" t="s">
        <v>1315</v>
      </c>
      <c r="Q234" s="419">
        <f t="shared" si="3"/>
        <v>192</v>
      </c>
      <c r="R234" s="185"/>
      <c r="S234" s="185"/>
      <c r="T234" s="185"/>
      <c r="U234" s="185"/>
      <c r="V234" s="185"/>
      <c r="W234" s="185"/>
      <c r="X234" s="185"/>
      <c r="Y234" s="185"/>
      <c r="Z234" s="185"/>
      <c r="AA234" s="185"/>
      <c r="AB234" s="185"/>
      <c r="AC234" s="185"/>
      <c r="AD234" s="185"/>
      <c r="AE234" s="185"/>
      <c r="AF234" s="185"/>
      <c r="AG234" s="185"/>
      <c r="AH234" s="185"/>
      <c r="AI234" s="185"/>
      <c r="AJ234" s="185"/>
      <c r="AK234" s="185"/>
      <c r="AL234" s="185"/>
      <c r="AM234" s="185"/>
      <c r="AN234" s="185"/>
      <c r="AO234" s="185"/>
      <c r="AP234" s="185"/>
      <c r="AQ234" s="185"/>
      <c r="AR234" s="185"/>
      <c r="AS234" s="185"/>
    </row>
    <row r="235" spans="1:247" s="286" customFormat="1" ht="90.75" customHeight="1" x14ac:dyDescent="0.2">
      <c r="A235" s="18">
        <v>4</v>
      </c>
      <c r="B235" s="75" t="s">
        <v>574</v>
      </c>
      <c r="C235" s="10" t="s">
        <v>25</v>
      </c>
      <c r="D235" s="75">
        <v>13</v>
      </c>
      <c r="E235" s="3" t="s">
        <v>848</v>
      </c>
      <c r="F235" s="10" t="s">
        <v>692</v>
      </c>
      <c r="G235" s="10" t="s">
        <v>648</v>
      </c>
      <c r="H235" s="10" t="s">
        <v>649</v>
      </c>
      <c r="I235" s="11" t="s">
        <v>468</v>
      </c>
      <c r="J235" s="5">
        <v>3</v>
      </c>
      <c r="K235" s="86">
        <v>43344</v>
      </c>
      <c r="L235" s="377">
        <v>44195</v>
      </c>
      <c r="M235" s="337">
        <f>52+43</f>
        <v>95</v>
      </c>
      <c r="N235" s="117">
        <v>0.6</v>
      </c>
      <c r="O235" s="3" t="s">
        <v>1404</v>
      </c>
      <c r="P235" s="342" t="s">
        <v>1327</v>
      </c>
      <c r="Q235" s="419">
        <f t="shared" si="3"/>
        <v>369</v>
      </c>
      <c r="R235" s="185"/>
      <c r="S235" s="185"/>
      <c r="T235" s="185"/>
      <c r="U235" s="185"/>
      <c r="V235" s="185"/>
      <c r="W235" s="185"/>
      <c r="X235" s="185"/>
      <c r="Y235" s="185"/>
      <c r="Z235" s="185"/>
      <c r="AA235" s="185"/>
      <c r="AB235" s="185"/>
      <c r="AC235" s="185"/>
      <c r="AD235" s="185"/>
      <c r="AE235" s="185"/>
      <c r="AF235" s="185"/>
      <c r="AG235" s="185"/>
      <c r="AH235" s="185"/>
      <c r="AI235" s="185"/>
      <c r="AJ235" s="185"/>
      <c r="AK235" s="185"/>
      <c r="AL235" s="185"/>
      <c r="AM235" s="185"/>
      <c r="AN235" s="185"/>
      <c r="AO235" s="185"/>
      <c r="AP235" s="185"/>
      <c r="AQ235" s="185"/>
      <c r="AR235" s="185"/>
      <c r="AS235" s="185"/>
    </row>
    <row r="236" spans="1:247" s="286" customFormat="1" ht="114.75" customHeight="1" x14ac:dyDescent="0.2">
      <c r="A236" s="18">
        <v>4</v>
      </c>
      <c r="B236" s="75" t="s">
        <v>575</v>
      </c>
      <c r="C236" s="10" t="s">
        <v>25</v>
      </c>
      <c r="D236" s="75">
        <v>13</v>
      </c>
      <c r="E236" s="3" t="s">
        <v>848</v>
      </c>
      <c r="F236" s="10" t="s">
        <v>692</v>
      </c>
      <c r="G236" s="10" t="s">
        <v>666</v>
      </c>
      <c r="H236" s="10" t="s">
        <v>667</v>
      </c>
      <c r="I236" s="11" t="s">
        <v>653</v>
      </c>
      <c r="J236" s="5">
        <v>4</v>
      </c>
      <c r="K236" s="86">
        <v>43466</v>
      </c>
      <c r="L236" s="86">
        <v>43830</v>
      </c>
      <c r="M236" s="337">
        <v>52</v>
      </c>
      <c r="N236" s="117">
        <v>1</v>
      </c>
      <c r="O236" s="28" t="s">
        <v>1232</v>
      </c>
      <c r="P236" s="342" t="s">
        <v>1315</v>
      </c>
      <c r="Q236" s="419">
        <f t="shared" si="3"/>
        <v>192</v>
      </c>
      <c r="R236" s="185"/>
      <c r="S236" s="185"/>
      <c r="T236" s="185"/>
      <c r="U236" s="185"/>
      <c r="V236" s="185"/>
      <c r="W236" s="185"/>
      <c r="X236" s="185"/>
      <c r="Y236" s="185"/>
      <c r="Z236" s="185"/>
      <c r="AA236" s="185"/>
      <c r="AB236" s="185"/>
      <c r="AC236" s="185"/>
      <c r="AD236" s="185"/>
      <c r="AE236" s="185"/>
      <c r="AF236" s="185"/>
      <c r="AG236" s="185"/>
      <c r="AH236" s="185"/>
      <c r="AI236" s="185"/>
      <c r="AJ236" s="185"/>
      <c r="AK236" s="185"/>
      <c r="AL236" s="185"/>
      <c r="AM236" s="185"/>
      <c r="AN236" s="185"/>
      <c r="AO236" s="185"/>
      <c r="AP236" s="185"/>
      <c r="AQ236" s="185"/>
      <c r="AR236" s="185"/>
      <c r="AS236" s="185"/>
    </row>
    <row r="237" spans="1:247" s="286" customFormat="1" ht="114" customHeight="1" x14ac:dyDescent="0.2">
      <c r="A237" s="18">
        <v>4</v>
      </c>
      <c r="B237" s="75" t="s">
        <v>576</v>
      </c>
      <c r="C237" s="10" t="s">
        <v>25</v>
      </c>
      <c r="D237" s="75">
        <v>14</v>
      </c>
      <c r="E237" s="10" t="s">
        <v>849</v>
      </c>
      <c r="F237" s="10" t="s">
        <v>695</v>
      </c>
      <c r="G237" s="10" t="s">
        <v>696</v>
      </c>
      <c r="H237" s="10" t="s">
        <v>875</v>
      </c>
      <c r="I237" s="187" t="s">
        <v>876</v>
      </c>
      <c r="J237" s="296">
        <v>600</v>
      </c>
      <c r="K237" s="86">
        <v>43313</v>
      </c>
      <c r="L237" s="86">
        <v>43861</v>
      </c>
      <c r="M237" s="337">
        <f>52+26</f>
        <v>78</v>
      </c>
      <c r="N237" s="374">
        <v>1</v>
      </c>
      <c r="O237" s="28" t="s">
        <v>1395</v>
      </c>
      <c r="P237" s="421" t="s">
        <v>1314</v>
      </c>
      <c r="Q237" s="419">
        <f t="shared" si="3"/>
        <v>388</v>
      </c>
      <c r="R237" s="185"/>
      <c r="S237" s="185"/>
      <c r="T237" s="185"/>
      <c r="U237" s="185"/>
      <c r="V237" s="185"/>
      <c r="W237" s="185"/>
      <c r="X237" s="185"/>
      <c r="Y237" s="185"/>
      <c r="Z237" s="185"/>
      <c r="AA237" s="185"/>
      <c r="AB237" s="185"/>
      <c r="AC237" s="185"/>
      <c r="AD237" s="185"/>
      <c r="AE237" s="185"/>
      <c r="AF237" s="185"/>
      <c r="AG237" s="185"/>
      <c r="AH237" s="185"/>
      <c r="AI237" s="185"/>
      <c r="AJ237" s="185"/>
      <c r="AK237" s="185"/>
      <c r="AL237" s="185"/>
      <c r="AM237" s="185"/>
      <c r="AN237" s="185"/>
      <c r="AO237" s="185"/>
      <c r="AP237" s="185"/>
      <c r="AQ237" s="185"/>
      <c r="AR237" s="185"/>
      <c r="AS237" s="185"/>
    </row>
    <row r="238" spans="1:247" s="286" customFormat="1" ht="136.5" customHeight="1" x14ac:dyDescent="0.2">
      <c r="A238" s="18">
        <v>4</v>
      </c>
      <c r="B238" s="75" t="s">
        <v>743</v>
      </c>
      <c r="C238" s="10" t="s">
        <v>25</v>
      </c>
      <c r="D238" s="75">
        <v>14</v>
      </c>
      <c r="E238" s="211" t="s">
        <v>850</v>
      </c>
      <c r="F238" s="10" t="s">
        <v>697</v>
      </c>
      <c r="G238" s="10" t="s">
        <v>698</v>
      </c>
      <c r="H238" s="150" t="s">
        <v>699</v>
      </c>
      <c r="I238" s="11" t="s">
        <v>462</v>
      </c>
      <c r="J238" s="116">
        <v>2</v>
      </c>
      <c r="K238" s="86">
        <v>43313</v>
      </c>
      <c r="L238" s="86">
        <v>44043</v>
      </c>
      <c r="M238" s="337">
        <f>52+52</f>
        <v>104</v>
      </c>
      <c r="N238" s="160">
        <v>0</v>
      </c>
      <c r="O238" s="276" t="s">
        <v>1241</v>
      </c>
      <c r="P238" s="342" t="s">
        <v>1344</v>
      </c>
      <c r="Q238" s="419">
        <f t="shared" si="3"/>
        <v>243</v>
      </c>
      <c r="R238" s="185"/>
      <c r="S238" s="185"/>
      <c r="T238" s="185"/>
      <c r="U238" s="185"/>
      <c r="V238" s="185"/>
      <c r="W238" s="185"/>
      <c r="X238" s="185"/>
      <c r="Y238" s="185"/>
      <c r="Z238" s="185"/>
      <c r="AA238" s="185"/>
      <c r="AB238" s="185"/>
      <c r="AC238" s="185"/>
      <c r="AD238" s="185"/>
      <c r="AE238" s="185"/>
      <c r="AF238" s="185"/>
      <c r="AG238" s="185"/>
      <c r="AH238" s="185"/>
      <c r="AI238" s="185"/>
      <c r="AJ238" s="185"/>
      <c r="AK238" s="185"/>
      <c r="AL238" s="185"/>
      <c r="AM238" s="185"/>
      <c r="AN238" s="185"/>
      <c r="AO238" s="185"/>
      <c r="AP238" s="185"/>
      <c r="AQ238" s="185"/>
      <c r="AR238" s="185"/>
      <c r="AS238" s="185"/>
      <c r="AT238" s="186"/>
      <c r="AU238" s="186"/>
      <c r="AV238" s="186"/>
      <c r="AW238" s="186"/>
      <c r="AX238" s="186"/>
      <c r="AY238" s="186"/>
      <c r="AZ238" s="186"/>
      <c r="BA238" s="186"/>
      <c r="BB238" s="186"/>
      <c r="BC238" s="186"/>
      <c r="BD238" s="186"/>
      <c r="BE238" s="186"/>
      <c r="BF238" s="186"/>
      <c r="BG238" s="186"/>
      <c r="BH238" s="186"/>
      <c r="BI238" s="186"/>
      <c r="BJ238" s="186"/>
      <c r="BK238" s="186"/>
      <c r="BL238" s="186"/>
      <c r="BM238" s="186"/>
      <c r="BN238" s="186"/>
      <c r="BO238" s="186"/>
      <c r="BP238" s="186"/>
      <c r="BQ238" s="186"/>
      <c r="BR238" s="186"/>
      <c r="BS238" s="186"/>
      <c r="BT238" s="186"/>
      <c r="BU238" s="186"/>
      <c r="BV238" s="186"/>
      <c r="BW238" s="186"/>
      <c r="BX238" s="186"/>
      <c r="BY238" s="186"/>
      <c r="BZ238" s="186"/>
      <c r="CA238" s="186"/>
      <c r="CB238" s="186"/>
      <c r="CC238" s="186"/>
      <c r="CD238" s="186"/>
      <c r="CE238" s="186"/>
      <c r="CF238" s="186"/>
      <c r="CG238" s="186"/>
      <c r="CH238" s="186"/>
      <c r="CI238" s="186"/>
      <c r="CJ238" s="186"/>
      <c r="CK238" s="186"/>
      <c r="CL238" s="186"/>
      <c r="CM238" s="186"/>
      <c r="CN238" s="186"/>
      <c r="CO238" s="186"/>
      <c r="CP238" s="186"/>
      <c r="CQ238" s="186"/>
      <c r="CR238" s="186"/>
      <c r="CS238" s="186"/>
      <c r="CT238" s="186"/>
      <c r="CU238" s="186"/>
      <c r="CV238" s="186"/>
      <c r="CW238" s="186"/>
      <c r="CX238" s="186"/>
      <c r="CY238" s="186"/>
      <c r="CZ238" s="186"/>
      <c r="DA238" s="186"/>
      <c r="DB238" s="186"/>
      <c r="DC238" s="186"/>
      <c r="DD238" s="186"/>
      <c r="DE238" s="186"/>
      <c r="DF238" s="186"/>
      <c r="DG238" s="186"/>
      <c r="DH238" s="186"/>
      <c r="DI238" s="186"/>
      <c r="DJ238" s="186"/>
      <c r="DK238" s="186"/>
      <c r="DL238" s="186"/>
      <c r="DM238" s="186"/>
      <c r="DN238" s="186"/>
      <c r="DO238" s="186"/>
      <c r="DP238" s="186"/>
      <c r="DQ238" s="186"/>
      <c r="DR238" s="186"/>
      <c r="DS238" s="186"/>
      <c r="DT238" s="186"/>
      <c r="DU238" s="186"/>
      <c r="DV238" s="186"/>
      <c r="DW238" s="186"/>
      <c r="DX238" s="186"/>
      <c r="DY238" s="186"/>
      <c r="DZ238" s="186"/>
      <c r="EA238" s="186"/>
      <c r="EB238" s="186"/>
      <c r="EC238" s="186"/>
      <c r="ED238" s="186"/>
      <c r="EE238" s="186"/>
      <c r="EF238" s="186"/>
      <c r="EG238" s="186"/>
      <c r="EH238" s="186"/>
      <c r="EI238" s="186"/>
      <c r="EJ238" s="186"/>
      <c r="EK238" s="186"/>
      <c r="EL238" s="186"/>
      <c r="EM238" s="186"/>
      <c r="EN238" s="186"/>
      <c r="EO238" s="186"/>
      <c r="EP238" s="186"/>
      <c r="EQ238" s="186"/>
      <c r="ER238" s="186"/>
      <c r="ES238" s="186"/>
      <c r="ET238" s="186"/>
      <c r="EU238" s="186"/>
      <c r="EV238" s="186"/>
      <c r="EW238" s="186"/>
      <c r="EX238" s="186"/>
      <c r="EY238" s="186"/>
      <c r="EZ238" s="186"/>
      <c r="FA238" s="186"/>
      <c r="FB238" s="186"/>
      <c r="FC238" s="186"/>
      <c r="FD238" s="186"/>
      <c r="FE238" s="186"/>
      <c r="FF238" s="186"/>
      <c r="FG238" s="186"/>
      <c r="FH238" s="186"/>
      <c r="FI238" s="186"/>
      <c r="FJ238" s="186"/>
      <c r="FK238" s="186"/>
      <c r="FL238" s="186"/>
      <c r="FM238" s="186"/>
      <c r="FN238" s="186"/>
      <c r="FO238" s="186"/>
      <c r="FP238" s="186"/>
      <c r="FQ238" s="186"/>
      <c r="FR238" s="186"/>
      <c r="FS238" s="186"/>
      <c r="FT238" s="186"/>
      <c r="FU238" s="186"/>
      <c r="FV238" s="186"/>
      <c r="FW238" s="186"/>
      <c r="FX238" s="186"/>
      <c r="FY238" s="186"/>
      <c r="FZ238" s="186"/>
      <c r="GA238" s="186"/>
      <c r="GB238" s="186"/>
      <c r="GC238" s="186"/>
      <c r="GD238" s="186"/>
      <c r="GE238" s="186"/>
      <c r="GF238" s="186"/>
      <c r="GG238" s="186"/>
      <c r="GH238" s="186"/>
      <c r="GI238" s="186"/>
      <c r="GJ238" s="186"/>
      <c r="GK238" s="186"/>
      <c r="GL238" s="186"/>
      <c r="GM238" s="186"/>
      <c r="GN238" s="186"/>
      <c r="GO238" s="186"/>
      <c r="GP238" s="186"/>
      <c r="GQ238" s="186"/>
      <c r="GR238" s="186"/>
      <c r="GS238" s="186"/>
      <c r="GT238" s="186"/>
      <c r="GU238" s="186"/>
      <c r="GV238" s="186"/>
      <c r="GW238" s="186"/>
      <c r="GX238" s="186"/>
      <c r="GY238" s="186"/>
      <c r="GZ238" s="186"/>
      <c r="HA238" s="186"/>
      <c r="HB238" s="186"/>
      <c r="HC238" s="186"/>
      <c r="HD238" s="186"/>
      <c r="HE238" s="186"/>
      <c r="HF238" s="186"/>
      <c r="HG238" s="186"/>
      <c r="HH238" s="186"/>
      <c r="HI238" s="186"/>
      <c r="HJ238" s="186"/>
      <c r="HK238" s="186"/>
      <c r="HL238" s="186"/>
      <c r="HM238" s="186"/>
      <c r="HN238" s="186"/>
      <c r="HO238" s="186"/>
      <c r="HP238" s="186"/>
      <c r="HQ238" s="186"/>
      <c r="HR238" s="186"/>
      <c r="HS238" s="186"/>
      <c r="HT238" s="186"/>
      <c r="HU238" s="186"/>
      <c r="HV238" s="186"/>
      <c r="HW238" s="186"/>
      <c r="HX238" s="186"/>
      <c r="HY238" s="186"/>
      <c r="HZ238" s="186"/>
      <c r="IA238" s="186"/>
      <c r="IB238" s="186"/>
      <c r="IC238" s="186"/>
      <c r="ID238" s="186"/>
      <c r="IE238" s="186"/>
      <c r="IF238" s="186"/>
      <c r="IG238" s="186"/>
      <c r="IH238" s="186"/>
      <c r="II238" s="186"/>
      <c r="IJ238" s="186"/>
      <c r="IK238" s="186"/>
      <c r="IL238" s="186"/>
      <c r="IM238" s="186"/>
    </row>
    <row r="239" spans="1:247" s="286" customFormat="1" ht="93" customHeight="1" x14ac:dyDescent="0.2">
      <c r="A239" s="449">
        <v>4</v>
      </c>
      <c r="B239" s="337" t="s">
        <v>744</v>
      </c>
      <c r="C239" s="10" t="s">
        <v>25</v>
      </c>
      <c r="D239" s="75">
        <v>14</v>
      </c>
      <c r="E239" s="211" t="s">
        <v>850</v>
      </c>
      <c r="F239" s="10" t="s">
        <v>697</v>
      </c>
      <c r="G239" s="3" t="s">
        <v>700</v>
      </c>
      <c r="H239" s="101" t="s">
        <v>804</v>
      </c>
      <c r="I239" s="6" t="s">
        <v>701</v>
      </c>
      <c r="J239" s="5">
        <v>12</v>
      </c>
      <c r="K239" s="86">
        <v>43313</v>
      </c>
      <c r="L239" s="393">
        <v>44377</v>
      </c>
      <c r="M239" s="337">
        <f>52+48</f>
        <v>100</v>
      </c>
      <c r="N239" s="326">
        <v>0</v>
      </c>
      <c r="O239" s="101" t="s">
        <v>1430</v>
      </c>
      <c r="P239" s="342" t="s">
        <v>1319</v>
      </c>
      <c r="Q239" s="419">
        <f t="shared" si="3"/>
        <v>357</v>
      </c>
      <c r="R239" s="185"/>
      <c r="S239" s="185"/>
      <c r="T239" s="185"/>
      <c r="U239" s="185"/>
      <c r="V239" s="185"/>
      <c r="W239" s="185"/>
      <c r="X239" s="185"/>
      <c r="Y239" s="185"/>
      <c r="Z239" s="185"/>
      <c r="AA239" s="185"/>
      <c r="AB239" s="185"/>
      <c r="AC239" s="185"/>
      <c r="AD239" s="185"/>
      <c r="AE239" s="185"/>
      <c r="AF239" s="185"/>
      <c r="AG239" s="185"/>
      <c r="AH239" s="185"/>
      <c r="AI239" s="185"/>
      <c r="AJ239" s="185"/>
      <c r="AK239" s="185"/>
      <c r="AL239" s="185"/>
      <c r="AM239" s="185"/>
      <c r="AN239" s="185"/>
      <c r="AO239" s="185"/>
      <c r="AP239" s="185"/>
      <c r="AQ239" s="185"/>
      <c r="AR239" s="185"/>
      <c r="AS239" s="185"/>
      <c r="AT239" s="420"/>
      <c r="AU239" s="420"/>
      <c r="AV239" s="420"/>
      <c r="AW239" s="420"/>
      <c r="AX239" s="420"/>
      <c r="AY239" s="420"/>
      <c r="AZ239" s="420"/>
      <c r="BA239" s="420"/>
      <c r="BB239" s="420"/>
      <c r="BC239" s="420"/>
      <c r="BD239" s="420"/>
      <c r="BE239" s="420"/>
      <c r="BF239" s="420"/>
      <c r="BG239" s="420"/>
      <c r="BH239" s="420"/>
      <c r="BI239" s="420"/>
      <c r="BJ239" s="420"/>
      <c r="BK239" s="420"/>
      <c r="BL239" s="420"/>
      <c r="BM239" s="420"/>
      <c r="BN239" s="420"/>
      <c r="BO239" s="420"/>
      <c r="BP239" s="420"/>
      <c r="BQ239" s="420"/>
      <c r="BR239" s="420"/>
      <c r="BS239" s="420"/>
      <c r="BT239" s="420"/>
      <c r="BU239" s="420"/>
      <c r="BV239" s="420"/>
      <c r="BW239" s="420"/>
      <c r="BX239" s="420"/>
      <c r="BY239" s="420"/>
      <c r="BZ239" s="420"/>
      <c r="CA239" s="420"/>
      <c r="CB239" s="420"/>
      <c r="CC239" s="420"/>
      <c r="CD239" s="420"/>
      <c r="CE239" s="420"/>
      <c r="CF239" s="420"/>
      <c r="CG239" s="420"/>
      <c r="CH239" s="420"/>
      <c r="CI239" s="420"/>
      <c r="CJ239" s="420"/>
      <c r="CK239" s="420"/>
      <c r="CL239" s="420"/>
      <c r="CM239" s="420"/>
      <c r="CN239" s="420"/>
      <c r="CO239" s="420"/>
      <c r="CP239" s="420"/>
      <c r="CQ239" s="420"/>
      <c r="CR239" s="420"/>
      <c r="CS239" s="420"/>
      <c r="CT239" s="420"/>
      <c r="CU239" s="420"/>
      <c r="CV239" s="420"/>
      <c r="CW239" s="420"/>
      <c r="CX239" s="420"/>
      <c r="CY239" s="420"/>
      <c r="CZ239" s="420"/>
      <c r="DA239" s="420"/>
      <c r="DB239" s="420"/>
      <c r="DC239" s="420"/>
      <c r="DD239" s="420"/>
      <c r="DE239" s="420"/>
      <c r="DF239" s="420"/>
      <c r="DG239" s="420"/>
      <c r="DH239" s="420"/>
      <c r="DI239" s="420"/>
      <c r="DJ239" s="420"/>
      <c r="DK239" s="420"/>
      <c r="DL239" s="420"/>
      <c r="DM239" s="420"/>
      <c r="DN239" s="420"/>
      <c r="DO239" s="420"/>
      <c r="DP239" s="420"/>
      <c r="DQ239" s="420"/>
      <c r="DR239" s="420"/>
      <c r="DS239" s="420"/>
      <c r="DT239" s="420"/>
      <c r="DU239" s="420"/>
      <c r="DV239" s="420"/>
      <c r="DW239" s="420"/>
      <c r="DX239" s="420"/>
      <c r="DY239" s="420"/>
      <c r="DZ239" s="420"/>
      <c r="EA239" s="420"/>
      <c r="EB239" s="420"/>
      <c r="EC239" s="420"/>
      <c r="ED239" s="420"/>
      <c r="EE239" s="420"/>
      <c r="EF239" s="420"/>
      <c r="EG239" s="420"/>
      <c r="EH239" s="420"/>
      <c r="EI239" s="420"/>
      <c r="EJ239" s="420"/>
      <c r="EK239" s="420"/>
      <c r="EL239" s="420"/>
      <c r="EM239" s="420"/>
      <c r="EN239" s="420"/>
      <c r="EO239" s="420"/>
      <c r="EP239" s="420"/>
      <c r="EQ239" s="420"/>
      <c r="ER239" s="420"/>
      <c r="ES239" s="420"/>
      <c r="ET239" s="420"/>
      <c r="EU239" s="420"/>
      <c r="EV239" s="420"/>
      <c r="EW239" s="420"/>
      <c r="EX239" s="420"/>
      <c r="EY239" s="420"/>
      <c r="EZ239" s="420"/>
      <c r="FA239" s="420"/>
      <c r="FB239" s="420"/>
      <c r="FC239" s="420"/>
      <c r="FD239" s="420"/>
      <c r="FE239" s="420"/>
      <c r="FF239" s="420"/>
      <c r="FG239" s="420"/>
      <c r="FH239" s="420"/>
      <c r="FI239" s="420"/>
      <c r="FJ239" s="420"/>
      <c r="FK239" s="420"/>
      <c r="FL239" s="420"/>
      <c r="FM239" s="420"/>
      <c r="FN239" s="420"/>
      <c r="FO239" s="420"/>
      <c r="FP239" s="420"/>
      <c r="FQ239" s="420"/>
      <c r="FR239" s="420"/>
      <c r="FS239" s="420"/>
      <c r="FT239" s="420"/>
      <c r="FU239" s="420"/>
      <c r="FV239" s="420"/>
      <c r="FW239" s="420"/>
      <c r="FX239" s="420"/>
      <c r="FY239" s="420"/>
      <c r="FZ239" s="420"/>
      <c r="GA239" s="420"/>
      <c r="GB239" s="420"/>
      <c r="GC239" s="420"/>
      <c r="GD239" s="420"/>
      <c r="GE239" s="420"/>
      <c r="GF239" s="420"/>
      <c r="GG239" s="420"/>
      <c r="GH239" s="420"/>
      <c r="GI239" s="420"/>
      <c r="GJ239" s="420"/>
      <c r="GK239" s="420"/>
      <c r="GL239" s="420"/>
      <c r="GM239" s="420"/>
      <c r="GN239" s="420"/>
      <c r="GO239" s="420"/>
      <c r="GP239" s="420"/>
      <c r="GQ239" s="420"/>
      <c r="GR239" s="420"/>
      <c r="GS239" s="420"/>
      <c r="GT239" s="420"/>
      <c r="GU239" s="420"/>
      <c r="GV239" s="420"/>
      <c r="GW239" s="420"/>
      <c r="GX239" s="420"/>
      <c r="GY239" s="420"/>
      <c r="GZ239" s="420"/>
      <c r="HA239" s="420"/>
      <c r="HB239" s="420"/>
      <c r="HC239" s="420"/>
      <c r="HD239" s="420"/>
      <c r="HE239" s="420"/>
      <c r="HF239" s="420"/>
      <c r="HG239" s="420"/>
      <c r="HH239" s="420"/>
      <c r="HI239" s="420"/>
      <c r="HJ239" s="420"/>
      <c r="HK239" s="420"/>
      <c r="HL239" s="420"/>
      <c r="HM239" s="420"/>
      <c r="HN239" s="420"/>
      <c r="HO239" s="420"/>
      <c r="HP239" s="420"/>
      <c r="HQ239" s="420"/>
      <c r="HR239" s="420"/>
      <c r="HS239" s="420"/>
      <c r="HT239" s="420"/>
      <c r="HU239" s="420"/>
      <c r="HV239" s="420"/>
      <c r="HW239" s="420"/>
      <c r="HX239" s="420"/>
      <c r="HY239" s="420"/>
      <c r="HZ239" s="420"/>
      <c r="IA239" s="420"/>
      <c r="IB239" s="420"/>
      <c r="IC239" s="420"/>
      <c r="ID239" s="420"/>
      <c r="IE239" s="420"/>
      <c r="IF239" s="420"/>
      <c r="IG239" s="420"/>
      <c r="IH239" s="420"/>
      <c r="II239" s="420"/>
      <c r="IJ239" s="420"/>
      <c r="IK239" s="420"/>
      <c r="IL239" s="420"/>
      <c r="IM239" s="420"/>
    </row>
    <row r="240" spans="1:247" s="286" customFormat="1" ht="120" customHeight="1" x14ac:dyDescent="0.2">
      <c r="A240" s="18">
        <v>4</v>
      </c>
      <c r="B240" s="75" t="s">
        <v>745</v>
      </c>
      <c r="C240" s="10" t="s">
        <v>25</v>
      </c>
      <c r="D240" s="75">
        <v>14</v>
      </c>
      <c r="E240" s="211" t="s">
        <v>850</v>
      </c>
      <c r="F240" s="10" t="s">
        <v>697</v>
      </c>
      <c r="G240" s="3" t="s">
        <v>702</v>
      </c>
      <c r="H240" s="3" t="s">
        <v>864</v>
      </c>
      <c r="I240" s="11" t="s">
        <v>703</v>
      </c>
      <c r="J240" s="5">
        <v>1</v>
      </c>
      <c r="K240" s="86">
        <v>43313</v>
      </c>
      <c r="L240" s="243">
        <v>43553</v>
      </c>
      <c r="M240" s="337">
        <v>35</v>
      </c>
      <c r="N240" s="117">
        <v>1</v>
      </c>
      <c r="O240" s="289" t="s">
        <v>871</v>
      </c>
      <c r="P240" s="342" t="s">
        <v>1319</v>
      </c>
      <c r="Q240" s="419">
        <f t="shared" si="3"/>
        <v>98</v>
      </c>
      <c r="R240" s="185"/>
      <c r="S240" s="185"/>
      <c r="T240" s="185"/>
      <c r="U240" s="185"/>
      <c r="V240" s="185"/>
      <c r="W240" s="185"/>
      <c r="X240" s="185"/>
      <c r="Y240" s="185"/>
      <c r="Z240" s="185"/>
      <c r="AA240" s="185"/>
      <c r="AB240" s="185"/>
      <c r="AC240" s="185"/>
      <c r="AD240" s="185"/>
      <c r="AE240" s="185"/>
      <c r="AF240" s="185"/>
      <c r="AG240" s="185"/>
      <c r="AH240" s="185"/>
      <c r="AI240" s="185"/>
      <c r="AJ240" s="185"/>
      <c r="AK240" s="185"/>
      <c r="AL240" s="185"/>
      <c r="AM240" s="185"/>
      <c r="AN240" s="185"/>
      <c r="AO240" s="185"/>
      <c r="AP240" s="185"/>
      <c r="AQ240" s="185"/>
      <c r="AR240" s="185"/>
      <c r="AS240" s="185"/>
      <c r="AT240" s="420"/>
      <c r="AU240" s="420"/>
      <c r="AV240" s="420"/>
      <c r="AW240" s="420"/>
      <c r="AX240" s="420"/>
      <c r="AY240" s="420"/>
      <c r="AZ240" s="420"/>
      <c r="BA240" s="420"/>
      <c r="BB240" s="420"/>
      <c r="BC240" s="420"/>
      <c r="BD240" s="420"/>
      <c r="BE240" s="420"/>
      <c r="BF240" s="420"/>
      <c r="BG240" s="420"/>
      <c r="BH240" s="420"/>
      <c r="BI240" s="420"/>
      <c r="BJ240" s="420"/>
      <c r="BK240" s="420"/>
      <c r="BL240" s="420"/>
      <c r="BM240" s="420"/>
      <c r="BN240" s="420"/>
      <c r="BO240" s="420"/>
      <c r="BP240" s="420"/>
      <c r="BQ240" s="420"/>
      <c r="BR240" s="420"/>
      <c r="BS240" s="420"/>
      <c r="BT240" s="420"/>
      <c r="BU240" s="420"/>
      <c r="BV240" s="420"/>
      <c r="BW240" s="420"/>
      <c r="BX240" s="420"/>
      <c r="BY240" s="420"/>
      <c r="BZ240" s="420"/>
      <c r="CA240" s="420"/>
      <c r="CB240" s="420"/>
      <c r="CC240" s="420"/>
      <c r="CD240" s="420"/>
      <c r="CE240" s="420"/>
      <c r="CF240" s="420"/>
      <c r="CG240" s="420"/>
      <c r="CH240" s="420"/>
      <c r="CI240" s="420"/>
      <c r="CJ240" s="420"/>
      <c r="CK240" s="420"/>
      <c r="CL240" s="420"/>
      <c r="CM240" s="420"/>
      <c r="CN240" s="420"/>
      <c r="CO240" s="420"/>
      <c r="CP240" s="420"/>
      <c r="CQ240" s="420"/>
      <c r="CR240" s="420"/>
      <c r="CS240" s="420"/>
      <c r="CT240" s="420"/>
      <c r="CU240" s="420"/>
      <c r="CV240" s="420"/>
      <c r="CW240" s="420"/>
      <c r="CX240" s="420"/>
      <c r="CY240" s="420"/>
      <c r="CZ240" s="420"/>
      <c r="DA240" s="420"/>
      <c r="DB240" s="420"/>
      <c r="DC240" s="420"/>
      <c r="DD240" s="420"/>
      <c r="DE240" s="420"/>
      <c r="DF240" s="420"/>
      <c r="DG240" s="420"/>
      <c r="DH240" s="420"/>
      <c r="DI240" s="420"/>
      <c r="DJ240" s="420"/>
      <c r="DK240" s="420"/>
      <c r="DL240" s="420"/>
      <c r="DM240" s="420"/>
      <c r="DN240" s="420"/>
      <c r="DO240" s="420"/>
      <c r="DP240" s="420"/>
      <c r="DQ240" s="420"/>
      <c r="DR240" s="420"/>
      <c r="DS240" s="420"/>
      <c r="DT240" s="420"/>
      <c r="DU240" s="420"/>
      <c r="DV240" s="420"/>
      <c r="DW240" s="420"/>
      <c r="DX240" s="420"/>
      <c r="DY240" s="420"/>
      <c r="DZ240" s="420"/>
      <c r="EA240" s="420"/>
      <c r="EB240" s="420"/>
      <c r="EC240" s="420"/>
      <c r="ED240" s="420"/>
      <c r="EE240" s="420"/>
      <c r="EF240" s="420"/>
      <c r="EG240" s="420"/>
      <c r="EH240" s="420"/>
      <c r="EI240" s="420"/>
      <c r="EJ240" s="420"/>
      <c r="EK240" s="420"/>
      <c r="EL240" s="420"/>
      <c r="EM240" s="420"/>
      <c r="EN240" s="420"/>
      <c r="EO240" s="420"/>
      <c r="EP240" s="420"/>
      <c r="EQ240" s="420"/>
      <c r="ER240" s="420"/>
      <c r="ES240" s="420"/>
      <c r="ET240" s="420"/>
      <c r="EU240" s="420"/>
      <c r="EV240" s="420"/>
      <c r="EW240" s="420"/>
      <c r="EX240" s="420"/>
      <c r="EY240" s="420"/>
      <c r="EZ240" s="420"/>
      <c r="FA240" s="420"/>
      <c r="FB240" s="420"/>
      <c r="FC240" s="420"/>
      <c r="FD240" s="420"/>
      <c r="FE240" s="420"/>
      <c r="FF240" s="420"/>
      <c r="FG240" s="420"/>
      <c r="FH240" s="420"/>
      <c r="FI240" s="420"/>
      <c r="FJ240" s="420"/>
      <c r="FK240" s="420"/>
      <c r="FL240" s="420"/>
      <c r="FM240" s="420"/>
      <c r="FN240" s="420"/>
      <c r="FO240" s="420"/>
      <c r="FP240" s="420"/>
      <c r="FQ240" s="420"/>
      <c r="FR240" s="420"/>
      <c r="FS240" s="420"/>
      <c r="FT240" s="420"/>
      <c r="FU240" s="420"/>
      <c r="FV240" s="420"/>
      <c r="FW240" s="420"/>
      <c r="FX240" s="420"/>
      <c r="FY240" s="420"/>
      <c r="FZ240" s="420"/>
      <c r="GA240" s="420"/>
      <c r="GB240" s="420"/>
      <c r="GC240" s="420"/>
      <c r="GD240" s="420"/>
      <c r="GE240" s="420"/>
      <c r="GF240" s="420"/>
      <c r="GG240" s="420"/>
      <c r="GH240" s="420"/>
      <c r="GI240" s="420"/>
      <c r="GJ240" s="420"/>
      <c r="GK240" s="420"/>
      <c r="GL240" s="420"/>
      <c r="GM240" s="420"/>
      <c r="GN240" s="420"/>
      <c r="GO240" s="420"/>
      <c r="GP240" s="420"/>
      <c r="GQ240" s="420"/>
      <c r="GR240" s="420"/>
      <c r="GS240" s="420"/>
      <c r="GT240" s="420"/>
      <c r="GU240" s="420"/>
      <c r="GV240" s="420"/>
      <c r="GW240" s="420"/>
      <c r="GX240" s="420"/>
      <c r="GY240" s="420"/>
      <c r="GZ240" s="420"/>
      <c r="HA240" s="420"/>
      <c r="HB240" s="420"/>
      <c r="HC240" s="420"/>
      <c r="HD240" s="420"/>
      <c r="HE240" s="420"/>
      <c r="HF240" s="420"/>
      <c r="HG240" s="420"/>
      <c r="HH240" s="420"/>
      <c r="HI240" s="420"/>
      <c r="HJ240" s="420"/>
      <c r="HK240" s="420"/>
      <c r="HL240" s="420"/>
      <c r="HM240" s="420"/>
      <c r="HN240" s="420"/>
      <c r="HO240" s="420"/>
      <c r="HP240" s="420"/>
      <c r="HQ240" s="420"/>
      <c r="HR240" s="420"/>
      <c r="HS240" s="420"/>
      <c r="HT240" s="420"/>
      <c r="HU240" s="420"/>
      <c r="HV240" s="420"/>
      <c r="HW240" s="420"/>
      <c r="HX240" s="420"/>
      <c r="HY240" s="420"/>
      <c r="HZ240" s="420"/>
      <c r="IA240" s="420"/>
      <c r="IB240" s="420"/>
      <c r="IC240" s="420"/>
      <c r="ID240" s="420"/>
      <c r="IE240" s="420"/>
      <c r="IF240" s="420"/>
      <c r="IG240" s="420"/>
      <c r="IH240" s="420"/>
      <c r="II240" s="420"/>
      <c r="IJ240" s="420"/>
      <c r="IK240" s="420"/>
      <c r="IL240" s="420"/>
      <c r="IM240" s="420"/>
    </row>
    <row r="241" spans="1:247" s="286" customFormat="1" ht="129.75" customHeight="1" x14ac:dyDescent="0.2">
      <c r="A241" s="18">
        <v>4</v>
      </c>
      <c r="B241" s="75" t="s">
        <v>746</v>
      </c>
      <c r="C241" s="10" t="s">
        <v>25</v>
      </c>
      <c r="D241" s="75">
        <v>15</v>
      </c>
      <c r="E241" s="10" t="s">
        <v>704</v>
      </c>
      <c r="F241" s="10" t="s">
        <v>705</v>
      </c>
      <c r="G241" s="3" t="s">
        <v>706</v>
      </c>
      <c r="H241" s="3" t="s">
        <v>707</v>
      </c>
      <c r="I241" s="11" t="s">
        <v>708</v>
      </c>
      <c r="J241" s="5">
        <v>1</v>
      </c>
      <c r="K241" s="86">
        <v>43374</v>
      </c>
      <c r="L241" s="86">
        <v>43555</v>
      </c>
      <c r="M241" s="337">
        <v>26</v>
      </c>
      <c r="N241" s="82">
        <v>1</v>
      </c>
      <c r="O241" s="303" t="s">
        <v>897</v>
      </c>
      <c r="P241" s="342" t="s">
        <v>1327</v>
      </c>
      <c r="Q241" s="419">
        <f t="shared" si="3"/>
        <v>357</v>
      </c>
      <c r="R241" s="185"/>
      <c r="S241" s="185"/>
      <c r="T241" s="185"/>
      <c r="U241" s="185"/>
      <c r="V241" s="185"/>
      <c r="W241" s="185"/>
      <c r="X241" s="185"/>
      <c r="Y241" s="185"/>
      <c r="Z241" s="185"/>
      <c r="AA241" s="185"/>
      <c r="AB241" s="185"/>
      <c r="AC241" s="185"/>
      <c r="AD241" s="185"/>
      <c r="AE241" s="185"/>
      <c r="AF241" s="185"/>
      <c r="AG241" s="185"/>
      <c r="AH241" s="185"/>
      <c r="AI241" s="185"/>
      <c r="AJ241" s="185"/>
      <c r="AK241" s="185"/>
      <c r="AL241" s="185"/>
      <c r="AM241" s="185"/>
      <c r="AN241" s="185"/>
      <c r="AO241" s="185"/>
      <c r="AP241" s="185"/>
      <c r="AQ241" s="185"/>
      <c r="AR241" s="185"/>
      <c r="AS241" s="185"/>
    </row>
    <row r="242" spans="1:247" s="286" customFormat="1" ht="135.75" customHeight="1" x14ac:dyDescent="0.2">
      <c r="A242" s="18">
        <v>4</v>
      </c>
      <c r="B242" s="75" t="s">
        <v>747</v>
      </c>
      <c r="C242" s="10" t="s">
        <v>25</v>
      </c>
      <c r="D242" s="75">
        <v>16</v>
      </c>
      <c r="E242" s="10" t="s">
        <v>709</v>
      </c>
      <c r="F242" s="10" t="s">
        <v>710</v>
      </c>
      <c r="G242" s="3" t="s">
        <v>711</v>
      </c>
      <c r="H242" s="3" t="s">
        <v>712</v>
      </c>
      <c r="I242" s="11" t="s">
        <v>713</v>
      </c>
      <c r="J242" s="5">
        <v>2</v>
      </c>
      <c r="K242" s="86">
        <v>43374</v>
      </c>
      <c r="L242" s="86">
        <v>43555</v>
      </c>
      <c r="M242" s="337">
        <v>26</v>
      </c>
      <c r="N242" s="82">
        <v>1</v>
      </c>
      <c r="O242" s="303" t="s">
        <v>870</v>
      </c>
      <c r="P242" s="342" t="s">
        <v>1327</v>
      </c>
      <c r="Q242" s="419">
        <f t="shared" si="3"/>
        <v>253</v>
      </c>
      <c r="R242" s="185"/>
      <c r="S242" s="185"/>
      <c r="T242" s="185"/>
      <c r="U242" s="185"/>
      <c r="V242" s="185"/>
      <c r="W242" s="185"/>
      <c r="X242" s="185"/>
      <c r="Y242" s="185"/>
      <c r="Z242" s="185"/>
      <c r="AA242" s="185"/>
      <c r="AB242" s="185"/>
      <c r="AC242" s="185"/>
      <c r="AD242" s="185"/>
      <c r="AE242" s="185"/>
      <c r="AF242" s="185"/>
      <c r="AG242" s="185"/>
      <c r="AH242" s="185"/>
      <c r="AI242" s="185"/>
      <c r="AJ242" s="185"/>
      <c r="AK242" s="185"/>
      <c r="AL242" s="185"/>
      <c r="AM242" s="185"/>
      <c r="AN242" s="185"/>
      <c r="AO242" s="185"/>
      <c r="AP242" s="185"/>
      <c r="AQ242" s="185"/>
      <c r="AR242" s="185"/>
      <c r="AS242" s="185"/>
    </row>
    <row r="243" spans="1:247" s="286" customFormat="1" ht="77.25" customHeight="1" x14ac:dyDescent="0.2">
      <c r="A243" s="18">
        <v>4</v>
      </c>
      <c r="B243" s="75" t="s">
        <v>748</v>
      </c>
      <c r="C243" s="10" t="s">
        <v>25</v>
      </c>
      <c r="D243" s="75">
        <v>16</v>
      </c>
      <c r="E243" s="10" t="s">
        <v>709</v>
      </c>
      <c r="F243" s="10" t="s">
        <v>710</v>
      </c>
      <c r="G243" s="3" t="s">
        <v>714</v>
      </c>
      <c r="H243" s="3" t="s">
        <v>715</v>
      </c>
      <c r="I243" s="11" t="s">
        <v>260</v>
      </c>
      <c r="J243" s="5">
        <v>1</v>
      </c>
      <c r="K243" s="86">
        <v>43374</v>
      </c>
      <c r="L243" s="86">
        <v>43646</v>
      </c>
      <c r="M243" s="337">
        <v>26</v>
      </c>
      <c r="N243" s="174">
        <v>1</v>
      </c>
      <c r="O243" s="303" t="s">
        <v>914</v>
      </c>
      <c r="P243" s="342" t="s">
        <v>1327</v>
      </c>
      <c r="Q243" s="419">
        <f t="shared" si="3"/>
        <v>388</v>
      </c>
      <c r="R243" s="185"/>
      <c r="S243" s="185"/>
      <c r="T243" s="185"/>
      <c r="U243" s="185"/>
      <c r="V243" s="185"/>
      <c r="W243" s="185"/>
      <c r="X243" s="185"/>
      <c r="Y243" s="185"/>
      <c r="Z243" s="185"/>
      <c r="AA243" s="185"/>
      <c r="AB243" s="185"/>
      <c r="AC243" s="185"/>
      <c r="AD243" s="185"/>
      <c r="AE243" s="185"/>
      <c r="AF243" s="185"/>
      <c r="AG243" s="185"/>
      <c r="AH243" s="185"/>
      <c r="AI243" s="185"/>
      <c r="AJ243" s="185"/>
      <c r="AK243" s="185"/>
      <c r="AL243" s="185"/>
      <c r="AM243" s="185"/>
      <c r="AN243" s="185"/>
      <c r="AO243" s="185"/>
      <c r="AP243" s="185"/>
      <c r="AQ243" s="185"/>
      <c r="AR243" s="185"/>
      <c r="AS243" s="185"/>
    </row>
    <row r="244" spans="1:247" s="286" customFormat="1" ht="113.25" customHeight="1" x14ac:dyDescent="0.2">
      <c r="A244" s="18">
        <v>4</v>
      </c>
      <c r="B244" s="75" t="s">
        <v>749</v>
      </c>
      <c r="C244" s="10" t="s">
        <v>25</v>
      </c>
      <c r="D244" s="75">
        <v>16</v>
      </c>
      <c r="E244" s="10" t="s">
        <v>709</v>
      </c>
      <c r="F244" s="10" t="s">
        <v>710</v>
      </c>
      <c r="G244" s="3" t="s">
        <v>716</v>
      </c>
      <c r="H244" s="3" t="s">
        <v>717</v>
      </c>
      <c r="I244" s="11" t="s">
        <v>718</v>
      </c>
      <c r="J244" s="5">
        <v>4</v>
      </c>
      <c r="K244" s="86">
        <v>43101</v>
      </c>
      <c r="L244" s="86">
        <v>43861</v>
      </c>
      <c r="M244" s="337">
        <f>52+52+4</f>
        <v>108</v>
      </c>
      <c r="N244" s="380">
        <v>1</v>
      </c>
      <c r="O244" s="28" t="s">
        <v>1410</v>
      </c>
      <c r="P244" s="342" t="s">
        <v>1327</v>
      </c>
      <c r="Q244" s="419">
        <f t="shared" si="3"/>
        <v>260</v>
      </c>
      <c r="R244" s="185"/>
      <c r="S244" s="185"/>
      <c r="T244" s="185"/>
      <c r="U244" s="185"/>
      <c r="V244" s="185"/>
      <c r="W244" s="185"/>
      <c r="X244" s="185"/>
      <c r="Y244" s="185"/>
      <c r="Z244" s="185"/>
      <c r="AA244" s="185"/>
      <c r="AB244" s="185"/>
      <c r="AC244" s="185"/>
      <c r="AD244" s="185"/>
      <c r="AE244" s="185"/>
      <c r="AF244" s="185"/>
      <c r="AG244" s="185"/>
      <c r="AH244" s="185"/>
      <c r="AI244" s="185"/>
      <c r="AJ244" s="185"/>
      <c r="AK244" s="185"/>
      <c r="AL244" s="185"/>
      <c r="AM244" s="185"/>
      <c r="AN244" s="185"/>
      <c r="AO244" s="185"/>
      <c r="AP244" s="185"/>
      <c r="AQ244" s="185"/>
      <c r="AR244" s="185"/>
      <c r="AS244" s="185"/>
    </row>
    <row r="245" spans="1:247" s="286" customFormat="1" ht="130.5" customHeight="1" x14ac:dyDescent="0.2">
      <c r="A245" s="18">
        <v>4</v>
      </c>
      <c r="B245" s="75" t="s">
        <v>750</v>
      </c>
      <c r="C245" s="10" t="s">
        <v>25</v>
      </c>
      <c r="D245" s="75">
        <v>17</v>
      </c>
      <c r="E245" s="3" t="s">
        <v>851</v>
      </c>
      <c r="F245" s="10" t="s">
        <v>719</v>
      </c>
      <c r="G245" s="10" t="s">
        <v>720</v>
      </c>
      <c r="H245" s="3" t="s">
        <v>721</v>
      </c>
      <c r="I245" s="11" t="s">
        <v>589</v>
      </c>
      <c r="J245" s="6">
        <v>1</v>
      </c>
      <c r="K245" s="86">
        <v>43313</v>
      </c>
      <c r="L245" s="86">
        <v>43344</v>
      </c>
      <c r="M245" s="337">
        <v>5</v>
      </c>
      <c r="N245" s="174">
        <v>1</v>
      </c>
      <c r="O245" s="28" t="s">
        <v>772</v>
      </c>
      <c r="P245" s="342" t="s">
        <v>1322</v>
      </c>
      <c r="Q245" s="419">
        <f t="shared" si="3"/>
        <v>160</v>
      </c>
      <c r="R245" s="185"/>
      <c r="S245" s="185"/>
      <c r="T245" s="185"/>
      <c r="U245" s="185"/>
      <c r="V245" s="185"/>
      <c r="W245" s="185"/>
      <c r="X245" s="185"/>
      <c r="Y245" s="185"/>
      <c r="Z245" s="185"/>
      <c r="AA245" s="185"/>
      <c r="AB245" s="185"/>
      <c r="AC245" s="185"/>
      <c r="AD245" s="185"/>
      <c r="AE245" s="185"/>
      <c r="AF245" s="185"/>
      <c r="AG245" s="185"/>
      <c r="AH245" s="185"/>
      <c r="AI245" s="185"/>
      <c r="AJ245" s="185"/>
      <c r="AK245" s="185"/>
      <c r="AL245" s="185"/>
      <c r="AM245" s="185"/>
      <c r="AN245" s="185"/>
      <c r="AO245" s="185"/>
      <c r="AP245" s="185"/>
      <c r="AQ245" s="185"/>
      <c r="AR245" s="185"/>
      <c r="AS245" s="185"/>
    </row>
    <row r="246" spans="1:247" s="286" customFormat="1" ht="124.5" customHeight="1" x14ac:dyDescent="0.2">
      <c r="A246" s="18">
        <v>4</v>
      </c>
      <c r="B246" s="75" t="s">
        <v>751</v>
      </c>
      <c r="C246" s="10" t="s">
        <v>25</v>
      </c>
      <c r="D246" s="75">
        <v>17</v>
      </c>
      <c r="E246" s="3" t="s">
        <v>852</v>
      </c>
      <c r="F246" s="10" t="s">
        <v>722</v>
      </c>
      <c r="G246" s="10" t="s">
        <v>460</v>
      </c>
      <c r="H246" s="10" t="s">
        <v>723</v>
      </c>
      <c r="I246" s="11" t="s">
        <v>462</v>
      </c>
      <c r="J246" s="5">
        <v>2</v>
      </c>
      <c r="K246" s="86">
        <v>43250</v>
      </c>
      <c r="L246" s="86">
        <v>44196</v>
      </c>
      <c r="M246" s="337">
        <f>52+52+31</f>
        <v>135</v>
      </c>
      <c r="N246" s="265">
        <v>0.8</v>
      </c>
      <c r="O246" s="115" t="s">
        <v>1271</v>
      </c>
      <c r="P246" s="342" t="s">
        <v>1310</v>
      </c>
      <c r="Q246" s="419">
        <f t="shared" si="3"/>
        <v>390</v>
      </c>
      <c r="R246" s="185"/>
      <c r="S246" s="185"/>
      <c r="T246" s="185"/>
      <c r="U246" s="185"/>
      <c r="V246" s="185"/>
      <c r="W246" s="185"/>
      <c r="X246" s="185"/>
      <c r="Y246" s="185"/>
      <c r="Z246" s="185"/>
      <c r="AA246" s="185"/>
      <c r="AB246" s="185"/>
      <c r="AC246" s="185"/>
      <c r="AD246" s="185"/>
      <c r="AE246" s="185"/>
      <c r="AF246" s="185"/>
      <c r="AG246" s="185"/>
      <c r="AH246" s="185"/>
      <c r="AI246" s="185"/>
      <c r="AJ246" s="185"/>
      <c r="AK246" s="185"/>
      <c r="AL246" s="185"/>
      <c r="AM246" s="185"/>
      <c r="AN246" s="185"/>
      <c r="AO246" s="185"/>
      <c r="AP246" s="185"/>
      <c r="AQ246" s="185"/>
      <c r="AR246" s="185"/>
      <c r="AS246" s="185"/>
    </row>
    <row r="247" spans="1:247" s="186" customFormat="1" ht="117.75" customHeight="1" x14ac:dyDescent="0.2">
      <c r="A247" s="18">
        <v>4</v>
      </c>
      <c r="B247" s="75" t="s">
        <v>752</v>
      </c>
      <c r="C247" s="10" t="s">
        <v>25</v>
      </c>
      <c r="D247" s="75">
        <v>17</v>
      </c>
      <c r="E247" s="3" t="s">
        <v>852</v>
      </c>
      <c r="F247" s="10" t="s">
        <v>722</v>
      </c>
      <c r="G247" s="10" t="s">
        <v>463</v>
      </c>
      <c r="H247" s="10" t="s">
        <v>724</v>
      </c>
      <c r="I247" s="11" t="s">
        <v>465</v>
      </c>
      <c r="J247" s="5">
        <v>3</v>
      </c>
      <c r="K247" s="86">
        <v>43344</v>
      </c>
      <c r="L247" s="86">
        <v>43555</v>
      </c>
      <c r="M247" s="337">
        <v>30</v>
      </c>
      <c r="N247" s="174">
        <v>1</v>
      </c>
      <c r="O247" s="101" t="s">
        <v>898</v>
      </c>
      <c r="P247" s="189" t="s">
        <v>1315</v>
      </c>
      <c r="Q247" s="419">
        <f t="shared" si="3"/>
        <v>115</v>
      </c>
      <c r="R247" s="185"/>
      <c r="S247" s="185"/>
      <c r="T247" s="185"/>
      <c r="U247" s="185"/>
      <c r="V247" s="185"/>
      <c r="W247" s="185"/>
      <c r="X247" s="185"/>
      <c r="Y247" s="185"/>
      <c r="Z247" s="185"/>
      <c r="AA247" s="185"/>
      <c r="AB247" s="185"/>
      <c r="AC247" s="185"/>
      <c r="AD247" s="185"/>
      <c r="AE247" s="185"/>
      <c r="AF247" s="185"/>
      <c r="AG247" s="185"/>
      <c r="AH247" s="185"/>
      <c r="AI247" s="185"/>
      <c r="AJ247" s="185"/>
      <c r="AK247" s="185"/>
      <c r="AL247" s="185"/>
      <c r="AM247" s="185"/>
      <c r="AN247" s="185"/>
      <c r="AO247" s="185"/>
      <c r="AP247" s="185"/>
      <c r="AQ247" s="185"/>
      <c r="AR247" s="185"/>
      <c r="AS247" s="185"/>
      <c r="AT247" s="317"/>
      <c r="AU247" s="317"/>
      <c r="AV247" s="317"/>
      <c r="AW247" s="317"/>
      <c r="AX247" s="317"/>
      <c r="AY247" s="317"/>
      <c r="AZ247" s="317"/>
      <c r="BA247" s="317"/>
      <c r="BB247" s="317"/>
      <c r="BC247" s="317"/>
      <c r="BD247" s="317"/>
      <c r="BE247" s="317"/>
      <c r="BF247" s="317"/>
      <c r="BG247" s="317"/>
      <c r="BH247" s="317"/>
      <c r="BI247" s="317"/>
      <c r="BJ247" s="317"/>
      <c r="BK247" s="317"/>
      <c r="BL247" s="317"/>
      <c r="BM247" s="317"/>
      <c r="BN247" s="317"/>
      <c r="BO247" s="317"/>
      <c r="BP247" s="317"/>
      <c r="BQ247" s="317"/>
      <c r="BR247" s="317"/>
      <c r="BS247" s="317"/>
      <c r="BT247" s="317"/>
      <c r="BU247" s="317"/>
      <c r="BV247" s="317"/>
      <c r="BW247" s="317"/>
      <c r="BX247" s="317"/>
      <c r="BY247" s="317"/>
      <c r="BZ247" s="317"/>
      <c r="CA247" s="317"/>
      <c r="CB247" s="317"/>
      <c r="CC247" s="317"/>
      <c r="CD247" s="317"/>
      <c r="CE247" s="317"/>
      <c r="CF247" s="317"/>
      <c r="CG247" s="317"/>
      <c r="CH247" s="317"/>
      <c r="CI247" s="317"/>
      <c r="CJ247" s="317"/>
      <c r="CK247" s="317"/>
      <c r="CL247" s="317"/>
      <c r="CM247" s="317"/>
      <c r="CN247" s="317"/>
      <c r="CO247" s="317"/>
      <c r="CP247" s="317"/>
      <c r="CQ247" s="317"/>
      <c r="CR247" s="317"/>
      <c r="CS247" s="317"/>
      <c r="CT247" s="317"/>
      <c r="CU247" s="317"/>
      <c r="CV247" s="317"/>
      <c r="CW247" s="317"/>
      <c r="CX247" s="317"/>
      <c r="CY247" s="317"/>
      <c r="CZ247" s="317"/>
      <c r="DA247" s="317"/>
      <c r="DB247" s="317"/>
      <c r="DC247" s="317"/>
      <c r="DD247" s="317"/>
      <c r="DE247" s="317"/>
      <c r="DF247" s="317"/>
      <c r="DG247" s="317"/>
      <c r="DH247" s="317"/>
      <c r="DI247" s="317"/>
      <c r="DJ247" s="317"/>
      <c r="DK247" s="317"/>
      <c r="DL247" s="317"/>
      <c r="DM247" s="317"/>
      <c r="DN247" s="317"/>
      <c r="DO247" s="317"/>
      <c r="DP247" s="317"/>
      <c r="DQ247" s="317"/>
      <c r="DR247" s="317"/>
      <c r="DS247" s="317"/>
      <c r="DT247" s="317"/>
      <c r="DU247" s="317"/>
      <c r="DV247" s="317"/>
      <c r="DW247" s="317"/>
      <c r="DX247" s="317"/>
      <c r="DY247" s="317"/>
      <c r="DZ247" s="317"/>
      <c r="EA247" s="317"/>
      <c r="EB247" s="317"/>
      <c r="EC247" s="317"/>
      <c r="ED247" s="317"/>
      <c r="EE247" s="317"/>
      <c r="EF247" s="317"/>
      <c r="EG247" s="317"/>
      <c r="EH247" s="317"/>
      <c r="EI247" s="317"/>
      <c r="EJ247" s="317"/>
      <c r="EK247" s="317"/>
      <c r="EL247" s="317"/>
      <c r="EM247" s="317"/>
      <c r="EN247" s="317"/>
      <c r="EO247" s="317"/>
      <c r="EP247" s="317"/>
      <c r="EQ247" s="317"/>
      <c r="ER247" s="317"/>
      <c r="ES247" s="317"/>
      <c r="ET247" s="317"/>
      <c r="EU247" s="317"/>
      <c r="EV247" s="317"/>
      <c r="EW247" s="317"/>
      <c r="EX247" s="317"/>
      <c r="EY247" s="317"/>
      <c r="EZ247" s="317"/>
      <c r="FA247" s="317"/>
      <c r="FB247" s="317"/>
      <c r="FC247" s="317"/>
      <c r="FD247" s="317"/>
      <c r="FE247" s="317"/>
      <c r="FF247" s="317"/>
      <c r="FG247" s="317"/>
      <c r="FH247" s="317"/>
      <c r="FI247" s="317"/>
      <c r="FJ247" s="317"/>
      <c r="FK247" s="317"/>
      <c r="FL247" s="317"/>
      <c r="FM247" s="317"/>
      <c r="FN247" s="317"/>
      <c r="FO247" s="317"/>
      <c r="FP247" s="317"/>
      <c r="FQ247" s="317"/>
      <c r="FR247" s="317"/>
      <c r="FS247" s="317"/>
      <c r="FT247" s="317"/>
      <c r="FU247" s="317"/>
      <c r="FV247" s="317"/>
      <c r="FW247" s="317"/>
      <c r="FX247" s="317"/>
      <c r="FY247" s="317"/>
      <c r="FZ247" s="317"/>
      <c r="GA247" s="317"/>
      <c r="GB247" s="317"/>
      <c r="GC247" s="317"/>
      <c r="GD247" s="317"/>
      <c r="GE247" s="317"/>
      <c r="GF247" s="317"/>
      <c r="GG247" s="317"/>
      <c r="GH247" s="317"/>
      <c r="GI247" s="317"/>
      <c r="GJ247" s="317"/>
      <c r="GK247" s="317"/>
      <c r="GL247" s="317"/>
      <c r="GM247" s="317"/>
      <c r="GN247" s="317"/>
      <c r="GO247" s="317"/>
      <c r="GP247" s="317"/>
      <c r="GQ247" s="317"/>
      <c r="GR247" s="317"/>
      <c r="GS247" s="317"/>
      <c r="GT247" s="317"/>
      <c r="GU247" s="317"/>
      <c r="GV247" s="317"/>
      <c r="GW247" s="317"/>
      <c r="GX247" s="317"/>
      <c r="GY247" s="317"/>
      <c r="GZ247" s="317"/>
      <c r="HA247" s="317"/>
      <c r="HB247" s="317"/>
      <c r="HC247" s="317"/>
      <c r="HD247" s="317"/>
      <c r="HE247" s="317"/>
      <c r="HF247" s="317"/>
      <c r="HG247" s="317"/>
      <c r="HH247" s="317"/>
      <c r="HI247" s="317"/>
      <c r="HJ247" s="317"/>
      <c r="HK247" s="317"/>
      <c r="HL247" s="317"/>
      <c r="HM247" s="317"/>
      <c r="HN247" s="317"/>
      <c r="HO247" s="317"/>
      <c r="HP247" s="317"/>
      <c r="HQ247" s="317"/>
      <c r="HR247" s="317"/>
      <c r="HS247" s="317"/>
      <c r="HT247" s="317"/>
      <c r="HU247" s="317"/>
      <c r="HV247" s="317"/>
      <c r="HW247" s="317"/>
      <c r="HX247" s="317"/>
      <c r="HY247" s="317"/>
      <c r="HZ247" s="317"/>
      <c r="IA247" s="317"/>
      <c r="IB247" s="317"/>
      <c r="IC247" s="317"/>
      <c r="ID247" s="317"/>
      <c r="IE247" s="317"/>
      <c r="IF247" s="317"/>
      <c r="IG247" s="317"/>
      <c r="IH247" s="317"/>
      <c r="II247" s="317"/>
      <c r="IJ247" s="317"/>
      <c r="IK247" s="317"/>
      <c r="IL247" s="317"/>
      <c r="IM247" s="317"/>
    </row>
    <row r="248" spans="1:247" s="286" customFormat="1" ht="86.25" customHeight="1" x14ac:dyDescent="0.2">
      <c r="A248" s="1">
        <v>4</v>
      </c>
      <c r="B248" s="75" t="s">
        <v>753</v>
      </c>
      <c r="C248" s="10" t="s">
        <v>25</v>
      </c>
      <c r="D248" s="75">
        <v>17</v>
      </c>
      <c r="E248" s="3" t="s">
        <v>852</v>
      </c>
      <c r="F248" s="10" t="s">
        <v>722</v>
      </c>
      <c r="G248" s="10" t="s">
        <v>725</v>
      </c>
      <c r="H248" s="10" t="s">
        <v>649</v>
      </c>
      <c r="I248" s="11" t="s">
        <v>468</v>
      </c>
      <c r="J248" s="5">
        <v>3</v>
      </c>
      <c r="K248" s="86">
        <v>43344</v>
      </c>
      <c r="L248" s="377">
        <v>44195</v>
      </c>
      <c r="M248" s="337">
        <f>52+43</f>
        <v>95</v>
      </c>
      <c r="N248" s="169">
        <v>0.8</v>
      </c>
      <c r="O248" s="76" t="s">
        <v>1404</v>
      </c>
      <c r="P248" s="342" t="s">
        <v>1327</v>
      </c>
      <c r="Q248" s="419">
        <f t="shared" si="3"/>
        <v>369</v>
      </c>
      <c r="R248" s="185"/>
      <c r="S248" s="185"/>
      <c r="T248" s="185"/>
      <c r="U248" s="185"/>
      <c r="V248" s="185"/>
      <c r="W248" s="185"/>
      <c r="X248" s="185"/>
      <c r="Y248" s="185"/>
      <c r="Z248" s="185"/>
      <c r="AA248" s="185"/>
      <c r="AB248" s="185"/>
      <c r="AC248" s="185"/>
      <c r="AD248" s="185"/>
      <c r="AE248" s="185"/>
      <c r="AF248" s="185"/>
      <c r="AG248" s="185"/>
      <c r="AH248" s="185"/>
      <c r="AI248" s="185"/>
      <c r="AJ248" s="185"/>
      <c r="AK248" s="185"/>
      <c r="AL248" s="185"/>
      <c r="AM248" s="185"/>
      <c r="AN248" s="185"/>
      <c r="AO248" s="185"/>
      <c r="AP248" s="185"/>
      <c r="AQ248" s="185"/>
      <c r="AR248" s="185"/>
      <c r="AS248" s="185"/>
    </row>
    <row r="249" spans="1:247" s="286" customFormat="1" ht="102.75" customHeight="1" x14ac:dyDescent="0.2">
      <c r="A249" s="1">
        <v>4</v>
      </c>
      <c r="B249" s="75" t="s">
        <v>754</v>
      </c>
      <c r="C249" s="10" t="s">
        <v>25</v>
      </c>
      <c r="D249" s="75">
        <v>18</v>
      </c>
      <c r="E249" s="10" t="s">
        <v>853</v>
      </c>
      <c r="F249" s="10" t="s">
        <v>726</v>
      </c>
      <c r="G249" s="3" t="s">
        <v>727</v>
      </c>
      <c r="H249" s="10" t="s">
        <v>773</v>
      </c>
      <c r="I249" s="11" t="s">
        <v>728</v>
      </c>
      <c r="J249" s="6">
        <v>619</v>
      </c>
      <c r="K249" s="86">
        <v>43313</v>
      </c>
      <c r="L249" s="86">
        <v>43465</v>
      </c>
      <c r="M249" s="330">
        <v>22</v>
      </c>
      <c r="N249" s="169">
        <v>1</v>
      </c>
      <c r="O249" s="28" t="s">
        <v>774</v>
      </c>
      <c r="P249" s="342" t="s">
        <v>1322</v>
      </c>
      <c r="Q249" s="419">
        <f t="shared" si="3"/>
        <v>316</v>
      </c>
      <c r="R249" s="185"/>
      <c r="S249" s="185"/>
      <c r="T249" s="185"/>
      <c r="U249" s="185"/>
      <c r="V249" s="185"/>
      <c r="W249" s="185"/>
      <c r="X249" s="185"/>
      <c r="Y249" s="185"/>
      <c r="Z249" s="185"/>
      <c r="AA249" s="185"/>
      <c r="AB249" s="185"/>
      <c r="AC249" s="185"/>
      <c r="AD249" s="185"/>
      <c r="AE249" s="185"/>
      <c r="AF249" s="185"/>
      <c r="AG249" s="185"/>
      <c r="AH249" s="185"/>
      <c r="AI249" s="185"/>
      <c r="AJ249" s="185"/>
      <c r="AK249" s="185"/>
      <c r="AL249" s="185"/>
      <c r="AM249" s="185"/>
      <c r="AN249" s="185"/>
      <c r="AO249" s="185"/>
      <c r="AP249" s="185"/>
      <c r="AQ249" s="185"/>
      <c r="AR249" s="185"/>
      <c r="AS249" s="185"/>
      <c r="AT249" s="185"/>
      <c r="AU249" s="185"/>
      <c r="AV249" s="185"/>
      <c r="AW249" s="185"/>
      <c r="AX249" s="185"/>
      <c r="AY249" s="185"/>
      <c r="AZ249" s="185"/>
      <c r="BA249" s="185"/>
      <c r="BB249" s="185"/>
      <c r="BC249" s="185"/>
      <c r="BD249" s="185"/>
      <c r="BE249" s="185"/>
      <c r="BF249" s="185"/>
      <c r="BG249" s="185"/>
      <c r="BH249" s="185"/>
      <c r="BI249" s="185"/>
      <c r="BJ249" s="185"/>
      <c r="BK249" s="185"/>
      <c r="BL249" s="185"/>
      <c r="BM249" s="185"/>
      <c r="BN249" s="185"/>
      <c r="BO249" s="185"/>
      <c r="BP249" s="185"/>
      <c r="BQ249" s="185"/>
      <c r="BR249" s="185"/>
      <c r="BS249" s="185"/>
      <c r="BT249" s="185"/>
      <c r="BU249" s="185"/>
      <c r="BV249" s="185"/>
      <c r="BW249" s="185"/>
      <c r="BX249" s="185"/>
      <c r="BY249" s="185"/>
      <c r="BZ249" s="185"/>
      <c r="CA249" s="185"/>
      <c r="CB249" s="185"/>
      <c r="CC249" s="185"/>
      <c r="CD249" s="185"/>
      <c r="CE249" s="185"/>
      <c r="CF249" s="185"/>
      <c r="CG249" s="185"/>
      <c r="CH249" s="185"/>
      <c r="CI249" s="185"/>
      <c r="CJ249" s="185"/>
      <c r="CK249" s="185"/>
      <c r="CL249" s="185"/>
      <c r="CM249" s="185"/>
      <c r="CN249" s="185"/>
      <c r="CO249" s="185"/>
      <c r="CP249" s="185"/>
      <c r="CQ249" s="185"/>
      <c r="CR249" s="185"/>
      <c r="CS249" s="185"/>
      <c r="CT249" s="185"/>
      <c r="CU249" s="185"/>
      <c r="CV249" s="185"/>
      <c r="CW249" s="185"/>
      <c r="CX249" s="185"/>
      <c r="CY249" s="185"/>
      <c r="CZ249" s="185"/>
      <c r="DA249" s="185"/>
      <c r="DB249" s="185"/>
      <c r="DC249" s="185"/>
      <c r="DD249" s="185"/>
      <c r="DE249" s="185"/>
      <c r="DF249" s="185"/>
      <c r="DG249" s="185"/>
      <c r="DH249" s="185"/>
      <c r="DI249" s="185"/>
      <c r="DJ249" s="185"/>
      <c r="DK249" s="185"/>
      <c r="DL249" s="185"/>
      <c r="DM249" s="185"/>
      <c r="DN249" s="185"/>
      <c r="DO249" s="185"/>
      <c r="DP249" s="185"/>
      <c r="DQ249" s="185"/>
      <c r="DR249" s="185"/>
      <c r="DS249" s="185"/>
      <c r="DT249" s="185"/>
      <c r="DU249" s="185"/>
      <c r="DV249" s="185"/>
      <c r="DW249" s="185"/>
      <c r="DX249" s="185"/>
      <c r="DY249" s="185"/>
      <c r="DZ249" s="185"/>
      <c r="EA249" s="185"/>
      <c r="EB249" s="185"/>
      <c r="EC249" s="185"/>
      <c r="ED249" s="185"/>
      <c r="EE249" s="185"/>
      <c r="EF249" s="185"/>
      <c r="EG249" s="185"/>
      <c r="EH249" s="185"/>
      <c r="EI249" s="185"/>
      <c r="EJ249" s="185"/>
      <c r="EK249" s="185"/>
      <c r="EL249" s="185"/>
      <c r="EM249" s="185"/>
      <c r="EN249" s="185"/>
      <c r="EO249" s="185"/>
      <c r="EP249" s="185"/>
      <c r="EQ249" s="185"/>
      <c r="ER249" s="185"/>
      <c r="ES249" s="185"/>
      <c r="ET249" s="185"/>
      <c r="EU249" s="185"/>
      <c r="EV249" s="185"/>
      <c r="EW249" s="185"/>
      <c r="EX249" s="185"/>
      <c r="EY249" s="185"/>
      <c r="EZ249" s="185"/>
      <c r="FA249" s="185"/>
      <c r="FB249" s="185"/>
      <c r="FC249" s="185"/>
      <c r="FD249" s="185"/>
      <c r="FE249" s="185"/>
      <c r="FF249" s="185"/>
      <c r="FG249" s="185"/>
      <c r="FH249" s="185"/>
      <c r="FI249" s="185"/>
      <c r="FJ249" s="185"/>
      <c r="FK249" s="185"/>
      <c r="FL249" s="185"/>
      <c r="FM249" s="185"/>
      <c r="FN249" s="185"/>
      <c r="FO249" s="185"/>
      <c r="FP249" s="185"/>
      <c r="FQ249" s="185"/>
      <c r="FR249" s="185"/>
      <c r="FS249" s="185"/>
      <c r="FT249" s="185"/>
      <c r="FU249" s="185"/>
      <c r="FV249" s="185"/>
      <c r="FW249" s="185"/>
      <c r="FX249" s="185"/>
      <c r="FY249" s="185"/>
      <c r="FZ249" s="185"/>
      <c r="GA249" s="185"/>
      <c r="GB249" s="185"/>
      <c r="GC249" s="185"/>
      <c r="GD249" s="185"/>
      <c r="GE249" s="185"/>
      <c r="GF249" s="185"/>
      <c r="GG249" s="185"/>
      <c r="GH249" s="185"/>
      <c r="GI249" s="185"/>
      <c r="GJ249" s="185"/>
      <c r="GK249" s="185"/>
      <c r="GL249" s="185"/>
      <c r="GM249" s="185"/>
      <c r="GN249" s="185"/>
      <c r="GO249" s="185"/>
      <c r="GP249" s="185"/>
      <c r="GQ249" s="185"/>
      <c r="GR249" s="185"/>
      <c r="GS249" s="185"/>
      <c r="GT249" s="185"/>
      <c r="GU249" s="185"/>
      <c r="GV249" s="185"/>
      <c r="GW249" s="185"/>
      <c r="GX249" s="185"/>
      <c r="GY249" s="185"/>
      <c r="GZ249" s="185"/>
      <c r="HA249" s="185"/>
      <c r="HB249" s="185"/>
      <c r="HC249" s="185"/>
      <c r="HD249" s="185"/>
      <c r="HE249" s="185"/>
      <c r="HF249" s="185"/>
      <c r="HG249" s="185"/>
      <c r="HH249" s="185"/>
      <c r="HI249" s="185"/>
      <c r="HJ249" s="185"/>
      <c r="HK249" s="185"/>
      <c r="HL249" s="185"/>
      <c r="HM249" s="185"/>
      <c r="HN249" s="185"/>
      <c r="HO249" s="185"/>
      <c r="HP249" s="185"/>
      <c r="HQ249" s="185"/>
      <c r="HR249" s="185"/>
      <c r="HS249" s="185"/>
      <c r="HT249" s="185"/>
      <c r="HU249" s="185"/>
      <c r="HV249" s="185"/>
      <c r="HW249" s="185"/>
      <c r="HX249" s="185"/>
      <c r="HY249" s="185"/>
      <c r="HZ249" s="185"/>
      <c r="IA249" s="185"/>
      <c r="IB249" s="185"/>
      <c r="IC249" s="185"/>
      <c r="ID249" s="185"/>
      <c r="IE249" s="185"/>
      <c r="IF249" s="185"/>
      <c r="IG249" s="185"/>
      <c r="IH249" s="185"/>
      <c r="II249" s="185"/>
      <c r="IJ249" s="185"/>
      <c r="IK249" s="185"/>
      <c r="IL249" s="185"/>
      <c r="IM249" s="185"/>
    </row>
    <row r="250" spans="1:247" s="286" customFormat="1" ht="102.75" customHeight="1" x14ac:dyDescent="0.2">
      <c r="A250" s="1">
        <v>4</v>
      </c>
      <c r="B250" s="75" t="s">
        <v>545</v>
      </c>
      <c r="C250" s="10" t="s">
        <v>25</v>
      </c>
      <c r="D250" s="75">
        <v>6</v>
      </c>
      <c r="E250" s="3" t="s">
        <v>839</v>
      </c>
      <c r="F250" s="3" t="s">
        <v>623</v>
      </c>
      <c r="G250" s="10" t="s">
        <v>634</v>
      </c>
      <c r="H250" s="10" t="s">
        <v>635</v>
      </c>
      <c r="I250" s="11" t="s">
        <v>636</v>
      </c>
      <c r="J250" s="5">
        <v>500</v>
      </c>
      <c r="K250" s="86">
        <v>43344</v>
      </c>
      <c r="L250" s="86">
        <v>43830</v>
      </c>
      <c r="M250" s="337">
        <f>52+17</f>
        <v>69</v>
      </c>
      <c r="N250" s="169">
        <v>1</v>
      </c>
      <c r="O250" s="28" t="s">
        <v>1255</v>
      </c>
      <c r="P250" s="342" t="s">
        <v>1333</v>
      </c>
      <c r="Q250" s="419">
        <f t="shared" si="3"/>
        <v>192</v>
      </c>
      <c r="R250" s="185"/>
      <c r="S250" s="185"/>
      <c r="T250" s="185"/>
      <c r="U250" s="185"/>
      <c r="V250" s="185"/>
      <c r="W250" s="185"/>
      <c r="X250" s="185"/>
      <c r="Y250" s="185"/>
      <c r="Z250" s="185"/>
      <c r="AA250" s="185"/>
      <c r="AB250" s="185"/>
      <c r="AC250" s="185"/>
      <c r="AD250" s="185"/>
      <c r="AE250" s="185"/>
      <c r="AF250" s="185"/>
      <c r="AG250" s="185"/>
      <c r="AH250" s="185"/>
      <c r="AI250" s="185"/>
      <c r="AJ250" s="185"/>
      <c r="AK250" s="185"/>
      <c r="AL250" s="185"/>
      <c r="AM250" s="185"/>
      <c r="AN250" s="185"/>
      <c r="AO250" s="185"/>
      <c r="AP250" s="185"/>
      <c r="AQ250" s="185"/>
      <c r="AR250" s="185"/>
      <c r="AS250" s="185"/>
      <c r="AT250" s="420"/>
      <c r="AU250" s="420"/>
      <c r="AV250" s="420"/>
      <c r="AW250" s="420"/>
      <c r="AX250" s="420"/>
      <c r="AY250" s="420"/>
      <c r="AZ250" s="420"/>
      <c r="BA250" s="420"/>
      <c r="BB250" s="420"/>
      <c r="BC250" s="420"/>
      <c r="BD250" s="420"/>
      <c r="BE250" s="420"/>
      <c r="BF250" s="420"/>
      <c r="BG250" s="420"/>
      <c r="BH250" s="420"/>
      <c r="BI250" s="420"/>
      <c r="BJ250" s="420"/>
      <c r="BK250" s="420"/>
      <c r="BL250" s="420"/>
      <c r="BM250" s="420"/>
      <c r="BN250" s="420"/>
      <c r="BO250" s="420"/>
      <c r="BP250" s="420"/>
      <c r="BQ250" s="420"/>
      <c r="BR250" s="420"/>
      <c r="BS250" s="420"/>
      <c r="BT250" s="420"/>
      <c r="BU250" s="420"/>
      <c r="BV250" s="420"/>
      <c r="BW250" s="420"/>
      <c r="BX250" s="420"/>
      <c r="BY250" s="420"/>
      <c r="BZ250" s="420"/>
      <c r="CA250" s="420"/>
      <c r="CB250" s="420"/>
      <c r="CC250" s="420"/>
      <c r="CD250" s="420"/>
      <c r="CE250" s="420"/>
      <c r="CF250" s="420"/>
      <c r="CG250" s="420"/>
      <c r="CH250" s="420"/>
      <c r="CI250" s="420"/>
      <c r="CJ250" s="420"/>
      <c r="CK250" s="420"/>
      <c r="CL250" s="420"/>
      <c r="CM250" s="420"/>
      <c r="CN250" s="420"/>
      <c r="CO250" s="420"/>
      <c r="CP250" s="420"/>
      <c r="CQ250" s="420"/>
      <c r="CR250" s="420"/>
      <c r="CS250" s="420"/>
      <c r="CT250" s="420"/>
      <c r="CU250" s="420"/>
      <c r="CV250" s="420"/>
      <c r="CW250" s="420"/>
      <c r="CX250" s="420"/>
      <c r="CY250" s="420"/>
      <c r="CZ250" s="420"/>
      <c r="DA250" s="420"/>
      <c r="DB250" s="420"/>
      <c r="DC250" s="420"/>
      <c r="DD250" s="420"/>
      <c r="DE250" s="420"/>
      <c r="DF250" s="420"/>
      <c r="DG250" s="420"/>
      <c r="DH250" s="420"/>
      <c r="DI250" s="420"/>
      <c r="DJ250" s="420"/>
      <c r="DK250" s="420"/>
      <c r="DL250" s="420"/>
      <c r="DM250" s="420"/>
      <c r="DN250" s="420"/>
      <c r="DO250" s="420"/>
      <c r="DP250" s="420"/>
      <c r="DQ250" s="420"/>
      <c r="DR250" s="420"/>
      <c r="DS250" s="420"/>
      <c r="DT250" s="420"/>
      <c r="DU250" s="420"/>
      <c r="DV250" s="420"/>
      <c r="DW250" s="420"/>
      <c r="DX250" s="420"/>
      <c r="DY250" s="420"/>
      <c r="DZ250" s="420"/>
      <c r="EA250" s="420"/>
      <c r="EB250" s="420"/>
      <c r="EC250" s="420"/>
      <c r="ED250" s="420"/>
      <c r="EE250" s="420"/>
      <c r="EF250" s="420"/>
      <c r="EG250" s="420"/>
      <c r="EH250" s="420"/>
      <c r="EI250" s="420"/>
      <c r="EJ250" s="420"/>
      <c r="EK250" s="420"/>
      <c r="EL250" s="420"/>
      <c r="EM250" s="420"/>
      <c r="EN250" s="420"/>
      <c r="EO250" s="420"/>
      <c r="EP250" s="420"/>
      <c r="EQ250" s="420"/>
      <c r="ER250" s="420"/>
      <c r="ES250" s="420"/>
      <c r="ET250" s="420"/>
      <c r="EU250" s="420"/>
      <c r="EV250" s="420"/>
      <c r="EW250" s="420"/>
      <c r="EX250" s="420"/>
      <c r="EY250" s="420"/>
      <c r="EZ250" s="420"/>
      <c r="FA250" s="420"/>
      <c r="FB250" s="420"/>
      <c r="FC250" s="420"/>
      <c r="FD250" s="420"/>
      <c r="FE250" s="420"/>
      <c r="FF250" s="420"/>
      <c r="FG250" s="420"/>
      <c r="FH250" s="420"/>
      <c r="FI250" s="420"/>
      <c r="FJ250" s="420"/>
      <c r="FK250" s="420"/>
      <c r="FL250" s="420"/>
      <c r="FM250" s="420"/>
      <c r="FN250" s="420"/>
      <c r="FO250" s="420"/>
      <c r="FP250" s="420"/>
      <c r="FQ250" s="420"/>
      <c r="FR250" s="420"/>
      <c r="FS250" s="420"/>
      <c r="FT250" s="420"/>
      <c r="FU250" s="420"/>
      <c r="FV250" s="420"/>
      <c r="FW250" s="420"/>
      <c r="FX250" s="420"/>
      <c r="FY250" s="420"/>
      <c r="FZ250" s="420"/>
      <c r="GA250" s="420"/>
      <c r="GB250" s="420"/>
      <c r="GC250" s="420"/>
      <c r="GD250" s="420"/>
      <c r="GE250" s="420"/>
      <c r="GF250" s="420"/>
      <c r="GG250" s="420"/>
      <c r="GH250" s="420"/>
      <c r="GI250" s="420"/>
      <c r="GJ250" s="420"/>
      <c r="GK250" s="420"/>
      <c r="GL250" s="420"/>
      <c r="GM250" s="420"/>
      <c r="GN250" s="420"/>
      <c r="GO250" s="420"/>
      <c r="GP250" s="420"/>
      <c r="GQ250" s="420"/>
      <c r="GR250" s="420"/>
      <c r="GS250" s="420"/>
      <c r="GT250" s="420"/>
      <c r="GU250" s="420"/>
      <c r="GV250" s="420"/>
      <c r="GW250" s="420"/>
      <c r="GX250" s="420"/>
      <c r="GY250" s="420"/>
      <c r="GZ250" s="420"/>
      <c r="HA250" s="420"/>
      <c r="HB250" s="420"/>
      <c r="HC250" s="420"/>
      <c r="HD250" s="420"/>
      <c r="HE250" s="420"/>
      <c r="HF250" s="420"/>
      <c r="HG250" s="420"/>
      <c r="HH250" s="420"/>
      <c r="HI250" s="420"/>
      <c r="HJ250" s="420"/>
      <c r="HK250" s="420"/>
      <c r="HL250" s="420"/>
      <c r="HM250" s="420"/>
      <c r="HN250" s="420"/>
      <c r="HO250" s="420"/>
      <c r="HP250" s="420"/>
      <c r="HQ250" s="420"/>
      <c r="HR250" s="420"/>
      <c r="HS250" s="420"/>
      <c r="HT250" s="420"/>
      <c r="HU250" s="420"/>
      <c r="HV250" s="420"/>
      <c r="HW250" s="420"/>
      <c r="HX250" s="420"/>
      <c r="HY250" s="420"/>
      <c r="HZ250" s="420"/>
      <c r="IA250" s="420"/>
      <c r="IB250" s="420"/>
      <c r="IC250" s="420"/>
      <c r="ID250" s="420"/>
      <c r="IE250" s="420"/>
      <c r="IF250" s="420"/>
      <c r="IG250" s="420"/>
      <c r="IH250" s="420"/>
      <c r="II250" s="420"/>
      <c r="IJ250" s="420"/>
      <c r="IK250" s="420"/>
      <c r="IL250" s="420"/>
      <c r="IM250" s="420"/>
    </row>
    <row r="251" spans="1:247" s="286" customFormat="1" ht="109.5" customHeight="1" x14ac:dyDescent="0.2">
      <c r="A251" s="1">
        <v>4</v>
      </c>
      <c r="B251" s="75" t="s">
        <v>756</v>
      </c>
      <c r="C251" s="10" t="s">
        <v>25</v>
      </c>
      <c r="D251" s="75">
        <v>19</v>
      </c>
      <c r="E251" s="3" t="s">
        <v>854</v>
      </c>
      <c r="F251" s="10" t="s">
        <v>733</v>
      </c>
      <c r="G251" s="10" t="s">
        <v>441</v>
      </c>
      <c r="H251" s="10" t="s">
        <v>442</v>
      </c>
      <c r="I251" s="11" t="s">
        <v>443</v>
      </c>
      <c r="J251" s="5">
        <v>12</v>
      </c>
      <c r="K251" s="86">
        <v>43250</v>
      </c>
      <c r="L251" s="86">
        <v>44377</v>
      </c>
      <c r="M251" s="337">
        <f>52+52+52+4</f>
        <v>160</v>
      </c>
      <c r="N251" s="169">
        <v>0</v>
      </c>
      <c r="O251" s="103" t="s">
        <v>1220</v>
      </c>
      <c r="P251" s="342" t="s">
        <v>1310</v>
      </c>
      <c r="Q251" s="419">
        <f t="shared" si="3"/>
        <v>171</v>
      </c>
      <c r="R251" s="185"/>
      <c r="S251" s="185"/>
      <c r="T251" s="185"/>
      <c r="U251" s="185"/>
      <c r="V251" s="185"/>
      <c r="W251" s="185"/>
      <c r="X251" s="185"/>
      <c r="Y251" s="185"/>
      <c r="Z251" s="185"/>
      <c r="AA251" s="185"/>
      <c r="AB251" s="185"/>
      <c r="AC251" s="185"/>
      <c r="AD251" s="185"/>
      <c r="AE251" s="185"/>
      <c r="AF251" s="185"/>
      <c r="AG251" s="185"/>
      <c r="AH251" s="185"/>
      <c r="AI251" s="185"/>
      <c r="AJ251" s="185"/>
      <c r="AK251" s="185"/>
      <c r="AL251" s="185"/>
      <c r="AM251" s="185"/>
      <c r="AN251" s="185"/>
      <c r="AO251" s="185"/>
      <c r="AP251" s="185"/>
      <c r="AQ251" s="185"/>
      <c r="AR251" s="185"/>
      <c r="AS251" s="185"/>
      <c r="AT251" s="420"/>
      <c r="AU251" s="420"/>
      <c r="AV251" s="420"/>
      <c r="AW251" s="420"/>
      <c r="AX251" s="420"/>
      <c r="AY251" s="420"/>
      <c r="AZ251" s="420"/>
      <c r="BA251" s="420"/>
      <c r="BB251" s="420"/>
      <c r="BC251" s="420"/>
      <c r="BD251" s="420"/>
      <c r="BE251" s="420"/>
      <c r="BF251" s="420"/>
      <c r="BG251" s="420"/>
      <c r="BH251" s="420"/>
      <c r="BI251" s="420"/>
      <c r="BJ251" s="420"/>
      <c r="BK251" s="420"/>
      <c r="BL251" s="420"/>
      <c r="BM251" s="420"/>
      <c r="BN251" s="420"/>
      <c r="BO251" s="420"/>
      <c r="BP251" s="420"/>
      <c r="BQ251" s="420"/>
      <c r="BR251" s="420"/>
      <c r="BS251" s="420"/>
      <c r="BT251" s="420"/>
      <c r="BU251" s="420"/>
      <c r="BV251" s="420"/>
      <c r="BW251" s="420"/>
      <c r="BX251" s="420"/>
      <c r="BY251" s="420"/>
      <c r="BZ251" s="420"/>
      <c r="CA251" s="420"/>
      <c r="CB251" s="420"/>
      <c r="CC251" s="420"/>
      <c r="CD251" s="420"/>
      <c r="CE251" s="420"/>
      <c r="CF251" s="420"/>
      <c r="CG251" s="420"/>
      <c r="CH251" s="420"/>
      <c r="CI251" s="420"/>
      <c r="CJ251" s="420"/>
      <c r="CK251" s="420"/>
      <c r="CL251" s="420"/>
      <c r="CM251" s="420"/>
      <c r="CN251" s="420"/>
      <c r="CO251" s="420"/>
      <c r="CP251" s="420"/>
      <c r="CQ251" s="420"/>
      <c r="CR251" s="420"/>
      <c r="CS251" s="420"/>
      <c r="CT251" s="420"/>
      <c r="CU251" s="420"/>
      <c r="CV251" s="420"/>
      <c r="CW251" s="420"/>
      <c r="CX251" s="420"/>
      <c r="CY251" s="420"/>
      <c r="CZ251" s="420"/>
      <c r="DA251" s="420"/>
      <c r="DB251" s="420"/>
      <c r="DC251" s="420"/>
      <c r="DD251" s="420"/>
      <c r="DE251" s="420"/>
      <c r="DF251" s="420"/>
      <c r="DG251" s="420"/>
      <c r="DH251" s="420"/>
      <c r="DI251" s="420"/>
      <c r="DJ251" s="420"/>
      <c r="DK251" s="420"/>
      <c r="DL251" s="420"/>
      <c r="DM251" s="420"/>
      <c r="DN251" s="420"/>
      <c r="DO251" s="420"/>
      <c r="DP251" s="420"/>
      <c r="DQ251" s="420"/>
      <c r="DR251" s="420"/>
      <c r="DS251" s="420"/>
      <c r="DT251" s="420"/>
      <c r="DU251" s="420"/>
      <c r="DV251" s="420"/>
      <c r="DW251" s="420"/>
      <c r="DX251" s="420"/>
      <c r="DY251" s="420"/>
      <c r="DZ251" s="420"/>
      <c r="EA251" s="420"/>
      <c r="EB251" s="420"/>
      <c r="EC251" s="420"/>
      <c r="ED251" s="420"/>
      <c r="EE251" s="420"/>
      <c r="EF251" s="420"/>
      <c r="EG251" s="420"/>
      <c r="EH251" s="420"/>
      <c r="EI251" s="420"/>
      <c r="EJ251" s="420"/>
      <c r="EK251" s="420"/>
      <c r="EL251" s="420"/>
      <c r="EM251" s="420"/>
      <c r="EN251" s="420"/>
      <c r="EO251" s="420"/>
      <c r="EP251" s="420"/>
      <c r="EQ251" s="420"/>
      <c r="ER251" s="420"/>
      <c r="ES251" s="420"/>
      <c r="ET251" s="420"/>
      <c r="EU251" s="420"/>
      <c r="EV251" s="420"/>
      <c r="EW251" s="420"/>
      <c r="EX251" s="420"/>
      <c r="EY251" s="420"/>
      <c r="EZ251" s="420"/>
      <c r="FA251" s="420"/>
      <c r="FB251" s="420"/>
      <c r="FC251" s="420"/>
      <c r="FD251" s="420"/>
      <c r="FE251" s="420"/>
      <c r="FF251" s="420"/>
      <c r="FG251" s="420"/>
      <c r="FH251" s="420"/>
      <c r="FI251" s="420"/>
      <c r="FJ251" s="420"/>
      <c r="FK251" s="420"/>
      <c r="FL251" s="420"/>
      <c r="FM251" s="420"/>
      <c r="FN251" s="420"/>
      <c r="FO251" s="420"/>
      <c r="FP251" s="420"/>
      <c r="FQ251" s="420"/>
      <c r="FR251" s="420"/>
      <c r="FS251" s="420"/>
      <c r="FT251" s="420"/>
      <c r="FU251" s="420"/>
      <c r="FV251" s="420"/>
      <c r="FW251" s="420"/>
      <c r="FX251" s="420"/>
      <c r="FY251" s="420"/>
      <c r="FZ251" s="420"/>
      <c r="GA251" s="420"/>
      <c r="GB251" s="420"/>
      <c r="GC251" s="420"/>
      <c r="GD251" s="420"/>
      <c r="GE251" s="420"/>
      <c r="GF251" s="420"/>
      <c r="GG251" s="420"/>
      <c r="GH251" s="420"/>
      <c r="GI251" s="420"/>
      <c r="GJ251" s="420"/>
      <c r="GK251" s="420"/>
      <c r="GL251" s="420"/>
      <c r="GM251" s="420"/>
      <c r="GN251" s="420"/>
      <c r="GO251" s="420"/>
      <c r="GP251" s="420"/>
      <c r="GQ251" s="420"/>
      <c r="GR251" s="420"/>
      <c r="GS251" s="420"/>
      <c r="GT251" s="420"/>
      <c r="GU251" s="420"/>
      <c r="GV251" s="420"/>
      <c r="GW251" s="420"/>
      <c r="GX251" s="420"/>
      <c r="GY251" s="420"/>
      <c r="GZ251" s="420"/>
      <c r="HA251" s="420"/>
      <c r="HB251" s="420"/>
      <c r="HC251" s="420"/>
      <c r="HD251" s="420"/>
      <c r="HE251" s="420"/>
      <c r="HF251" s="420"/>
      <c r="HG251" s="420"/>
      <c r="HH251" s="420"/>
      <c r="HI251" s="420"/>
      <c r="HJ251" s="420"/>
      <c r="HK251" s="420"/>
      <c r="HL251" s="420"/>
      <c r="HM251" s="420"/>
      <c r="HN251" s="420"/>
      <c r="HO251" s="420"/>
      <c r="HP251" s="420"/>
      <c r="HQ251" s="420"/>
      <c r="HR251" s="420"/>
      <c r="HS251" s="420"/>
      <c r="HT251" s="420"/>
      <c r="HU251" s="420"/>
      <c r="HV251" s="420"/>
      <c r="HW251" s="420"/>
      <c r="HX251" s="420"/>
      <c r="HY251" s="420"/>
      <c r="HZ251" s="420"/>
      <c r="IA251" s="420"/>
      <c r="IB251" s="420"/>
      <c r="IC251" s="420"/>
      <c r="ID251" s="420"/>
      <c r="IE251" s="420"/>
      <c r="IF251" s="420"/>
      <c r="IG251" s="420"/>
      <c r="IH251" s="420"/>
      <c r="II251" s="420"/>
      <c r="IJ251" s="420"/>
      <c r="IK251" s="420"/>
      <c r="IL251" s="420"/>
      <c r="IM251" s="420"/>
    </row>
    <row r="252" spans="1:247" s="286" customFormat="1" ht="93.75" customHeight="1" x14ac:dyDescent="0.2">
      <c r="A252" s="1">
        <v>4</v>
      </c>
      <c r="B252" s="75" t="s">
        <v>757</v>
      </c>
      <c r="C252" s="10" t="s">
        <v>25</v>
      </c>
      <c r="D252" s="75">
        <v>19</v>
      </c>
      <c r="E252" s="3" t="s">
        <v>854</v>
      </c>
      <c r="F252" s="10" t="s">
        <v>733</v>
      </c>
      <c r="G252" s="10" t="s">
        <v>444</v>
      </c>
      <c r="H252" s="10" t="s">
        <v>445</v>
      </c>
      <c r="I252" s="11" t="s">
        <v>446</v>
      </c>
      <c r="J252" s="5">
        <v>12</v>
      </c>
      <c r="K252" s="86">
        <v>43327</v>
      </c>
      <c r="L252" s="86">
        <v>44377</v>
      </c>
      <c r="M252" s="337">
        <f>52+52+46</f>
        <v>150</v>
      </c>
      <c r="N252" s="265">
        <v>0</v>
      </c>
      <c r="O252" s="103" t="s">
        <v>1220</v>
      </c>
      <c r="P252" s="342" t="s">
        <v>1310</v>
      </c>
      <c r="Q252" s="419">
        <f t="shared" si="3"/>
        <v>171</v>
      </c>
      <c r="R252" s="185"/>
      <c r="S252" s="185"/>
      <c r="T252" s="185"/>
      <c r="U252" s="185"/>
      <c r="V252" s="185"/>
      <c r="W252" s="185"/>
      <c r="X252" s="185"/>
      <c r="Y252" s="185"/>
      <c r="Z252" s="185"/>
      <c r="AA252" s="185"/>
      <c r="AB252" s="185"/>
      <c r="AC252" s="185"/>
      <c r="AD252" s="185"/>
      <c r="AE252" s="185"/>
      <c r="AF252" s="185"/>
      <c r="AG252" s="185"/>
      <c r="AH252" s="185"/>
      <c r="AI252" s="185"/>
      <c r="AJ252" s="185"/>
      <c r="AK252" s="185"/>
      <c r="AL252" s="185"/>
      <c r="AM252" s="185"/>
      <c r="AN252" s="185"/>
      <c r="AO252" s="185"/>
      <c r="AP252" s="185"/>
      <c r="AQ252" s="185"/>
      <c r="AR252" s="185"/>
      <c r="AS252" s="185"/>
      <c r="AT252" s="186"/>
      <c r="AU252" s="186"/>
      <c r="AV252" s="186"/>
      <c r="AW252" s="186"/>
      <c r="AX252" s="186"/>
      <c r="AY252" s="186"/>
      <c r="AZ252" s="186"/>
      <c r="BA252" s="186"/>
      <c r="BB252" s="186"/>
      <c r="BC252" s="186"/>
      <c r="BD252" s="186"/>
      <c r="BE252" s="186"/>
      <c r="BF252" s="186"/>
      <c r="BG252" s="186"/>
      <c r="BH252" s="186"/>
      <c r="BI252" s="186"/>
      <c r="BJ252" s="186"/>
      <c r="BK252" s="186"/>
      <c r="BL252" s="186"/>
      <c r="BM252" s="186"/>
      <c r="BN252" s="186"/>
      <c r="BO252" s="186"/>
      <c r="BP252" s="186"/>
      <c r="BQ252" s="186"/>
      <c r="BR252" s="186"/>
      <c r="BS252" s="186"/>
      <c r="BT252" s="186"/>
      <c r="BU252" s="186"/>
      <c r="BV252" s="186"/>
      <c r="BW252" s="186"/>
      <c r="BX252" s="186"/>
      <c r="BY252" s="186"/>
      <c r="BZ252" s="186"/>
      <c r="CA252" s="186"/>
      <c r="CB252" s="186"/>
      <c r="CC252" s="186"/>
      <c r="CD252" s="186"/>
      <c r="CE252" s="186"/>
      <c r="CF252" s="186"/>
      <c r="CG252" s="186"/>
      <c r="CH252" s="186"/>
      <c r="CI252" s="186"/>
      <c r="CJ252" s="186"/>
      <c r="CK252" s="186"/>
      <c r="CL252" s="186"/>
      <c r="CM252" s="186"/>
      <c r="CN252" s="186"/>
      <c r="CO252" s="186"/>
      <c r="CP252" s="186"/>
      <c r="CQ252" s="186"/>
      <c r="CR252" s="186"/>
      <c r="CS252" s="186"/>
      <c r="CT252" s="186"/>
      <c r="CU252" s="186"/>
      <c r="CV252" s="186"/>
      <c r="CW252" s="186"/>
      <c r="CX252" s="186"/>
      <c r="CY252" s="186"/>
      <c r="CZ252" s="186"/>
      <c r="DA252" s="186"/>
      <c r="DB252" s="186"/>
      <c r="DC252" s="186"/>
      <c r="DD252" s="186"/>
      <c r="DE252" s="186"/>
      <c r="DF252" s="186"/>
      <c r="DG252" s="186"/>
      <c r="DH252" s="186"/>
      <c r="DI252" s="186"/>
      <c r="DJ252" s="186"/>
      <c r="DK252" s="186"/>
      <c r="DL252" s="186"/>
      <c r="DM252" s="186"/>
      <c r="DN252" s="186"/>
      <c r="DO252" s="186"/>
      <c r="DP252" s="186"/>
      <c r="DQ252" s="186"/>
      <c r="DR252" s="186"/>
      <c r="DS252" s="186"/>
      <c r="DT252" s="186"/>
      <c r="DU252" s="186"/>
      <c r="DV252" s="186"/>
      <c r="DW252" s="186"/>
      <c r="DX252" s="186"/>
      <c r="DY252" s="186"/>
      <c r="DZ252" s="186"/>
      <c r="EA252" s="186"/>
      <c r="EB252" s="186"/>
      <c r="EC252" s="186"/>
      <c r="ED252" s="186"/>
      <c r="EE252" s="186"/>
      <c r="EF252" s="186"/>
      <c r="EG252" s="186"/>
      <c r="EH252" s="186"/>
      <c r="EI252" s="186"/>
      <c r="EJ252" s="186"/>
      <c r="EK252" s="186"/>
      <c r="EL252" s="186"/>
      <c r="EM252" s="186"/>
      <c r="EN252" s="186"/>
      <c r="EO252" s="186"/>
      <c r="EP252" s="186"/>
      <c r="EQ252" s="186"/>
      <c r="ER252" s="186"/>
      <c r="ES252" s="186"/>
      <c r="ET252" s="186"/>
      <c r="EU252" s="186"/>
      <c r="EV252" s="186"/>
      <c r="EW252" s="186"/>
      <c r="EX252" s="186"/>
      <c r="EY252" s="186"/>
      <c r="EZ252" s="186"/>
      <c r="FA252" s="186"/>
      <c r="FB252" s="186"/>
      <c r="FC252" s="186"/>
      <c r="FD252" s="186"/>
      <c r="FE252" s="186"/>
      <c r="FF252" s="186"/>
      <c r="FG252" s="186"/>
      <c r="FH252" s="186"/>
      <c r="FI252" s="186"/>
      <c r="FJ252" s="186"/>
      <c r="FK252" s="186"/>
      <c r="FL252" s="186"/>
      <c r="FM252" s="186"/>
      <c r="FN252" s="186"/>
      <c r="FO252" s="186"/>
      <c r="FP252" s="186"/>
      <c r="FQ252" s="186"/>
      <c r="FR252" s="186"/>
      <c r="FS252" s="186"/>
      <c r="FT252" s="186"/>
      <c r="FU252" s="186"/>
      <c r="FV252" s="186"/>
      <c r="FW252" s="186"/>
      <c r="FX252" s="186"/>
      <c r="FY252" s="186"/>
      <c r="FZ252" s="186"/>
      <c r="GA252" s="186"/>
      <c r="GB252" s="186"/>
      <c r="GC252" s="186"/>
      <c r="GD252" s="186"/>
      <c r="GE252" s="186"/>
      <c r="GF252" s="186"/>
      <c r="GG252" s="186"/>
      <c r="GH252" s="186"/>
      <c r="GI252" s="186"/>
      <c r="GJ252" s="186"/>
      <c r="GK252" s="186"/>
      <c r="GL252" s="186"/>
      <c r="GM252" s="186"/>
      <c r="GN252" s="186"/>
      <c r="GO252" s="186"/>
      <c r="GP252" s="186"/>
      <c r="GQ252" s="186"/>
      <c r="GR252" s="186"/>
      <c r="GS252" s="186"/>
      <c r="GT252" s="186"/>
      <c r="GU252" s="186"/>
      <c r="GV252" s="186"/>
      <c r="GW252" s="186"/>
      <c r="GX252" s="186"/>
      <c r="GY252" s="186"/>
      <c r="GZ252" s="186"/>
      <c r="HA252" s="186"/>
      <c r="HB252" s="186"/>
      <c r="HC252" s="186"/>
      <c r="HD252" s="186"/>
      <c r="HE252" s="186"/>
      <c r="HF252" s="186"/>
      <c r="HG252" s="186"/>
      <c r="HH252" s="186"/>
      <c r="HI252" s="186"/>
      <c r="HJ252" s="186"/>
      <c r="HK252" s="186"/>
      <c r="HL252" s="186"/>
      <c r="HM252" s="186"/>
      <c r="HN252" s="186"/>
      <c r="HO252" s="186"/>
      <c r="HP252" s="186"/>
      <c r="HQ252" s="186"/>
      <c r="HR252" s="186"/>
      <c r="HS252" s="186"/>
      <c r="HT252" s="186"/>
      <c r="HU252" s="186"/>
      <c r="HV252" s="186"/>
      <c r="HW252" s="186"/>
      <c r="HX252" s="186"/>
      <c r="HY252" s="186"/>
      <c r="HZ252" s="186"/>
      <c r="IA252" s="186"/>
      <c r="IB252" s="186"/>
      <c r="IC252" s="186"/>
      <c r="ID252" s="186"/>
      <c r="IE252" s="186"/>
      <c r="IF252" s="186"/>
      <c r="IG252" s="186"/>
      <c r="IH252" s="186"/>
      <c r="II252" s="186"/>
      <c r="IJ252" s="186"/>
      <c r="IK252" s="186"/>
      <c r="IL252" s="186"/>
      <c r="IM252" s="186"/>
    </row>
    <row r="253" spans="1:247" s="286" customFormat="1" ht="90" customHeight="1" x14ac:dyDescent="0.2">
      <c r="A253" s="1">
        <v>4</v>
      </c>
      <c r="B253" s="75" t="s">
        <v>758</v>
      </c>
      <c r="C253" s="10" t="s">
        <v>25</v>
      </c>
      <c r="D253" s="75">
        <v>19</v>
      </c>
      <c r="E253" s="3" t="s">
        <v>854</v>
      </c>
      <c r="F253" s="10" t="s">
        <v>733</v>
      </c>
      <c r="G253" s="10" t="s">
        <v>583</v>
      </c>
      <c r="H253" s="10" t="s">
        <v>448</v>
      </c>
      <c r="I253" s="11" t="s">
        <v>449</v>
      </c>
      <c r="J253" s="5">
        <v>1</v>
      </c>
      <c r="K253" s="86">
        <v>43327</v>
      </c>
      <c r="L253" s="86">
        <v>43692</v>
      </c>
      <c r="M253" s="337">
        <v>52</v>
      </c>
      <c r="N253" s="265">
        <v>1</v>
      </c>
      <c r="O253" s="79" t="s">
        <v>1270</v>
      </c>
      <c r="P253" s="342" t="s">
        <v>1310</v>
      </c>
      <c r="Q253" s="419">
        <f t="shared" si="3"/>
        <v>363</v>
      </c>
      <c r="R253" s="185"/>
      <c r="S253" s="185"/>
      <c r="T253" s="185"/>
      <c r="U253" s="185"/>
      <c r="V253" s="185"/>
      <c r="W253" s="185"/>
      <c r="X253" s="185"/>
      <c r="Y253" s="185"/>
      <c r="Z253" s="185"/>
      <c r="AA253" s="185"/>
      <c r="AB253" s="185"/>
      <c r="AC253" s="185"/>
      <c r="AD253" s="185"/>
      <c r="AE253" s="185"/>
      <c r="AF253" s="185"/>
      <c r="AG253" s="185"/>
      <c r="AH253" s="185"/>
      <c r="AI253" s="185"/>
      <c r="AJ253" s="185"/>
      <c r="AK253" s="185"/>
      <c r="AL253" s="185"/>
      <c r="AM253" s="185"/>
      <c r="AN253" s="185"/>
      <c r="AO253" s="185"/>
      <c r="AP253" s="185"/>
      <c r="AQ253" s="185"/>
      <c r="AR253" s="185"/>
      <c r="AS253" s="185"/>
    </row>
    <row r="254" spans="1:247" s="286" customFormat="1" ht="117" customHeight="1" x14ac:dyDescent="0.2">
      <c r="A254" s="1">
        <v>4</v>
      </c>
      <c r="B254" s="75" t="s">
        <v>912</v>
      </c>
      <c r="C254" s="10" t="s">
        <v>25</v>
      </c>
      <c r="D254" s="75">
        <v>19</v>
      </c>
      <c r="E254" s="3" t="s">
        <v>854</v>
      </c>
      <c r="F254" s="10" t="s">
        <v>733</v>
      </c>
      <c r="G254" s="10" t="s">
        <v>452</v>
      </c>
      <c r="H254" s="10" t="s">
        <v>450</v>
      </c>
      <c r="I254" s="320" t="s">
        <v>1274</v>
      </c>
      <c r="J254" s="321">
        <v>10</v>
      </c>
      <c r="K254" s="86">
        <v>43344</v>
      </c>
      <c r="L254" s="86">
        <v>44012</v>
      </c>
      <c r="M254" s="337">
        <f>52+43</f>
        <v>95</v>
      </c>
      <c r="N254" s="423">
        <v>1</v>
      </c>
      <c r="O254" s="76" t="s">
        <v>1458</v>
      </c>
      <c r="P254" s="342" t="s">
        <v>1310</v>
      </c>
      <c r="Q254" s="419">
        <f t="shared" si="3"/>
        <v>354</v>
      </c>
      <c r="R254" s="185"/>
      <c r="S254" s="185"/>
      <c r="T254" s="185"/>
      <c r="U254" s="185"/>
      <c r="V254" s="185"/>
      <c r="W254" s="185"/>
      <c r="X254" s="185"/>
      <c r="Y254" s="185"/>
      <c r="Z254" s="185"/>
      <c r="AA254" s="185"/>
      <c r="AB254" s="185"/>
      <c r="AC254" s="185"/>
      <c r="AD254" s="185"/>
      <c r="AE254" s="185"/>
      <c r="AF254" s="185"/>
      <c r="AG254" s="185"/>
      <c r="AH254" s="185"/>
      <c r="AI254" s="185"/>
      <c r="AJ254" s="185"/>
      <c r="AK254" s="185"/>
      <c r="AL254" s="185"/>
      <c r="AM254" s="185"/>
      <c r="AN254" s="185"/>
      <c r="AO254" s="185"/>
      <c r="AP254" s="185"/>
      <c r="AQ254" s="185"/>
      <c r="AR254" s="185"/>
      <c r="AS254" s="185"/>
      <c r="AT254" s="420"/>
      <c r="AU254" s="420"/>
      <c r="AV254" s="420"/>
      <c r="AW254" s="420"/>
      <c r="AX254" s="420"/>
      <c r="AY254" s="420"/>
      <c r="AZ254" s="420"/>
      <c r="BA254" s="420"/>
      <c r="BB254" s="420"/>
      <c r="BC254" s="420"/>
      <c r="BD254" s="420"/>
      <c r="BE254" s="420"/>
      <c r="BF254" s="420"/>
      <c r="BG254" s="420"/>
      <c r="BH254" s="420"/>
      <c r="BI254" s="420"/>
      <c r="BJ254" s="420"/>
      <c r="BK254" s="420"/>
      <c r="BL254" s="420"/>
      <c r="BM254" s="420"/>
      <c r="BN254" s="420"/>
      <c r="BO254" s="420"/>
      <c r="BP254" s="420"/>
      <c r="BQ254" s="420"/>
      <c r="BR254" s="420"/>
      <c r="BS254" s="420"/>
      <c r="BT254" s="420"/>
      <c r="BU254" s="420"/>
      <c r="BV254" s="420"/>
      <c r="BW254" s="420"/>
      <c r="BX254" s="420"/>
      <c r="BY254" s="420"/>
      <c r="BZ254" s="420"/>
      <c r="CA254" s="420"/>
      <c r="CB254" s="420"/>
      <c r="CC254" s="420"/>
      <c r="CD254" s="420"/>
      <c r="CE254" s="420"/>
      <c r="CF254" s="420"/>
      <c r="CG254" s="420"/>
      <c r="CH254" s="420"/>
      <c r="CI254" s="420"/>
      <c r="CJ254" s="420"/>
      <c r="CK254" s="420"/>
      <c r="CL254" s="420"/>
      <c r="CM254" s="420"/>
      <c r="CN254" s="420"/>
      <c r="CO254" s="420"/>
      <c r="CP254" s="420"/>
      <c r="CQ254" s="420"/>
      <c r="CR254" s="420"/>
      <c r="CS254" s="420"/>
      <c r="CT254" s="420"/>
      <c r="CU254" s="420"/>
      <c r="CV254" s="420"/>
      <c r="CW254" s="420"/>
      <c r="CX254" s="420"/>
      <c r="CY254" s="420"/>
      <c r="CZ254" s="420"/>
      <c r="DA254" s="420"/>
      <c r="DB254" s="420"/>
      <c r="DC254" s="420"/>
      <c r="DD254" s="420"/>
      <c r="DE254" s="420"/>
      <c r="DF254" s="420"/>
      <c r="DG254" s="420"/>
      <c r="DH254" s="420"/>
      <c r="DI254" s="420"/>
      <c r="DJ254" s="420"/>
      <c r="DK254" s="420"/>
      <c r="DL254" s="420"/>
      <c r="DM254" s="420"/>
      <c r="DN254" s="420"/>
      <c r="DO254" s="420"/>
      <c r="DP254" s="420"/>
      <c r="DQ254" s="420"/>
      <c r="DR254" s="420"/>
      <c r="DS254" s="420"/>
      <c r="DT254" s="420"/>
      <c r="DU254" s="420"/>
      <c r="DV254" s="420"/>
      <c r="DW254" s="420"/>
      <c r="DX254" s="420"/>
      <c r="DY254" s="420"/>
      <c r="DZ254" s="420"/>
      <c r="EA254" s="420"/>
      <c r="EB254" s="420"/>
      <c r="EC254" s="420"/>
      <c r="ED254" s="420"/>
      <c r="EE254" s="420"/>
      <c r="EF254" s="420"/>
      <c r="EG254" s="420"/>
      <c r="EH254" s="420"/>
      <c r="EI254" s="420"/>
      <c r="EJ254" s="420"/>
      <c r="EK254" s="420"/>
      <c r="EL254" s="420"/>
      <c r="EM254" s="420"/>
      <c r="EN254" s="420"/>
      <c r="EO254" s="420"/>
      <c r="EP254" s="420"/>
      <c r="EQ254" s="420"/>
      <c r="ER254" s="420"/>
      <c r="ES254" s="420"/>
      <c r="ET254" s="420"/>
      <c r="EU254" s="420"/>
      <c r="EV254" s="420"/>
      <c r="EW254" s="420"/>
      <c r="EX254" s="420"/>
      <c r="EY254" s="420"/>
      <c r="EZ254" s="420"/>
      <c r="FA254" s="420"/>
      <c r="FB254" s="420"/>
      <c r="FC254" s="420"/>
      <c r="FD254" s="420"/>
      <c r="FE254" s="420"/>
      <c r="FF254" s="420"/>
      <c r="FG254" s="420"/>
      <c r="FH254" s="420"/>
      <c r="FI254" s="420"/>
      <c r="FJ254" s="420"/>
      <c r="FK254" s="420"/>
      <c r="FL254" s="420"/>
      <c r="FM254" s="420"/>
      <c r="FN254" s="420"/>
      <c r="FO254" s="420"/>
      <c r="FP254" s="420"/>
      <c r="FQ254" s="420"/>
      <c r="FR254" s="420"/>
      <c r="FS254" s="420"/>
      <c r="FT254" s="420"/>
      <c r="FU254" s="420"/>
      <c r="FV254" s="420"/>
      <c r="FW254" s="420"/>
      <c r="FX254" s="420"/>
      <c r="FY254" s="420"/>
      <c r="FZ254" s="420"/>
      <c r="GA254" s="420"/>
      <c r="GB254" s="420"/>
      <c r="GC254" s="420"/>
      <c r="GD254" s="420"/>
      <c r="GE254" s="420"/>
      <c r="GF254" s="420"/>
      <c r="GG254" s="420"/>
      <c r="GH254" s="420"/>
      <c r="GI254" s="420"/>
      <c r="GJ254" s="420"/>
      <c r="GK254" s="420"/>
      <c r="GL254" s="420"/>
      <c r="GM254" s="420"/>
      <c r="GN254" s="420"/>
      <c r="GO254" s="420"/>
      <c r="GP254" s="420"/>
      <c r="GQ254" s="420"/>
      <c r="GR254" s="420"/>
      <c r="GS254" s="420"/>
      <c r="GT254" s="420"/>
      <c r="GU254" s="420"/>
      <c r="GV254" s="420"/>
      <c r="GW254" s="420"/>
      <c r="GX254" s="420"/>
      <c r="GY254" s="420"/>
      <c r="GZ254" s="420"/>
      <c r="HA254" s="420"/>
      <c r="HB254" s="420"/>
      <c r="HC254" s="420"/>
      <c r="HD254" s="420"/>
      <c r="HE254" s="420"/>
      <c r="HF254" s="420"/>
      <c r="HG254" s="420"/>
      <c r="HH254" s="420"/>
      <c r="HI254" s="420"/>
      <c r="HJ254" s="420"/>
      <c r="HK254" s="420"/>
      <c r="HL254" s="420"/>
      <c r="HM254" s="420"/>
      <c r="HN254" s="420"/>
      <c r="HO254" s="420"/>
      <c r="HP254" s="420"/>
      <c r="HQ254" s="420"/>
      <c r="HR254" s="420"/>
      <c r="HS254" s="420"/>
      <c r="HT254" s="420"/>
      <c r="HU254" s="420"/>
      <c r="HV254" s="420"/>
      <c r="HW254" s="420"/>
      <c r="HX254" s="420"/>
      <c r="HY254" s="420"/>
      <c r="HZ254" s="420"/>
      <c r="IA254" s="420"/>
      <c r="IB254" s="420"/>
      <c r="IC254" s="420"/>
      <c r="ID254" s="420"/>
      <c r="IE254" s="420"/>
      <c r="IF254" s="420"/>
      <c r="IG254" s="420"/>
      <c r="IH254" s="420"/>
      <c r="II254" s="420"/>
      <c r="IJ254" s="420"/>
      <c r="IK254" s="420"/>
      <c r="IL254" s="420"/>
      <c r="IM254" s="420"/>
    </row>
    <row r="255" spans="1:247" s="286" customFormat="1" ht="120.75" customHeight="1" x14ac:dyDescent="0.2">
      <c r="A255" s="1">
        <v>4</v>
      </c>
      <c r="B255" s="75" t="s">
        <v>759</v>
      </c>
      <c r="C255" s="10" t="s">
        <v>25</v>
      </c>
      <c r="D255" s="75">
        <v>20</v>
      </c>
      <c r="E255" s="3" t="s">
        <v>855</v>
      </c>
      <c r="F255" s="10" t="s">
        <v>734</v>
      </c>
      <c r="G255" s="10" t="s">
        <v>644</v>
      </c>
      <c r="H255" s="10" t="s">
        <v>661</v>
      </c>
      <c r="I255" s="11" t="s">
        <v>462</v>
      </c>
      <c r="J255" s="5">
        <v>2</v>
      </c>
      <c r="K255" s="86">
        <v>43250</v>
      </c>
      <c r="L255" s="86">
        <v>43676</v>
      </c>
      <c r="M255" s="337">
        <f>52+8</f>
        <v>60</v>
      </c>
      <c r="N255" s="117">
        <v>1</v>
      </c>
      <c r="O255" s="76" t="s">
        <v>1267</v>
      </c>
      <c r="P255" s="342" t="s">
        <v>1310</v>
      </c>
      <c r="Q255" s="419">
        <f t="shared" si="3"/>
        <v>250</v>
      </c>
      <c r="R255" s="185"/>
      <c r="S255" s="185"/>
      <c r="T255" s="185"/>
      <c r="U255" s="185"/>
      <c r="V255" s="185"/>
      <c r="W255" s="185"/>
      <c r="X255" s="185"/>
      <c r="Y255" s="185"/>
      <c r="Z255" s="185"/>
      <c r="AA255" s="185"/>
      <c r="AB255" s="185"/>
      <c r="AC255" s="185"/>
      <c r="AD255" s="185"/>
      <c r="AE255" s="185"/>
      <c r="AF255" s="185"/>
      <c r="AG255" s="185"/>
      <c r="AH255" s="185"/>
      <c r="AI255" s="185"/>
      <c r="AJ255" s="185"/>
      <c r="AK255" s="185"/>
      <c r="AL255" s="185"/>
      <c r="AM255" s="185"/>
      <c r="AN255" s="185"/>
      <c r="AO255" s="185"/>
      <c r="AP255" s="185"/>
      <c r="AQ255" s="185"/>
      <c r="AR255" s="185"/>
      <c r="AS255" s="185"/>
    </row>
    <row r="256" spans="1:247" s="286" customFormat="1" ht="108.75" customHeight="1" x14ac:dyDescent="0.2">
      <c r="A256" s="1">
        <v>4</v>
      </c>
      <c r="B256" s="75" t="s">
        <v>760</v>
      </c>
      <c r="C256" s="10" t="s">
        <v>25</v>
      </c>
      <c r="D256" s="88">
        <v>20</v>
      </c>
      <c r="E256" s="55" t="s">
        <v>855</v>
      </c>
      <c r="F256" s="32" t="s">
        <v>734</v>
      </c>
      <c r="G256" s="32" t="s">
        <v>662</v>
      </c>
      <c r="H256" s="32" t="s">
        <v>663</v>
      </c>
      <c r="I256" s="63" t="s">
        <v>465</v>
      </c>
      <c r="J256" s="53">
        <v>16</v>
      </c>
      <c r="K256" s="94">
        <v>43344</v>
      </c>
      <c r="L256" s="94">
        <v>43830</v>
      </c>
      <c r="M256" s="97">
        <f>52+17</f>
        <v>69</v>
      </c>
      <c r="N256" s="176">
        <v>1</v>
      </c>
      <c r="O256" s="28" t="s">
        <v>1232</v>
      </c>
      <c r="P256" s="342" t="s">
        <v>1315</v>
      </c>
      <c r="Q256" s="419">
        <f t="shared" si="3"/>
        <v>192</v>
      </c>
      <c r="R256" s="185"/>
      <c r="S256" s="185"/>
      <c r="T256" s="185"/>
      <c r="U256" s="185"/>
      <c r="V256" s="185"/>
      <c r="W256" s="185"/>
      <c r="X256" s="185"/>
      <c r="Y256" s="185"/>
      <c r="Z256" s="185"/>
      <c r="AA256" s="185"/>
      <c r="AB256" s="185"/>
      <c r="AC256" s="185"/>
      <c r="AD256" s="185"/>
      <c r="AE256" s="185"/>
      <c r="AF256" s="185"/>
      <c r="AG256" s="185"/>
      <c r="AH256" s="185"/>
      <c r="AI256" s="185"/>
      <c r="AJ256" s="185"/>
      <c r="AK256" s="185"/>
      <c r="AL256" s="185"/>
      <c r="AM256" s="185"/>
      <c r="AN256" s="185"/>
      <c r="AO256" s="185"/>
      <c r="AP256" s="185"/>
      <c r="AQ256" s="185"/>
      <c r="AR256" s="185"/>
      <c r="AS256" s="185"/>
    </row>
    <row r="257" spans="1:247" s="286" customFormat="1" ht="76.5" x14ac:dyDescent="0.2">
      <c r="A257" s="1">
        <v>4</v>
      </c>
      <c r="B257" s="75" t="s">
        <v>761</v>
      </c>
      <c r="C257" s="10" t="s">
        <v>25</v>
      </c>
      <c r="D257" s="88">
        <v>20</v>
      </c>
      <c r="E257" s="55" t="s">
        <v>855</v>
      </c>
      <c r="F257" s="32" t="s">
        <v>734</v>
      </c>
      <c r="G257" s="32" t="s">
        <v>725</v>
      </c>
      <c r="H257" s="32" t="s">
        <v>649</v>
      </c>
      <c r="I257" s="63" t="s">
        <v>468</v>
      </c>
      <c r="J257" s="53">
        <v>3</v>
      </c>
      <c r="K257" s="94">
        <v>43344</v>
      </c>
      <c r="L257" s="377">
        <v>44195</v>
      </c>
      <c r="M257" s="337">
        <f>52+43</f>
        <v>95</v>
      </c>
      <c r="N257" s="176">
        <v>0.8</v>
      </c>
      <c r="O257" s="76" t="s">
        <v>1404</v>
      </c>
      <c r="P257" s="342" t="s">
        <v>1327</v>
      </c>
      <c r="Q257" s="419">
        <f t="shared" si="3"/>
        <v>369</v>
      </c>
      <c r="R257" s="185"/>
      <c r="S257" s="185"/>
      <c r="T257" s="185"/>
      <c r="U257" s="185"/>
      <c r="V257" s="185"/>
      <c r="W257" s="185"/>
      <c r="X257" s="185"/>
      <c r="Y257" s="185"/>
      <c r="Z257" s="185"/>
      <c r="AA257" s="185"/>
      <c r="AB257" s="185"/>
      <c r="AC257" s="185"/>
      <c r="AD257" s="185"/>
      <c r="AE257" s="185"/>
      <c r="AF257" s="185"/>
      <c r="AG257" s="185"/>
      <c r="AH257" s="185"/>
      <c r="AI257" s="185"/>
      <c r="AJ257" s="185"/>
      <c r="AK257" s="185"/>
      <c r="AL257" s="185"/>
      <c r="AM257" s="185"/>
      <c r="AN257" s="185"/>
      <c r="AO257" s="185"/>
      <c r="AP257" s="185"/>
      <c r="AQ257" s="185"/>
      <c r="AR257" s="185"/>
      <c r="AS257" s="185"/>
    </row>
    <row r="258" spans="1:247" s="286" customFormat="1" ht="76.5" x14ac:dyDescent="0.2">
      <c r="A258" s="1">
        <v>4</v>
      </c>
      <c r="B258" s="75" t="s">
        <v>762</v>
      </c>
      <c r="C258" s="10" t="s">
        <v>25</v>
      </c>
      <c r="D258" s="88">
        <v>20</v>
      </c>
      <c r="E258" s="55" t="s">
        <v>855</v>
      </c>
      <c r="F258" s="32" t="s">
        <v>734</v>
      </c>
      <c r="G258" s="32" t="s">
        <v>666</v>
      </c>
      <c r="H258" s="32" t="s">
        <v>735</v>
      </c>
      <c r="I258" s="63" t="s">
        <v>653</v>
      </c>
      <c r="J258" s="53">
        <v>4</v>
      </c>
      <c r="K258" s="94">
        <v>43466</v>
      </c>
      <c r="L258" s="94">
        <v>43830</v>
      </c>
      <c r="M258" s="97">
        <v>52</v>
      </c>
      <c r="N258" s="176">
        <v>1</v>
      </c>
      <c r="O258" s="28" t="s">
        <v>1232</v>
      </c>
      <c r="P258" s="342" t="s">
        <v>1315</v>
      </c>
      <c r="Q258" s="419">
        <f t="shared" si="3"/>
        <v>192</v>
      </c>
      <c r="R258" s="185"/>
      <c r="S258" s="185"/>
      <c r="T258" s="185"/>
      <c r="U258" s="185"/>
      <c r="V258" s="185"/>
      <c r="W258" s="185"/>
      <c r="X258" s="185"/>
      <c r="Y258" s="185"/>
      <c r="Z258" s="185"/>
      <c r="AA258" s="185"/>
      <c r="AB258" s="185"/>
      <c r="AC258" s="185"/>
      <c r="AD258" s="185"/>
      <c r="AE258" s="185"/>
      <c r="AF258" s="185"/>
      <c r="AG258" s="185"/>
      <c r="AH258" s="185"/>
      <c r="AI258" s="185"/>
      <c r="AJ258" s="185"/>
      <c r="AK258" s="185"/>
      <c r="AL258" s="185"/>
      <c r="AM258" s="185"/>
      <c r="AN258" s="185"/>
      <c r="AO258" s="185"/>
      <c r="AP258" s="185"/>
      <c r="AQ258" s="185"/>
      <c r="AR258" s="185"/>
      <c r="AS258" s="185"/>
      <c r="AT258" s="186"/>
      <c r="AU258" s="186"/>
      <c r="AV258" s="186"/>
      <c r="AW258" s="186"/>
      <c r="AX258" s="186"/>
      <c r="AY258" s="186"/>
      <c r="AZ258" s="186"/>
      <c r="BA258" s="186"/>
      <c r="BB258" s="186"/>
      <c r="BC258" s="186"/>
      <c r="BD258" s="186"/>
      <c r="BE258" s="186"/>
      <c r="BF258" s="186"/>
      <c r="BG258" s="186"/>
      <c r="BH258" s="186"/>
      <c r="BI258" s="186"/>
      <c r="BJ258" s="186"/>
      <c r="BK258" s="186"/>
      <c r="BL258" s="186"/>
      <c r="BM258" s="186"/>
      <c r="BN258" s="186"/>
      <c r="BO258" s="186"/>
      <c r="BP258" s="186"/>
      <c r="BQ258" s="186"/>
      <c r="BR258" s="186"/>
      <c r="BS258" s="186"/>
      <c r="BT258" s="186"/>
      <c r="BU258" s="186"/>
      <c r="BV258" s="186"/>
      <c r="BW258" s="186"/>
      <c r="BX258" s="186"/>
      <c r="BY258" s="186"/>
      <c r="BZ258" s="186"/>
      <c r="CA258" s="186"/>
      <c r="CB258" s="186"/>
      <c r="CC258" s="186"/>
      <c r="CD258" s="186"/>
      <c r="CE258" s="186"/>
      <c r="CF258" s="186"/>
      <c r="CG258" s="186"/>
      <c r="CH258" s="186"/>
      <c r="CI258" s="186"/>
      <c r="CJ258" s="186"/>
      <c r="CK258" s="186"/>
      <c r="CL258" s="186"/>
      <c r="CM258" s="186"/>
      <c r="CN258" s="186"/>
      <c r="CO258" s="186"/>
      <c r="CP258" s="186"/>
      <c r="CQ258" s="186"/>
      <c r="CR258" s="186"/>
      <c r="CS258" s="186"/>
      <c r="CT258" s="186"/>
      <c r="CU258" s="186"/>
      <c r="CV258" s="186"/>
      <c r="CW258" s="186"/>
      <c r="CX258" s="186"/>
      <c r="CY258" s="186"/>
      <c r="CZ258" s="186"/>
      <c r="DA258" s="186"/>
      <c r="DB258" s="186"/>
      <c r="DC258" s="186"/>
      <c r="DD258" s="186"/>
      <c r="DE258" s="186"/>
      <c r="DF258" s="186"/>
      <c r="DG258" s="186"/>
      <c r="DH258" s="186"/>
      <c r="DI258" s="186"/>
      <c r="DJ258" s="186"/>
      <c r="DK258" s="186"/>
      <c r="DL258" s="186"/>
      <c r="DM258" s="186"/>
      <c r="DN258" s="186"/>
      <c r="DO258" s="186"/>
      <c r="DP258" s="186"/>
      <c r="DQ258" s="186"/>
      <c r="DR258" s="186"/>
      <c r="DS258" s="186"/>
      <c r="DT258" s="186"/>
      <c r="DU258" s="186"/>
      <c r="DV258" s="186"/>
      <c r="DW258" s="186"/>
      <c r="DX258" s="186"/>
      <c r="DY258" s="186"/>
      <c r="DZ258" s="186"/>
      <c r="EA258" s="186"/>
      <c r="EB258" s="186"/>
      <c r="EC258" s="186"/>
      <c r="ED258" s="186"/>
      <c r="EE258" s="186"/>
      <c r="EF258" s="186"/>
      <c r="EG258" s="186"/>
      <c r="EH258" s="186"/>
      <c r="EI258" s="186"/>
      <c r="EJ258" s="186"/>
      <c r="EK258" s="186"/>
      <c r="EL258" s="186"/>
      <c r="EM258" s="186"/>
      <c r="EN258" s="186"/>
      <c r="EO258" s="186"/>
      <c r="EP258" s="186"/>
      <c r="EQ258" s="186"/>
      <c r="ER258" s="186"/>
      <c r="ES258" s="186"/>
      <c r="ET258" s="186"/>
      <c r="EU258" s="186"/>
      <c r="EV258" s="186"/>
      <c r="EW258" s="186"/>
      <c r="EX258" s="186"/>
      <c r="EY258" s="186"/>
      <c r="EZ258" s="186"/>
      <c r="FA258" s="186"/>
      <c r="FB258" s="186"/>
      <c r="FC258" s="186"/>
      <c r="FD258" s="186"/>
      <c r="FE258" s="186"/>
      <c r="FF258" s="186"/>
      <c r="FG258" s="186"/>
      <c r="FH258" s="186"/>
      <c r="FI258" s="186"/>
      <c r="FJ258" s="186"/>
      <c r="FK258" s="186"/>
      <c r="FL258" s="186"/>
      <c r="FM258" s="186"/>
      <c r="FN258" s="186"/>
      <c r="FO258" s="186"/>
      <c r="FP258" s="186"/>
      <c r="FQ258" s="186"/>
      <c r="FR258" s="186"/>
      <c r="FS258" s="186"/>
      <c r="FT258" s="186"/>
      <c r="FU258" s="186"/>
      <c r="FV258" s="186"/>
      <c r="FW258" s="186"/>
      <c r="FX258" s="186"/>
      <c r="FY258" s="186"/>
      <c r="FZ258" s="186"/>
      <c r="GA258" s="186"/>
      <c r="GB258" s="186"/>
      <c r="GC258" s="186"/>
      <c r="GD258" s="186"/>
      <c r="GE258" s="186"/>
      <c r="GF258" s="186"/>
      <c r="GG258" s="186"/>
      <c r="GH258" s="186"/>
      <c r="GI258" s="186"/>
      <c r="GJ258" s="186"/>
      <c r="GK258" s="186"/>
      <c r="GL258" s="186"/>
      <c r="GM258" s="186"/>
      <c r="GN258" s="186"/>
      <c r="GO258" s="186"/>
      <c r="GP258" s="186"/>
      <c r="GQ258" s="186"/>
      <c r="GR258" s="186"/>
      <c r="GS258" s="186"/>
      <c r="GT258" s="186"/>
      <c r="GU258" s="186"/>
      <c r="GV258" s="186"/>
      <c r="GW258" s="186"/>
      <c r="GX258" s="186"/>
      <c r="GY258" s="186"/>
      <c r="GZ258" s="186"/>
      <c r="HA258" s="186"/>
      <c r="HB258" s="186"/>
      <c r="HC258" s="186"/>
      <c r="HD258" s="186"/>
      <c r="HE258" s="186"/>
      <c r="HF258" s="186"/>
      <c r="HG258" s="186"/>
      <c r="HH258" s="186"/>
      <c r="HI258" s="186"/>
      <c r="HJ258" s="186"/>
      <c r="HK258" s="186"/>
      <c r="HL258" s="186"/>
      <c r="HM258" s="186"/>
      <c r="HN258" s="186"/>
      <c r="HO258" s="186"/>
      <c r="HP258" s="186"/>
      <c r="HQ258" s="186"/>
      <c r="HR258" s="186"/>
      <c r="HS258" s="186"/>
      <c r="HT258" s="186"/>
      <c r="HU258" s="186"/>
      <c r="HV258" s="186"/>
      <c r="HW258" s="186"/>
      <c r="HX258" s="186"/>
      <c r="HY258" s="186"/>
      <c r="HZ258" s="186"/>
      <c r="IA258" s="186"/>
      <c r="IB258" s="186"/>
      <c r="IC258" s="186"/>
      <c r="ID258" s="186"/>
      <c r="IE258" s="186"/>
      <c r="IF258" s="186"/>
      <c r="IG258" s="186"/>
      <c r="IH258" s="186"/>
      <c r="II258" s="186"/>
      <c r="IJ258" s="186"/>
      <c r="IK258" s="186"/>
      <c r="IL258" s="186"/>
      <c r="IM258" s="186"/>
    </row>
    <row r="259" spans="1:247" s="286" customFormat="1" ht="103.5" customHeight="1" x14ac:dyDescent="0.2">
      <c r="A259" s="1">
        <v>4</v>
      </c>
      <c r="B259" s="75" t="s">
        <v>763</v>
      </c>
      <c r="C259" s="10" t="s">
        <v>25</v>
      </c>
      <c r="D259" s="88">
        <v>20</v>
      </c>
      <c r="E259" s="55" t="s">
        <v>856</v>
      </c>
      <c r="F259" s="55" t="s">
        <v>736</v>
      </c>
      <c r="G259" s="55" t="s">
        <v>444</v>
      </c>
      <c r="H259" s="32" t="s">
        <v>737</v>
      </c>
      <c r="I259" s="53" t="s">
        <v>738</v>
      </c>
      <c r="J259" s="53">
        <v>2</v>
      </c>
      <c r="K259" s="94">
        <v>43313</v>
      </c>
      <c r="L259" s="94">
        <v>43465</v>
      </c>
      <c r="M259" s="97">
        <v>22</v>
      </c>
      <c r="N259" s="66">
        <v>1</v>
      </c>
      <c r="O259" s="28" t="s">
        <v>805</v>
      </c>
      <c r="P259" s="342" t="s">
        <v>1319</v>
      </c>
      <c r="Q259" s="419">
        <f t="shared" si="3"/>
        <v>52</v>
      </c>
      <c r="R259" s="185"/>
      <c r="S259" s="185"/>
      <c r="T259" s="185"/>
      <c r="U259" s="185"/>
      <c r="V259" s="185"/>
      <c r="W259" s="185"/>
      <c r="X259" s="185"/>
      <c r="Y259" s="185"/>
      <c r="Z259" s="185"/>
      <c r="AA259" s="185"/>
      <c r="AB259" s="185"/>
      <c r="AC259" s="185"/>
      <c r="AD259" s="185"/>
      <c r="AE259" s="185"/>
      <c r="AF259" s="185"/>
      <c r="AG259" s="185"/>
      <c r="AH259" s="185"/>
      <c r="AI259" s="185"/>
      <c r="AJ259" s="185"/>
      <c r="AK259" s="185"/>
      <c r="AL259" s="185"/>
      <c r="AM259" s="185"/>
      <c r="AN259" s="185"/>
      <c r="AO259" s="185"/>
      <c r="AP259" s="185"/>
      <c r="AQ259" s="185"/>
      <c r="AR259" s="185"/>
      <c r="AS259" s="185"/>
      <c r="AT259" s="185"/>
      <c r="AU259" s="185"/>
      <c r="AV259" s="185"/>
      <c r="AW259" s="185"/>
      <c r="AX259" s="185"/>
      <c r="AY259" s="185"/>
      <c r="AZ259" s="185"/>
      <c r="BA259" s="185"/>
      <c r="BB259" s="185"/>
      <c r="BC259" s="185"/>
      <c r="BD259" s="185"/>
      <c r="BE259" s="185"/>
      <c r="BF259" s="185"/>
      <c r="BG259" s="185"/>
      <c r="BH259" s="185"/>
      <c r="BI259" s="185"/>
      <c r="BJ259" s="185"/>
      <c r="BK259" s="185"/>
      <c r="BL259" s="185"/>
      <c r="BM259" s="185"/>
      <c r="BN259" s="185"/>
      <c r="BO259" s="185"/>
      <c r="BP259" s="185"/>
      <c r="BQ259" s="185"/>
      <c r="BR259" s="185"/>
      <c r="BS259" s="185"/>
      <c r="BT259" s="185"/>
      <c r="BU259" s="185"/>
      <c r="BV259" s="185"/>
      <c r="BW259" s="185"/>
      <c r="BX259" s="185"/>
      <c r="BY259" s="185"/>
      <c r="BZ259" s="185"/>
      <c r="CA259" s="185"/>
      <c r="CB259" s="185"/>
      <c r="CC259" s="185"/>
      <c r="CD259" s="185"/>
      <c r="CE259" s="185"/>
      <c r="CF259" s="185"/>
      <c r="CG259" s="185"/>
      <c r="CH259" s="185"/>
      <c r="CI259" s="185"/>
      <c r="CJ259" s="185"/>
      <c r="CK259" s="185"/>
      <c r="CL259" s="185"/>
      <c r="CM259" s="185"/>
      <c r="CN259" s="185"/>
      <c r="CO259" s="185"/>
      <c r="CP259" s="185"/>
      <c r="CQ259" s="185"/>
      <c r="CR259" s="185"/>
      <c r="CS259" s="185"/>
      <c r="CT259" s="185"/>
      <c r="CU259" s="185"/>
      <c r="CV259" s="185"/>
      <c r="CW259" s="185"/>
      <c r="CX259" s="185"/>
      <c r="CY259" s="185"/>
      <c r="CZ259" s="185"/>
      <c r="DA259" s="185"/>
      <c r="DB259" s="185"/>
      <c r="DC259" s="185"/>
      <c r="DD259" s="185"/>
      <c r="DE259" s="185"/>
      <c r="DF259" s="185"/>
      <c r="DG259" s="185"/>
      <c r="DH259" s="185"/>
      <c r="DI259" s="185"/>
      <c r="DJ259" s="185"/>
      <c r="DK259" s="185"/>
      <c r="DL259" s="185"/>
      <c r="DM259" s="185"/>
      <c r="DN259" s="185"/>
      <c r="DO259" s="185"/>
      <c r="DP259" s="185"/>
      <c r="DQ259" s="185"/>
      <c r="DR259" s="185"/>
      <c r="DS259" s="185"/>
      <c r="DT259" s="185"/>
      <c r="DU259" s="185"/>
      <c r="DV259" s="185"/>
      <c r="DW259" s="185"/>
      <c r="DX259" s="185"/>
      <c r="DY259" s="185"/>
      <c r="DZ259" s="185"/>
      <c r="EA259" s="185"/>
      <c r="EB259" s="185"/>
      <c r="EC259" s="185"/>
      <c r="ED259" s="185"/>
      <c r="EE259" s="185"/>
      <c r="EF259" s="185"/>
      <c r="EG259" s="185"/>
      <c r="EH259" s="185"/>
      <c r="EI259" s="185"/>
      <c r="EJ259" s="185"/>
      <c r="EK259" s="185"/>
      <c r="EL259" s="185"/>
      <c r="EM259" s="185"/>
      <c r="EN259" s="185"/>
      <c r="EO259" s="185"/>
      <c r="EP259" s="185"/>
      <c r="EQ259" s="185"/>
      <c r="ER259" s="185"/>
      <c r="ES259" s="185"/>
      <c r="ET259" s="185"/>
      <c r="EU259" s="185"/>
      <c r="EV259" s="185"/>
      <c r="EW259" s="185"/>
      <c r="EX259" s="185"/>
      <c r="EY259" s="185"/>
      <c r="EZ259" s="185"/>
      <c r="FA259" s="185"/>
      <c r="FB259" s="185"/>
      <c r="FC259" s="185"/>
      <c r="FD259" s="185"/>
      <c r="FE259" s="185"/>
      <c r="FF259" s="185"/>
      <c r="FG259" s="185"/>
      <c r="FH259" s="185"/>
      <c r="FI259" s="185"/>
      <c r="FJ259" s="185"/>
      <c r="FK259" s="185"/>
      <c r="FL259" s="185"/>
      <c r="FM259" s="185"/>
      <c r="FN259" s="185"/>
      <c r="FO259" s="185"/>
      <c r="FP259" s="185"/>
      <c r="FQ259" s="185"/>
      <c r="FR259" s="185"/>
      <c r="FS259" s="185"/>
      <c r="FT259" s="185"/>
      <c r="FU259" s="185"/>
      <c r="FV259" s="185"/>
      <c r="FW259" s="185"/>
      <c r="FX259" s="185"/>
      <c r="FY259" s="185"/>
      <c r="FZ259" s="185"/>
      <c r="GA259" s="185"/>
      <c r="GB259" s="185"/>
      <c r="GC259" s="185"/>
      <c r="GD259" s="185"/>
      <c r="GE259" s="185"/>
      <c r="GF259" s="185"/>
      <c r="GG259" s="185"/>
      <c r="GH259" s="185"/>
      <c r="GI259" s="185"/>
      <c r="GJ259" s="185"/>
      <c r="GK259" s="185"/>
      <c r="GL259" s="185"/>
      <c r="GM259" s="185"/>
      <c r="GN259" s="185"/>
      <c r="GO259" s="185"/>
      <c r="GP259" s="185"/>
      <c r="GQ259" s="185"/>
      <c r="GR259" s="185"/>
      <c r="GS259" s="185"/>
      <c r="GT259" s="185"/>
      <c r="GU259" s="185"/>
      <c r="GV259" s="185"/>
      <c r="GW259" s="185"/>
      <c r="GX259" s="185"/>
      <c r="GY259" s="185"/>
      <c r="GZ259" s="185"/>
      <c r="HA259" s="185"/>
      <c r="HB259" s="185"/>
      <c r="HC259" s="185"/>
      <c r="HD259" s="185"/>
      <c r="HE259" s="185"/>
      <c r="HF259" s="185"/>
      <c r="HG259" s="185"/>
      <c r="HH259" s="185"/>
      <c r="HI259" s="185"/>
      <c r="HJ259" s="185"/>
      <c r="HK259" s="185"/>
      <c r="HL259" s="185"/>
      <c r="HM259" s="185"/>
      <c r="HN259" s="185"/>
      <c r="HO259" s="185"/>
      <c r="HP259" s="185"/>
      <c r="HQ259" s="185"/>
      <c r="HR259" s="185"/>
      <c r="HS259" s="185"/>
      <c r="HT259" s="185"/>
      <c r="HU259" s="185"/>
      <c r="HV259" s="185"/>
      <c r="HW259" s="185"/>
      <c r="HX259" s="185"/>
      <c r="HY259" s="185"/>
      <c r="HZ259" s="185"/>
      <c r="IA259" s="185"/>
      <c r="IB259" s="185"/>
      <c r="IC259" s="185"/>
      <c r="ID259" s="185"/>
      <c r="IE259" s="185"/>
      <c r="IF259" s="185"/>
      <c r="IG259" s="185"/>
      <c r="IH259" s="185"/>
      <c r="II259" s="185"/>
      <c r="IJ259" s="185"/>
      <c r="IK259" s="185"/>
      <c r="IL259" s="185"/>
      <c r="IM259" s="185"/>
    </row>
    <row r="260" spans="1:247" s="286" customFormat="1" ht="103.5" customHeight="1" x14ac:dyDescent="0.2">
      <c r="A260" s="1">
        <v>4</v>
      </c>
      <c r="B260" s="75" t="s">
        <v>764</v>
      </c>
      <c r="C260" s="10" t="s">
        <v>25</v>
      </c>
      <c r="D260" s="88">
        <v>20</v>
      </c>
      <c r="E260" s="55" t="s">
        <v>856</v>
      </c>
      <c r="F260" s="55" t="s">
        <v>736</v>
      </c>
      <c r="G260" s="32" t="s">
        <v>644</v>
      </c>
      <c r="H260" s="32" t="s">
        <v>739</v>
      </c>
      <c r="I260" s="63" t="s">
        <v>462</v>
      </c>
      <c r="J260" s="130">
        <v>2</v>
      </c>
      <c r="K260" s="94">
        <v>43313</v>
      </c>
      <c r="L260" s="94">
        <v>44042</v>
      </c>
      <c r="M260" s="97">
        <f>52+52</f>
        <v>104</v>
      </c>
      <c r="N260" s="66">
        <v>0.67</v>
      </c>
      <c r="O260" s="28" t="s">
        <v>1241</v>
      </c>
      <c r="P260" s="342" t="s">
        <v>1335</v>
      </c>
      <c r="Q260" s="419">
        <f t="shared" si="3"/>
        <v>243</v>
      </c>
      <c r="R260" s="185"/>
      <c r="S260" s="185"/>
      <c r="T260" s="185"/>
      <c r="U260" s="185"/>
      <c r="V260" s="185"/>
      <c r="W260" s="185"/>
      <c r="X260" s="185"/>
      <c r="Y260" s="185"/>
      <c r="Z260" s="185"/>
      <c r="AA260" s="185"/>
      <c r="AB260" s="185"/>
      <c r="AC260" s="185"/>
      <c r="AD260" s="185"/>
      <c r="AE260" s="185"/>
      <c r="AF260" s="185"/>
      <c r="AG260" s="185"/>
      <c r="AH260" s="185"/>
      <c r="AI260" s="185"/>
      <c r="AJ260" s="185"/>
      <c r="AK260" s="185"/>
      <c r="AL260" s="185"/>
      <c r="AM260" s="185"/>
      <c r="AN260" s="185"/>
      <c r="AO260" s="185"/>
      <c r="AP260" s="185"/>
      <c r="AQ260" s="185"/>
      <c r="AR260" s="185"/>
      <c r="AS260" s="185"/>
      <c r="AT260" s="420"/>
      <c r="AU260" s="420"/>
      <c r="AV260" s="420"/>
      <c r="AW260" s="420"/>
      <c r="AX260" s="420"/>
      <c r="AY260" s="420"/>
      <c r="AZ260" s="420"/>
      <c r="BA260" s="420"/>
      <c r="BB260" s="420"/>
      <c r="BC260" s="420"/>
      <c r="BD260" s="420"/>
      <c r="BE260" s="420"/>
      <c r="BF260" s="420"/>
      <c r="BG260" s="420"/>
      <c r="BH260" s="420"/>
      <c r="BI260" s="420"/>
      <c r="BJ260" s="420"/>
      <c r="BK260" s="420"/>
      <c r="BL260" s="420"/>
      <c r="BM260" s="420"/>
      <c r="BN260" s="420"/>
      <c r="BO260" s="420"/>
      <c r="BP260" s="420"/>
      <c r="BQ260" s="420"/>
      <c r="BR260" s="420"/>
      <c r="BS260" s="420"/>
      <c r="BT260" s="420"/>
      <c r="BU260" s="420"/>
      <c r="BV260" s="420"/>
      <c r="BW260" s="420"/>
      <c r="BX260" s="420"/>
      <c r="BY260" s="420"/>
      <c r="BZ260" s="420"/>
      <c r="CA260" s="420"/>
      <c r="CB260" s="420"/>
      <c r="CC260" s="420"/>
      <c r="CD260" s="420"/>
      <c r="CE260" s="420"/>
      <c r="CF260" s="420"/>
      <c r="CG260" s="420"/>
      <c r="CH260" s="420"/>
      <c r="CI260" s="420"/>
      <c r="CJ260" s="420"/>
      <c r="CK260" s="420"/>
      <c r="CL260" s="420"/>
      <c r="CM260" s="420"/>
      <c r="CN260" s="420"/>
      <c r="CO260" s="420"/>
      <c r="CP260" s="420"/>
      <c r="CQ260" s="420"/>
      <c r="CR260" s="420"/>
      <c r="CS260" s="420"/>
      <c r="CT260" s="420"/>
      <c r="CU260" s="420"/>
      <c r="CV260" s="420"/>
      <c r="CW260" s="420"/>
      <c r="CX260" s="420"/>
      <c r="CY260" s="420"/>
      <c r="CZ260" s="420"/>
      <c r="DA260" s="420"/>
      <c r="DB260" s="420"/>
      <c r="DC260" s="420"/>
      <c r="DD260" s="420"/>
      <c r="DE260" s="420"/>
      <c r="DF260" s="420"/>
      <c r="DG260" s="420"/>
      <c r="DH260" s="420"/>
      <c r="DI260" s="420"/>
      <c r="DJ260" s="420"/>
      <c r="DK260" s="420"/>
      <c r="DL260" s="420"/>
      <c r="DM260" s="420"/>
      <c r="DN260" s="420"/>
      <c r="DO260" s="420"/>
      <c r="DP260" s="420"/>
      <c r="DQ260" s="420"/>
      <c r="DR260" s="420"/>
      <c r="DS260" s="420"/>
      <c r="DT260" s="420"/>
      <c r="DU260" s="420"/>
      <c r="DV260" s="420"/>
      <c r="DW260" s="420"/>
      <c r="DX260" s="420"/>
      <c r="DY260" s="420"/>
      <c r="DZ260" s="420"/>
      <c r="EA260" s="420"/>
      <c r="EB260" s="420"/>
      <c r="EC260" s="420"/>
      <c r="ED260" s="420"/>
      <c r="EE260" s="420"/>
      <c r="EF260" s="420"/>
      <c r="EG260" s="420"/>
      <c r="EH260" s="420"/>
      <c r="EI260" s="420"/>
      <c r="EJ260" s="420"/>
      <c r="EK260" s="420"/>
      <c r="EL260" s="420"/>
      <c r="EM260" s="420"/>
      <c r="EN260" s="420"/>
      <c r="EO260" s="420"/>
      <c r="EP260" s="420"/>
      <c r="EQ260" s="420"/>
      <c r="ER260" s="420"/>
      <c r="ES260" s="420"/>
      <c r="ET260" s="420"/>
      <c r="EU260" s="420"/>
      <c r="EV260" s="420"/>
      <c r="EW260" s="420"/>
      <c r="EX260" s="420"/>
      <c r="EY260" s="420"/>
      <c r="EZ260" s="420"/>
      <c r="FA260" s="420"/>
      <c r="FB260" s="420"/>
      <c r="FC260" s="420"/>
      <c r="FD260" s="420"/>
      <c r="FE260" s="420"/>
      <c r="FF260" s="420"/>
      <c r="FG260" s="420"/>
      <c r="FH260" s="420"/>
      <c r="FI260" s="420"/>
      <c r="FJ260" s="420"/>
      <c r="FK260" s="420"/>
      <c r="FL260" s="420"/>
      <c r="FM260" s="420"/>
      <c r="FN260" s="420"/>
      <c r="FO260" s="420"/>
      <c r="FP260" s="420"/>
      <c r="FQ260" s="420"/>
      <c r="FR260" s="420"/>
      <c r="FS260" s="420"/>
      <c r="FT260" s="420"/>
      <c r="FU260" s="420"/>
      <c r="FV260" s="420"/>
      <c r="FW260" s="420"/>
      <c r="FX260" s="420"/>
      <c r="FY260" s="420"/>
      <c r="FZ260" s="420"/>
      <c r="GA260" s="420"/>
      <c r="GB260" s="420"/>
      <c r="GC260" s="420"/>
      <c r="GD260" s="420"/>
      <c r="GE260" s="420"/>
      <c r="GF260" s="420"/>
      <c r="GG260" s="420"/>
      <c r="GH260" s="420"/>
      <c r="GI260" s="420"/>
      <c r="GJ260" s="420"/>
      <c r="GK260" s="420"/>
      <c r="GL260" s="420"/>
      <c r="GM260" s="420"/>
      <c r="GN260" s="420"/>
      <c r="GO260" s="420"/>
      <c r="GP260" s="420"/>
      <c r="GQ260" s="420"/>
      <c r="GR260" s="420"/>
      <c r="GS260" s="420"/>
      <c r="GT260" s="420"/>
      <c r="GU260" s="420"/>
      <c r="GV260" s="420"/>
      <c r="GW260" s="420"/>
      <c r="GX260" s="420"/>
      <c r="GY260" s="420"/>
      <c r="GZ260" s="420"/>
      <c r="HA260" s="420"/>
      <c r="HB260" s="420"/>
      <c r="HC260" s="420"/>
      <c r="HD260" s="420"/>
      <c r="HE260" s="420"/>
      <c r="HF260" s="420"/>
      <c r="HG260" s="420"/>
      <c r="HH260" s="420"/>
      <c r="HI260" s="420"/>
      <c r="HJ260" s="420"/>
      <c r="HK260" s="420"/>
      <c r="HL260" s="420"/>
      <c r="HM260" s="420"/>
      <c r="HN260" s="420"/>
      <c r="HO260" s="420"/>
      <c r="HP260" s="420"/>
      <c r="HQ260" s="420"/>
      <c r="HR260" s="420"/>
      <c r="HS260" s="420"/>
      <c r="HT260" s="420"/>
      <c r="HU260" s="420"/>
      <c r="HV260" s="420"/>
      <c r="HW260" s="420"/>
      <c r="HX260" s="420"/>
      <c r="HY260" s="420"/>
      <c r="HZ260" s="420"/>
      <c r="IA260" s="420"/>
      <c r="IB260" s="420"/>
      <c r="IC260" s="420"/>
      <c r="ID260" s="420"/>
      <c r="IE260" s="420"/>
      <c r="IF260" s="420"/>
      <c r="IG260" s="420"/>
      <c r="IH260" s="420"/>
      <c r="II260" s="420"/>
      <c r="IJ260" s="420"/>
      <c r="IK260" s="420"/>
      <c r="IL260" s="420"/>
      <c r="IM260" s="420"/>
    </row>
    <row r="261" spans="1:247" s="286" customFormat="1" ht="103.5" customHeight="1" x14ac:dyDescent="0.2">
      <c r="A261" s="1">
        <v>4</v>
      </c>
      <c r="B261" s="75" t="s">
        <v>765</v>
      </c>
      <c r="C261" s="10" t="s">
        <v>25</v>
      </c>
      <c r="D261" s="88">
        <v>21</v>
      </c>
      <c r="E261" s="55" t="s">
        <v>857</v>
      </c>
      <c r="F261" s="32" t="s">
        <v>740</v>
      </c>
      <c r="G261" s="32" t="s">
        <v>644</v>
      </c>
      <c r="H261" s="32" t="s">
        <v>741</v>
      </c>
      <c r="I261" s="63" t="s">
        <v>462</v>
      </c>
      <c r="J261" s="53">
        <v>2</v>
      </c>
      <c r="K261" s="94">
        <v>43250</v>
      </c>
      <c r="L261" s="94">
        <v>44377</v>
      </c>
      <c r="M261" s="337">
        <f>52+52+52+4</f>
        <v>160</v>
      </c>
      <c r="N261" s="176">
        <v>0.9</v>
      </c>
      <c r="O261" s="115" t="s">
        <v>1238</v>
      </c>
      <c r="P261" s="342" t="s">
        <v>1326</v>
      </c>
      <c r="Q261" s="419">
        <f t="shared" si="3"/>
        <v>366</v>
      </c>
      <c r="R261" s="185"/>
      <c r="S261" s="185"/>
      <c r="T261" s="185"/>
      <c r="U261" s="185"/>
      <c r="V261" s="185"/>
      <c r="W261" s="185"/>
      <c r="X261" s="185"/>
      <c r="Y261" s="185"/>
      <c r="Z261" s="185"/>
      <c r="AA261" s="185"/>
      <c r="AB261" s="185"/>
      <c r="AC261" s="185"/>
      <c r="AD261" s="185"/>
      <c r="AE261" s="185"/>
      <c r="AF261" s="185"/>
      <c r="AG261" s="185"/>
      <c r="AH261" s="185"/>
      <c r="AI261" s="185"/>
      <c r="AJ261" s="185"/>
      <c r="AK261" s="185"/>
      <c r="AL261" s="185"/>
      <c r="AM261" s="185"/>
      <c r="AN261" s="185"/>
      <c r="AO261" s="185"/>
      <c r="AP261" s="185"/>
      <c r="AQ261" s="185"/>
      <c r="AR261" s="185"/>
      <c r="AS261" s="185"/>
      <c r="AT261" s="420"/>
      <c r="AU261" s="420"/>
      <c r="AV261" s="420"/>
      <c r="AW261" s="420"/>
      <c r="AX261" s="420"/>
      <c r="AY261" s="420"/>
      <c r="AZ261" s="420"/>
      <c r="BA261" s="420"/>
      <c r="BB261" s="420"/>
      <c r="BC261" s="420"/>
      <c r="BD261" s="420"/>
      <c r="BE261" s="420"/>
      <c r="BF261" s="420"/>
      <c r="BG261" s="420"/>
      <c r="BH261" s="420"/>
      <c r="BI261" s="420"/>
      <c r="BJ261" s="420"/>
      <c r="BK261" s="420"/>
      <c r="BL261" s="420"/>
      <c r="BM261" s="420"/>
      <c r="BN261" s="420"/>
      <c r="BO261" s="420"/>
      <c r="BP261" s="420"/>
      <c r="BQ261" s="420"/>
      <c r="BR261" s="420"/>
      <c r="BS261" s="420"/>
      <c r="BT261" s="420"/>
      <c r="BU261" s="420"/>
      <c r="BV261" s="420"/>
      <c r="BW261" s="420"/>
      <c r="BX261" s="420"/>
      <c r="BY261" s="420"/>
      <c r="BZ261" s="420"/>
      <c r="CA261" s="420"/>
      <c r="CB261" s="420"/>
      <c r="CC261" s="420"/>
      <c r="CD261" s="420"/>
      <c r="CE261" s="420"/>
      <c r="CF261" s="420"/>
      <c r="CG261" s="420"/>
      <c r="CH261" s="420"/>
      <c r="CI261" s="420"/>
      <c r="CJ261" s="420"/>
      <c r="CK261" s="420"/>
      <c r="CL261" s="420"/>
      <c r="CM261" s="420"/>
      <c r="CN261" s="420"/>
      <c r="CO261" s="420"/>
      <c r="CP261" s="420"/>
      <c r="CQ261" s="420"/>
      <c r="CR261" s="420"/>
      <c r="CS261" s="420"/>
      <c r="CT261" s="420"/>
      <c r="CU261" s="420"/>
      <c r="CV261" s="420"/>
      <c r="CW261" s="420"/>
      <c r="CX261" s="420"/>
      <c r="CY261" s="420"/>
      <c r="CZ261" s="420"/>
      <c r="DA261" s="420"/>
      <c r="DB261" s="420"/>
      <c r="DC261" s="420"/>
      <c r="DD261" s="420"/>
      <c r="DE261" s="420"/>
      <c r="DF261" s="420"/>
      <c r="DG261" s="420"/>
      <c r="DH261" s="420"/>
      <c r="DI261" s="420"/>
      <c r="DJ261" s="420"/>
      <c r="DK261" s="420"/>
      <c r="DL261" s="420"/>
      <c r="DM261" s="420"/>
      <c r="DN261" s="420"/>
      <c r="DO261" s="420"/>
      <c r="DP261" s="420"/>
      <c r="DQ261" s="420"/>
      <c r="DR261" s="420"/>
      <c r="DS261" s="420"/>
      <c r="DT261" s="420"/>
      <c r="DU261" s="420"/>
      <c r="DV261" s="420"/>
      <c r="DW261" s="420"/>
      <c r="DX261" s="420"/>
      <c r="DY261" s="420"/>
      <c r="DZ261" s="420"/>
      <c r="EA261" s="420"/>
      <c r="EB261" s="420"/>
      <c r="EC261" s="420"/>
      <c r="ED261" s="420"/>
      <c r="EE261" s="420"/>
      <c r="EF261" s="420"/>
      <c r="EG261" s="420"/>
      <c r="EH261" s="420"/>
      <c r="EI261" s="420"/>
      <c r="EJ261" s="420"/>
      <c r="EK261" s="420"/>
      <c r="EL261" s="420"/>
      <c r="EM261" s="420"/>
      <c r="EN261" s="420"/>
      <c r="EO261" s="420"/>
      <c r="EP261" s="420"/>
      <c r="EQ261" s="420"/>
      <c r="ER261" s="420"/>
      <c r="ES261" s="420"/>
      <c r="ET261" s="420"/>
      <c r="EU261" s="420"/>
      <c r="EV261" s="420"/>
      <c r="EW261" s="420"/>
      <c r="EX261" s="420"/>
      <c r="EY261" s="420"/>
      <c r="EZ261" s="420"/>
      <c r="FA261" s="420"/>
      <c r="FB261" s="420"/>
      <c r="FC261" s="420"/>
      <c r="FD261" s="420"/>
      <c r="FE261" s="420"/>
      <c r="FF261" s="420"/>
      <c r="FG261" s="420"/>
      <c r="FH261" s="420"/>
      <c r="FI261" s="420"/>
      <c r="FJ261" s="420"/>
      <c r="FK261" s="420"/>
      <c r="FL261" s="420"/>
      <c r="FM261" s="420"/>
      <c r="FN261" s="420"/>
      <c r="FO261" s="420"/>
      <c r="FP261" s="420"/>
      <c r="FQ261" s="420"/>
      <c r="FR261" s="420"/>
      <c r="FS261" s="420"/>
      <c r="FT261" s="420"/>
      <c r="FU261" s="420"/>
      <c r="FV261" s="420"/>
      <c r="FW261" s="420"/>
      <c r="FX261" s="420"/>
      <c r="FY261" s="420"/>
      <c r="FZ261" s="420"/>
      <c r="GA261" s="420"/>
      <c r="GB261" s="420"/>
      <c r="GC261" s="420"/>
      <c r="GD261" s="420"/>
      <c r="GE261" s="420"/>
      <c r="GF261" s="420"/>
      <c r="GG261" s="420"/>
      <c r="GH261" s="420"/>
      <c r="GI261" s="420"/>
      <c r="GJ261" s="420"/>
      <c r="GK261" s="420"/>
      <c r="GL261" s="420"/>
      <c r="GM261" s="420"/>
      <c r="GN261" s="420"/>
      <c r="GO261" s="420"/>
      <c r="GP261" s="420"/>
      <c r="GQ261" s="420"/>
      <c r="GR261" s="420"/>
      <c r="GS261" s="420"/>
      <c r="GT261" s="420"/>
      <c r="GU261" s="420"/>
      <c r="GV261" s="420"/>
      <c r="GW261" s="420"/>
      <c r="GX261" s="420"/>
      <c r="GY261" s="420"/>
      <c r="GZ261" s="420"/>
      <c r="HA261" s="420"/>
      <c r="HB261" s="420"/>
      <c r="HC261" s="420"/>
      <c r="HD261" s="420"/>
      <c r="HE261" s="420"/>
      <c r="HF261" s="420"/>
      <c r="HG261" s="420"/>
      <c r="HH261" s="420"/>
      <c r="HI261" s="420"/>
      <c r="HJ261" s="420"/>
      <c r="HK261" s="420"/>
      <c r="HL261" s="420"/>
      <c r="HM261" s="420"/>
      <c r="HN261" s="420"/>
      <c r="HO261" s="420"/>
      <c r="HP261" s="420"/>
      <c r="HQ261" s="420"/>
      <c r="HR261" s="420"/>
      <c r="HS261" s="420"/>
      <c r="HT261" s="420"/>
      <c r="HU261" s="420"/>
      <c r="HV261" s="420"/>
      <c r="HW261" s="420"/>
      <c r="HX261" s="420"/>
      <c r="HY261" s="420"/>
      <c r="HZ261" s="420"/>
      <c r="IA261" s="420"/>
      <c r="IB261" s="420"/>
      <c r="IC261" s="420"/>
      <c r="ID261" s="420"/>
      <c r="IE261" s="420"/>
      <c r="IF261" s="420"/>
      <c r="IG261" s="420"/>
      <c r="IH261" s="420"/>
      <c r="II261" s="420"/>
      <c r="IJ261" s="420"/>
      <c r="IK261" s="420"/>
      <c r="IL261" s="420"/>
      <c r="IM261" s="420"/>
    </row>
    <row r="262" spans="1:247" s="286" customFormat="1" ht="63.75" x14ac:dyDescent="0.2">
      <c r="A262" s="1">
        <v>4</v>
      </c>
      <c r="B262" s="75" t="s">
        <v>766</v>
      </c>
      <c r="C262" s="10" t="s">
        <v>25</v>
      </c>
      <c r="D262" s="88">
        <v>21</v>
      </c>
      <c r="E262" s="55" t="s">
        <v>857</v>
      </c>
      <c r="F262" s="32" t="s">
        <v>740</v>
      </c>
      <c r="G262" s="32" t="s">
        <v>662</v>
      </c>
      <c r="H262" s="32" t="s">
        <v>694</v>
      </c>
      <c r="I262" s="63" t="s">
        <v>465</v>
      </c>
      <c r="J262" s="53">
        <v>16</v>
      </c>
      <c r="K262" s="94">
        <v>43344</v>
      </c>
      <c r="L262" s="94">
        <v>43830</v>
      </c>
      <c r="M262" s="97">
        <f>52+17</f>
        <v>69</v>
      </c>
      <c r="N262" s="176">
        <v>1</v>
      </c>
      <c r="O262" s="28" t="s">
        <v>1233</v>
      </c>
      <c r="P262" s="342" t="s">
        <v>1315</v>
      </c>
      <c r="Q262" s="419">
        <f t="shared" si="3"/>
        <v>193</v>
      </c>
      <c r="R262" s="185"/>
      <c r="S262" s="185"/>
      <c r="T262" s="185"/>
      <c r="U262" s="185"/>
      <c r="V262" s="185"/>
      <c r="W262" s="185"/>
      <c r="X262" s="185"/>
      <c r="Y262" s="185"/>
      <c r="Z262" s="185"/>
      <c r="AA262" s="185"/>
      <c r="AB262" s="185"/>
      <c r="AC262" s="185"/>
      <c r="AD262" s="185"/>
      <c r="AE262" s="185"/>
      <c r="AF262" s="185"/>
      <c r="AG262" s="185"/>
      <c r="AH262" s="185"/>
      <c r="AI262" s="185"/>
      <c r="AJ262" s="185"/>
      <c r="AK262" s="185"/>
      <c r="AL262" s="185"/>
      <c r="AM262" s="185"/>
      <c r="AN262" s="185"/>
      <c r="AO262" s="185"/>
      <c r="AP262" s="185"/>
      <c r="AQ262" s="185"/>
      <c r="AR262" s="185"/>
      <c r="AS262" s="185"/>
      <c r="AT262" s="317"/>
      <c r="AU262" s="317"/>
      <c r="AV262" s="317"/>
      <c r="AW262" s="317"/>
      <c r="AX262" s="317"/>
      <c r="AY262" s="317"/>
      <c r="AZ262" s="317"/>
      <c r="BA262" s="317"/>
      <c r="BB262" s="317"/>
      <c r="BC262" s="317"/>
      <c r="BD262" s="317"/>
      <c r="BE262" s="317"/>
      <c r="BF262" s="317"/>
      <c r="BG262" s="317"/>
      <c r="BH262" s="317"/>
      <c r="BI262" s="317"/>
      <c r="BJ262" s="317"/>
      <c r="BK262" s="317"/>
      <c r="BL262" s="317"/>
      <c r="BM262" s="317"/>
      <c r="BN262" s="317"/>
      <c r="BO262" s="317"/>
      <c r="BP262" s="317"/>
      <c r="BQ262" s="317"/>
      <c r="BR262" s="317"/>
      <c r="BS262" s="317"/>
      <c r="BT262" s="317"/>
      <c r="BU262" s="317"/>
      <c r="BV262" s="317"/>
      <c r="BW262" s="317"/>
      <c r="BX262" s="317"/>
      <c r="BY262" s="317"/>
      <c r="BZ262" s="317"/>
      <c r="CA262" s="317"/>
      <c r="CB262" s="317"/>
      <c r="CC262" s="317"/>
      <c r="CD262" s="317"/>
      <c r="CE262" s="317"/>
      <c r="CF262" s="317"/>
      <c r="CG262" s="317"/>
      <c r="CH262" s="317"/>
      <c r="CI262" s="317"/>
      <c r="CJ262" s="317"/>
      <c r="CK262" s="317"/>
      <c r="CL262" s="317"/>
      <c r="CM262" s="317"/>
      <c r="CN262" s="317"/>
      <c r="CO262" s="317"/>
      <c r="CP262" s="317"/>
      <c r="CQ262" s="317"/>
      <c r="CR262" s="317"/>
      <c r="CS262" s="317"/>
      <c r="CT262" s="317"/>
      <c r="CU262" s="317"/>
      <c r="CV262" s="317"/>
      <c r="CW262" s="317"/>
      <c r="CX262" s="317"/>
      <c r="CY262" s="317"/>
      <c r="CZ262" s="317"/>
      <c r="DA262" s="317"/>
      <c r="DB262" s="317"/>
      <c r="DC262" s="317"/>
      <c r="DD262" s="317"/>
      <c r="DE262" s="317"/>
      <c r="DF262" s="317"/>
      <c r="DG262" s="317"/>
      <c r="DH262" s="317"/>
      <c r="DI262" s="317"/>
      <c r="DJ262" s="317"/>
      <c r="DK262" s="317"/>
      <c r="DL262" s="317"/>
      <c r="DM262" s="317"/>
      <c r="DN262" s="317"/>
      <c r="DO262" s="317"/>
      <c r="DP262" s="317"/>
      <c r="DQ262" s="317"/>
      <c r="DR262" s="317"/>
      <c r="DS262" s="317"/>
      <c r="DT262" s="317"/>
      <c r="DU262" s="317"/>
      <c r="DV262" s="317"/>
      <c r="DW262" s="317"/>
      <c r="DX262" s="317"/>
      <c r="DY262" s="317"/>
      <c r="DZ262" s="317"/>
      <c r="EA262" s="317"/>
      <c r="EB262" s="317"/>
      <c r="EC262" s="317"/>
      <c r="ED262" s="317"/>
      <c r="EE262" s="317"/>
      <c r="EF262" s="317"/>
      <c r="EG262" s="317"/>
      <c r="EH262" s="317"/>
      <c r="EI262" s="317"/>
      <c r="EJ262" s="317"/>
      <c r="EK262" s="317"/>
      <c r="EL262" s="317"/>
      <c r="EM262" s="317"/>
      <c r="EN262" s="317"/>
      <c r="EO262" s="317"/>
      <c r="EP262" s="317"/>
      <c r="EQ262" s="317"/>
      <c r="ER262" s="317"/>
      <c r="ES262" s="317"/>
      <c r="ET262" s="317"/>
      <c r="EU262" s="317"/>
      <c r="EV262" s="317"/>
      <c r="EW262" s="317"/>
      <c r="EX262" s="317"/>
      <c r="EY262" s="317"/>
      <c r="EZ262" s="317"/>
      <c r="FA262" s="317"/>
      <c r="FB262" s="317"/>
      <c r="FC262" s="317"/>
      <c r="FD262" s="317"/>
      <c r="FE262" s="317"/>
      <c r="FF262" s="317"/>
      <c r="FG262" s="317"/>
      <c r="FH262" s="317"/>
      <c r="FI262" s="317"/>
      <c r="FJ262" s="317"/>
      <c r="FK262" s="317"/>
      <c r="FL262" s="317"/>
      <c r="FM262" s="317"/>
      <c r="FN262" s="317"/>
      <c r="FO262" s="317"/>
      <c r="FP262" s="317"/>
      <c r="FQ262" s="317"/>
      <c r="FR262" s="317"/>
      <c r="FS262" s="317"/>
      <c r="FT262" s="317"/>
      <c r="FU262" s="317"/>
      <c r="FV262" s="317"/>
      <c r="FW262" s="317"/>
      <c r="FX262" s="317"/>
      <c r="FY262" s="317"/>
      <c r="FZ262" s="317"/>
      <c r="GA262" s="317"/>
      <c r="GB262" s="317"/>
      <c r="GC262" s="317"/>
      <c r="GD262" s="317"/>
      <c r="GE262" s="317"/>
      <c r="GF262" s="317"/>
      <c r="GG262" s="317"/>
      <c r="GH262" s="317"/>
      <c r="GI262" s="317"/>
      <c r="GJ262" s="317"/>
      <c r="GK262" s="317"/>
      <c r="GL262" s="317"/>
      <c r="GM262" s="317"/>
      <c r="GN262" s="317"/>
      <c r="GO262" s="317"/>
      <c r="GP262" s="317"/>
      <c r="GQ262" s="317"/>
      <c r="GR262" s="317"/>
      <c r="GS262" s="317"/>
      <c r="GT262" s="317"/>
      <c r="GU262" s="317"/>
      <c r="GV262" s="317"/>
      <c r="GW262" s="317"/>
      <c r="GX262" s="317"/>
      <c r="GY262" s="317"/>
      <c r="GZ262" s="317"/>
      <c r="HA262" s="317"/>
      <c r="HB262" s="317"/>
      <c r="HC262" s="317"/>
      <c r="HD262" s="317"/>
      <c r="HE262" s="317"/>
      <c r="HF262" s="317"/>
      <c r="HG262" s="317"/>
      <c r="HH262" s="317"/>
      <c r="HI262" s="317"/>
      <c r="HJ262" s="317"/>
      <c r="HK262" s="317"/>
      <c r="HL262" s="317"/>
      <c r="HM262" s="317"/>
      <c r="HN262" s="317"/>
      <c r="HO262" s="317"/>
      <c r="HP262" s="317"/>
      <c r="HQ262" s="317"/>
      <c r="HR262" s="317"/>
      <c r="HS262" s="317"/>
      <c r="HT262" s="317"/>
      <c r="HU262" s="317"/>
      <c r="HV262" s="317"/>
      <c r="HW262" s="317"/>
      <c r="HX262" s="317"/>
      <c r="HY262" s="317"/>
      <c r="HZ262" s="317"/>
      <c r="IA262" s="317"/>
      <c r="IB262" s="317"/>
      <c r="IC262" s="317"/>
      <c r="ID262" s="317"/>
      <c r="IE262" s="317"/>
      <c r="IF262" s="317"/>
      <c r="IG262" s="317"/>
      <c r="IH262" s="317"/>
      <c r="II262" s="317"/>
      <c r="IJ262" s="317"/>
      <c r="IK262" s="317"/>
      <c r="IL262" s="317"/>
      <c r="IM262" s="317"/>
    </row>
    <row r="263" spans="1:247" s="286" customFormat="1" ht="63.75" x14ac:dyDescent="0.2">
      <c r="A263" s="1">
        <v>4</v>
      </c>
      <c r="B263" s="75" t="s">
        <v>767</v>
      </c>
      <c r="C263" s="10" t="s">
        <v>25</v>
      </c>
      <c r="D263" s="88">
        <v>21</v>
      </c>
      <c r="E263" s="55" t="s">
        <v>857</v>
      </c>
      <c r="F263" s="32" t="s">
        <v>740</v>
      </c>
      <c r="G263" s="32" t="s">
        <v>648</v>
      </c>
      <c r="H263" s="32" t="s">
        <v>649</v>
      </c>
      <c r="I263" s="63" t="s">
        <v>468</v>
      </c>
      <c r="J263" s="53">
        <v>3</v>
      </c>
      <c r="K263" s="94">
        <v>43344</v>
      </c>
      <c r="L263" s="377">
        <v>44195</v>
      </c>
      <c r="M263" s="337">
        <f>52+43</f>
        <v>95</v>
      </c>
      <c r="N263" s="176">
        <v>0.6</v>
      </c>
      <c r="O263" s="76" t="s">
        <v>1404</v>
      </c>
      <c r="P263" s="344" t="s">
        <v>1341</v>
      </c>
      <c r="Q263" s="419">
        <f t="shared" si="3"/>
        <v>369</v>
      </c>
      <c r="R263" s="185"/>
      <c r="S263" s="185"/>
      <c r="T263" s="185"/>
      <c r="U263" s="185"/>
      <c r="V263" s="185"/>
      <c r="W263" s="185"/>
      <c r="X263" s="185"/>
      <c r="Y263" s="185"/>
      <c r="Z263" s="185"/>
      <c r="AA263" s="185"/>
      <c r="AB263" s="185"/>
      <c r="AC263" s="185"/>
      <c r="AD263" s="185"/>
      <c r="AE263" s="185"/>
      <c r="AF263" s="185"/>
      <c r="AG263" s="185"/>
      <c r="AH263" s="185"/>
      <c r="AI263" s="185"/>
      <c r="AJ263" s="185"/>
      <c r="AK263" s="185"/>
      <c r="AL263" s="185"/>
      <c r="AM263" s="185"/>
      <c r="AN263" s="185"/>
      <c r="AO263" s="185"/>
      <c r="AP263" s="185"/>
      <c r="AQ263" s="185"/>
      <c r="AR263" s="185"/>
      <c r="AS263" s="185"/>
      <c r="AT263" s="420"/>
      <c r="AU263" s="420"/>
      <c r="AV263" s="420"/>
      <c r="AW263" s="420"/>
      <c r="AX263" s="420"/>
      <c r="AY263" s="420"/>
      <c r="AZ263" s="420"/>
      <c r="BA263" s="420"/>
      <c r="BB263" s="420"/>
      <c r="BC263" s="420"/>
      <c r="BD263" s="420"/>
      <c r="BE263" s="420"/>
      <c r="BF263" s="420"/>
      <c r="BG263" s="420"/>
      <c r="BH263" s="420"/>
      <c r="BI263" s="420"/>
      <c r="BJ263" s="420"/>
      <c r="BK263" s="420"/>
      <c r="BL263" s="420"/>
      <c r="BM263" s="420"/>
      <c r="BN263" s="420"/>
      <c r="BO263" s="420"/>
      <c r="BP263" s="420"/>
      <c r="BQ263" s="420"/>
      <c r="BR263" s="420"/>
      <c r="BS263" s="420"/>
      <c r="BT263" s="420"/>
      <c r="BU263" s="420"/>
      <c r="BV263" s="420"/>
      <c r="BW263" s="420"/>
      <c r="BX263" s="420"/>
      <c r="BY263" s="420"/>
      <c r="BZ263" s="420"/>
      <c r="CA263" s="420"/>
      <c r="CB263" s="420"/>
      <c r="CC263" s="420"/>
      <c r="CD263" s="420"/>
      <c r="CE263" s="420"/>
      <c r="CF263" s="420"/>
      <c r="CG263" s="420"/>
      <c r="CH263" s="420"/>
      <c r="CI263" s="420"/>
      <c r="CJ263" s="420"/>
      <c r="CK263" s="420"/>
      <c r="CL263" s="420"/>
      <c r="CM263" s="420"/>
      <c r="CN263" s="420"/>
      <c r="CO263" s="420"/>
      <c r="CP263" s="420"/>
      <c r="CQ263" s="420"/>
      <c r="CR263" s="420"/>
      <c r="CS263" s="420"/>
      <c r="CT263" s="420"/>
      <c r="CU263" s="420"/>
      <c r="CV263" s="420"/>
      <c r="CW263" s="420"/>
      <c r="CX263" s="420"/>
      <c r="CY263" s="420"/>
      <c r="CZ263" s="420"/>
      <c r="DA263" s="420"/>
      <c r="DB263" s="420"/>
      <c r="DC263" s="420"/>
      <c r="DD263" s="420"/>
      <c r="DE263" s="420"/>
      <c r="DF263" s="420"/>
      <c r="DG263" s="420"/>
      <c r="DH263" s="420"/>
      <c r="DI263" s="420"/>
      <c r="DJ263" s="420"/>
      <c r="DK263" s="420"/>
      <c r="DL263" s="420"/>
      <c r="DM263" s="420"/>
      <c r="DN263" s="420"/>
      <c r="DO263" s="420"/>
      <c r="DP263" s="420"/>
      <c r="DQ263" s="420"/>
      <c r="DR263" s="420"/>
      <c r="DS263" s="420"/>
      <c r="DT263" s="420"/>
      <c r="DU263" s="420"/>
      <c r="DV263" s="420"/>
      <c r="DW263" s="420"/>
      <c r="DX263" s="420"/>
      <c r="DY263" s="420"/>
      <c r="DZ263" s="420"/>
      <c r="EA263" s="420"/>
      <c r="EB263" s="420"/>
      <c r="EC263" s="420"/>
      <c r="ED263" s="420"/>
      <c r="EE263" s="420"/>
      <c r="EF263" s="420"/>
      <c r="EG263" s="420"/>
      <c r="EH263" s="420"/>
      <c r="EI263" s="420"/>
      <c r="EJ263" s="420"/>
      <c r="EK263" s="420"/>
      <c r="EL263" s="420"/>
      <c r="EM263" s="420"/>
      <c r="EN263" s="420"/>
      <c r="EO263" s="420"/>
      <c r="EP263" s="420"/>
      <c r="EQ263" s="420"/>
      <c r="ER263" s="420"/>
      <c r="ES263" s="420"/>
      <c r="ET263" s="420"/>
      <c r="EU263" s="420"/>
      <c r="EV263" s="420"/>
      <c r="EW263" s="420"/>
      <c r="EX263" s="420"/>
      <c r="EY263" s="420"/>
      <c r="EZ263" s="420"/>
      <c r="FA263" s="420"/>
      <c r="FB263" s="420"/>
      <c r="FC263" s="420"/>
      <c r="FD263" s="420"/>
      <c r="FE263" s="420"/>
      <c r="FF263" s="420"/>
      <c r="FG263" s="420"/>
      <c r="FH263" s="420"/>
      <c r="FI263" s="420"/>
      <c r="FJ263" s="420"/>
      <c r="FK263" s="420"/>
      <c r="FL263" s="420"/>
      <c r="FM263" s="420"/>
      <c r="FN263" s="420"/>
      <c r="FO263" s="420"/>
      <c r="FP263" s="420"/>
      <c r="FQ263" s="420"/>
      <c r="FR263" s="420"/>
      <c r="FS263" s="420"/>
      <c r="FT263" s="420"/>
      <c r="FU263" s="420"/>
      <c r="FV263" s="420"/>
      <c r="FW263" s="420"/>
      <c r="FX263" s="420"/>
      <c r="FY263" s="420"/>
      <c r="FZ263" s="420"/>
      <c r="GA263" s="420"/>
      <c r="GB263" s="420"/>
      <c r="GC263" s="420"/>
      <c r="GD263" s="420"/>
      <c r="GE263" s="420"/>
      <c r="GF263" s="420"/>
      <c r="GG263" s="420"/>
      <c r="GH263" s="420"/>
      <c r="GI263" s="420"/>
      <c r="GJ263" s="420"/>
      <c r="GK263" s="420"/>
      <c r="GL263" s="420"/>
      <c r="GM263" s="420"/>
      <c r="GN263" s="420"/>
      <c r="GO263" s="420"/>
      <c r="GP263" s="420"/>
      <c r="GQ263" s="420"/>
      <c r="GR263" s="420"/>
      <c r="GS263" s="420"/>
      <c r="GT263" s="420"/>
      <c r="GU263" s="420"/>
      <c r="GV263" s="420"/>
      <c r="GW263" s="420"/>
      <c r="GX263" s="420"/>
      <c r="GY263" s="420"/>
      <c r="GZ263" s="420"/>
      <c r="HA263" s="420"/>
      <c r="HB263" s="420"/>
      <c r="HC263" s="420"/>
      <c r="HD263" s="420"/>
      <c r="HE263" s="420"/>
      <c r="HF263" s="420"/>
      <c r="HG263" s="420"/>
      <c r="HH263" s="420"/>
      <c r="HI263" s="420"/>
      <c r="HJ263" s="420"/>
      <c r="HK263" s="420"/>
      <c r="HL263" s="420"/>
      <c r="HM263" s="420"/>
      <c r="HN263" s="420"/>
      <c r="HO263" s="420"/>
      <c r="HP263" s="420"/>
      <c r="HQ263" s="420"/>
      <c r="HR263" s="420"/>
      <c r="HS263" s="420"/>
      <c r="HT263" s="420"/>
      <c r="HU263" s="420"/>
      <c r="HV263" s="420"/>
      <c r="HW263" s="420"/>
      <c r="HX263" s="420"/>
      <c r="HY263" s="420"/>
      <c r="HZ263" s="420"/>
      <c r="IA263" s="420"/>
      <c r="IB263" s="420"/>
      <c r="IC263" s="420"/>
      <c r="ID263" s="420"/>
      <c r="IE263" s="420"/>
      <c r="IF263" s="420"/>
      <c r="IG263" s="420"/>
      <c r="IH263" s="420"/>
      <c r="II263" s="420"/>
      <c r="IJ263" s="420"/>
      <c r="IK263" s="420"/>
      <c r="IL263" s="420"/>
      <c r="IM263" s="420"/>
    </row>
    <row r="264" spans="1:247" s="286" customFormat="1" ht="63.75" x14ac:dyDescent="0.2">
      <c r="A264" s="1">
        <v>4</v>
      </c>
      <c r="B264" s="75" t="s">
        <v>783</v>
      </c>
      <c r="C264" s="10" t="s">
        <v>25</v>
      </c>
      <c r="D264" s="88">
        <v>21</v>
      </c>
      <c r="E264" s="55" t="s">
        <v>857</v>
      </c>
      <c r="F264" s="177" t="s">
        <v>740</v>
      </c>
      <c r="G264" s="218" t="s">
        <v>666</v>
      </c>
      <c r="H264" s="32" t="s">
        <v>742</v>
      </c>
      <c r="I264" s="63" t="s">
        <v>653</v>
      </c>
      <c r="J264" s="53">
        <v>4</v>
      </c>
      <c r="K264" s="94">
        <v>43466</v>
      </c>
      <c r="L264" s="94">
        <v>43830</v>
      </c>
      <c r="M264" s="97">
        <v>52</v>
      </c>
      <c r="N264" s="176">
        <v>1</v>
      </c>
      <c r="O264" s="28" t="s">
        <v>1233</v>
      </c>
      <c r="P264" s="342" t="s">
        <v>1315</v>
      </c>
      <c r="Q264" s="419">
        <f t="shared" si="3"/>
        <v>193</v>
      </c>
      <c r="R264" s="185"/>
      <c r="S264" s="185"/>
      <c r="T264" s="185"/>
      <c r="U264" s="185"/>
      <c r="V264" s="185"/>
      <c r="W264" s="185"/>
      <c r="X264" s="185"/>
      <c r="Y264" s="185"/>
      <c r="Z264" s="185"/>
      <c r="AA264" s="185"/>
      <c r="AB264" s="185"/>
      <c r="AC264" s="185"/>
      <c r="AD264" s="185"/>
      <c r="AE264" s="185"/>
      <c r="AF264" s="185"/>
      <c r="AG264" s="185"/>
      <c r="AH264" s="185"/>
      <c r="AI264" s="185"/>
      <c r="AJ264" s="185"/>
      <c r="AK264" s="185"/>
      <c r="AL264" s="185"/>
      <c r="AM264" s="185"/>
      <c r="AN264" s="185"/>
      <c r="AO264" s="185"/>
      <c r="AP264" s="185"/>
      <c r="AQ264" s="185"/>
      <c r="AR264" s="185"/>
      <c r="AS264" s="185"/>
    </row>
    <row r="265" spans="1:247" s="286" customFormat="1" ht="51" x14ac:dyDescent="0.2">
      <c r="A265" s="1">
        <v>5</v>
      </c>
      <c r="B265" s="75" t="s">
        <v>1061</v>
      </c>
      <c r="C265" s="10" t="s">
        <v>25</v>
      </c>
      <c r="D265" s="297" t="s">
        <v>915</v>
      </c>
      <c r="E265" s="298" t="s">
        <v>916</v>
      </c>
      <c r="F265" s="292" t="s">
        <v>917</v>
      </c>
      <c r="G265" s="292" t="s">
        <v>918</v>
      </c>
      <c r="H265" s="292" t="s">
        <v>919</v>
      </c>
      <c r="I265" s="292" t="s">
        <v>62</v>
      </c>
      <c r="J265" s="278">
        <v>3</v>
      </c>
      <c r="K265" s="277">
        <v>43759</v>
      </c>
      <c r="L265" s="366">
        <v>44043</v>
      </c>
      <c r="M265" s="278">
        <v>22</v>
      </c>
      <c r="N265" s="378">
        <v>0.3</v>
      </c>
      <c r="O265" s="311" t="s">
        <v>1405</v>
      </c>
      <c r="P265" s="312" t="s">
        <v>1345</v>
      </c>
      <c r="Q265" s="419">
        <f t="shared" si="3"/>
        <v>383</v>
      </c>
      <c r="R265" s="185"/>
      <c r="S265" s="185"/>
      <c r="T265" s="185"/>
      <c r="U265" s="185"/>
      <c r="V265" s="185"/>
      <c r="W265" s="185"/>
      <c r="X265" s="185"/>
      <c r="Y265" s="185"/>
      <c r="Z265" s="185"/>
      <c r="AA265" s="185"/>
      <c r="AB265" s="185"/>
      <c r="AC265" s="185"/>
      <c r="AD265" s="185"/>
      <c r="AE265" s="185"/>
      <c r="AF265" s="185"/>
      <c r="AG265" s="185"/>
      <c r="AH265" s="185"/>
      <c r="AI265" s="185"/>
      <c r="AJ265" s="185"/>
      <c r="AK265" s="185"/>
      <c r="AL265" s="185"/>
      <c r="AM265" s="185"/>
      <c r="AN265" s="185"/>
      <c r="AO265" s="185"/>
      <c r="AP265" s="185"/>
      <c r="AQ265" s="185"/>
      <c r="AR265" s="185"/>
      <c r="AS265" s="185"/>
    </row>
    <row r="266" spans="1:247" s="286" customFormat="1" ht="51" x14ac:dyDescent="0.2">
      <c r="A266" s="1">
        <v>5</v>
      </c>
      <c r="B266" s="75" t="s">
        <v>1062</v>
      </c>
      <c r="C266" s="10" t="s">
        <v>25</v>
      </c>
      <c r="D266" s="297" t="s">
        <v>915</v>
      </c>
      <c r="E266" s="298" t="s">
        <v>916</v>
      </c>
      <c r="F266" s="292" t="s">
        <v>917</v>
      </c>
      <c r="G266" s="293" t="s">
        <v>921</v>
      </c>
      <c r="H266" s="293" t="s">
        <v>922</v>
      </c>
      <c r="I266" s="293" t="s">
        <v>923</v>
      </c>
      <c r="J266" s="279">
        <v>150</v>
      </c>
      <c r="K266" s="277">
        <v>43678</v>
      </c>
      <c r="L266" s="366">
        <v>44104</v>
      </c>
      <c r="M266" s="279">
        <v>88</v>
      </c>
      <c r="N266" s="176">
        <v>0</v>
      </c>
      <c r="O266" s="276" t="s">
        <v>1456</v>
      </c>
      <c r="P266" s="312" t="s">
        <v>1346</v>
      </c>
      <c r="Q266" s="419">
        <f t="shared" si="3"/>
        <v>101</v>
      </c>
      <c r="R266" s="185"/>
      <c r="S266" s="185"/>
      <c r="T266" s="185"/>
      <c r="U266" s="185"/>
      <c r="V266" s="185"/>
      <c r="W266" s="185"/>
      <c r="X266" s="185"/>
      <c r="Y266" s="185"/>
      <c r="Z266" s="185"/>
      <c r="AA266" s="185"/>
      <c r="AB266" s="185"/>
      <c r="AC266" s="185"/>
      <c r="AD266" s="185"/>
      <c r="AE266" s="185"/>
      <c r="AF266" s="185"/>
      <c r="AG266" s="185"/>
      <c r="AH266" s="185"/>
      <c r="AI266" s="185"/>
      <c r="AJ266" s="185"/>
      <c r="AK266" s="185"/>
      <c r="AL266" s="185"/>
      <c r="AM266" s="185"/>
      <c r="AN266" s="185"/>
      <c r="AO266" s="185"/>
      <c r="AP266" s="185"/>
      <c r="AQ266" s="185"/>
      <c r="AR266" s="185"/>
      <c r="AS266" s="185"/>
      <c r="AT266" s="317"/>
      <c r="AU266" s="317"/>
      <c r="AV266" s="317"/>
      <c r="AW266" s="317"/>
      <c r="AX266" s="317"/>
      <c r="AY266" s="317"/>
      <c r="AZ266" s="317"/>
      <c r="BA266" s="317"/>
      <c r="BB266" s="317"/>
      <c r="BC266" s="317"/>
      <c r="BD266" s="317"/>
      <c r="BE266" s="317"/>
      <c r="BF266" s="317"/>
      <c r="BG266" s="317"/>
      <c r="BH266" s="317"/>
      <c r="BI266" s="317"/>
      <c r="BJ266" s="317"/>
      <c r="BK266" s="317"/>
      <c r="BL266" s="317"/>
      <c r="BM266" s="317"/>
      <c r="BN266" s="317"/>
      <c r="BO266" s="317"/>
      <c r="BP266" s="317"/>
      <c r="BQ266" s="317"/>
      <c r="BR266" s="317"/>
      <c r="BS266" s="317"/>
      <c r="BT266" s="317"/>
      <c r="BU266" s="317"/>
      <c r="BV266" s="317"/>
      <c r="BW266" s="317"/>
      <c r="BX266" s="317"/>
      <c r="BY266" s="317"/>
      <c r="BZ266" s="317"/>
      <c r="CA266" s="317"/>
      <c r="CB266" s="317"/>
      <c r="CC266" s="317"/>
      <c r="CD266" s="317"/>
      <c r="CE266" s="317"/>
      <c r="CF266" s="317"/>
      <c r="CG266" s="317"/>
      <c r="CH266" s="317"/>
      <c r="CI266" s="317"/>
      <c r="CJ266" s="317"/>
      <c r="CK266" s="317"/>
      <c r="CL266" s="317"/>
      <c r="CM266" s="317"/>
      <c r="CN266" s="317"/>
      <c r="CO266" s="317"/>
      <c r="CP266" s="317"/>
      <c r="CQ266" s="317"/>
      <c r="CR266" s="317"/>
      <c r="CS266" s="317"/>
      <c r="CT266" s="317"/>
      <c r="CU266" s="317"/>
      <c r="CV266" s="317"/>
      <c r="CW266" s="317"/>
      <c r="CX266" s="317"/>
      <c r="CY266" s="317"/>
      <c r="CZ266" s="317"/>
      <c r="DA266" s="317"/>
      <c r="DB266" s="317"/>
      <c r="DC266" s="317"/>
      <c r="DD266" s="317"/>
      <c r="DE266" s="317"/>
      <c r="DF266" s="317"/>
      <c r="DG266" s="317"/>
      <c r="DH266" s="317"/>
      <c r="DI266" s="317"/>
      <c r="DJ266" s="317"/>
      <c r="DK266" s="317"/>
      <c r="DL266" s="317"/>
      <c r="DM266" s="317"/>
      <c r="DN266" s="317"/>
      <c r="DO266" s="317"/>
      <c r="DP266" s="317"/>
      <c r="DQ266" s="317"/>
      <c r="DR266" s="317"/>
      <c r="DS266" s="317"/>
      <c r="DT266" s="317"/>
      <c r="DU266" s="317"/>
      <c r="DV266" s="317"/>
      <c r="DW266" s="317"/>
      <c r="DX266" s="317"/>
      <c r="DY266" s="317"/>
      <c r="DZ266" s="317"/>
      <c r="EA266" s="317"/>
      <c r="EB266" s="317"/>
      <c r="EC266" s="317"/>
      <c r="ED266" s="317"/>
      <c r="EE266" s="317"/>
      <c r="EF266" s="317"/>
      <c r="EG266" s="317"/>
      <c r="EH266" s="317"/>
      <c r="EI266" s="317"/>
      <c r="EJ266" s="317"/>
      <c r="EK266" s="317"/>
      <c r="EL266" s="317"/>
      <c r="EM266" s="317"/>
      <c r="EN266" s="317"/>
      <c r="EO266" s="317"/>
      <c r="EP266" s="317"/>
      <c r="EQ266" s="317"/>
      <c r="ER266" s="317"/>
      <c r="ES266" s="317"/>
      <c r="ET266" s="317"/>
      <c r="EU266" s="317"/>
      <c r="EV266" s="317"/>
      <c r="EW266" s="317"/>
      <c r="EX266" s="317"/>
      <c r="EY266" s="317"/>
      <c r="EZ266" s="317"/>
      <c r="FA266" s="317"/>
      <c r="FB266" s="317"/>
      <c r="FC266" s="317"/>
      <c r="FD266" s="317"/>
      <c r="FE266" s="317"/>
      <c r="FF266" s="317"/>
      <c r="FG266" s="317"/>
      <c r="FH266" s="317"/>
      <c r="FI266" s="317"/>
      <c r="FJ266" s="317"/>
      <c r="FK266" s="317"/>
      <c r="FL266" s="317"/>
      <c r="FM266" s="317"/>
      <c r="FN266" s="317"/>
      <c r="FO266" s="317"/>
      <c r="FP266" s="317"/>
      <c r="FQ266" s="317"/>
      <c r="FR266" s="317"/>
      <c r="FS266" s="317"/>
      <c r="FT266" s="317"/>
      <c r="FU266" s="317"/>
      <c r="FV266" s="317"/>
      <c r="FW266" s="317"/>
      <c r="FX266" s="317"/>
      <c r="FY266" s="317"/>
      <c r="FZ266" s="317"/>
      <c r="GA266" s="317"/>
      <c r="GB266" s="317"/>
      <c r="GC266" s="317"/>
      <c r="GD266" s="317"/>
      <c r="GE266" s="317"/>
      <c r="GF266" s="317"/>
      <c r="GG266" s="317"/>
      <c r="GH266" s="317"/>
      <c r="GI266" s="317"/>
      <c r="GJ266" s="317"/>
      <c r="GK266" s="317"/>
      <c r="GL266" s="317"/>
      <c r="GM266" s="317"/>
      <c r="GN266" s="317"/>
      <c r="GO266" s="317"/>
      <c r="GP266" s="317"/>
      <c r="GQ266" s="317"/>
      <c r="GR266" s="317"/>
      <c r="GS266" s="317"/>
      <c r="GT266" s="317"/>
      <c r="GU266" s="317"/>
      <c r="GV266" s="317"/>
      <c r="GW266" s="317"/>
      <c r="GX266" s="317"/>
      <c r="GY266" s="317"/>
      <c r="GZ266" s="317"/>
      <c r="HA266" s="317"/>
      <c r="HB266" s="317"/>
      <c r="HC266" s="317"/>
      <c r="HD266" s="317"/>
      <c r="HE266" s="317"/>
      <c r="HF266" s="317"/>
      <c r="HG266" s="317"/>
      <c r="HH266" s="317"/>
      <c r="HI266" s="317"/>
      <c r="HJ266" s="317"/>
      <c r="HK266" s="317"/>
      <c r="HL266" s="317"/>
      <c r="HM266" s="317"/>
      <c r="HN266" s="317"/>
      <c r="HO266" s="317"/>
      <c r="HP266" s="317"/>
      <c r="HQ266" s="317"/>
      <c r="HR266" s="317"/>
      <c r="HS266" s="317"/>
      <c r="HT266" s="317"/>
      <c r="HU266" s="317"/>
      <c r="HV266" s="317"/>
      <c r="HW266" s="317"/>
      <c r="HX266" s="317"/>
      <c r="HY266" s="317"/>
      <c r="HZ266" s="317"/>
      <c r="IA266" s="317"/>
      <c r="IB266" s="317"/>
      <c r="IC266" s="317"/>
      <c r="ID266" s="317"/>
      <c r="IE266" s="317"/>
      <c r="IF266" s="317"/>
      <c r="IG266" s="317"/>
      <c r="IH266" s="317"/>
      <c r="II266" s="317"/>
      <c r="IJ266" s="317"/>
      <c r="IK266" s="317"/>
      <c r="IL266" s="317"/>
      <c r="IM266" s="317"/>
    </row>
    <row r="267" spans="1:247" s="286" customFormat="1" ht="51" x14ac:dyDescent="0.2">
      <c r="A267" s="1">
        <v>5</v>
      </c>
      <c r="B267" s="75" t="s">
        <v>1063</v>
      </c>
      <c r="C267" s="10" t="s">
        <v>25</v>
      </c>
      <c r="D267" s="297" t="s">
        <v>915</v>
      </c>
      <c r="E267" s="298" t="s">
        <v>916</v>
      </c>
      <c r="F267" s="292" t="s">
        <v>924</v>
      </c>
      <c r="G267" s="292" t="s">
        <v>925</v>
      </c>
      <c r="H267" s="293" t="s">
        <v>926</v>
      </c>
      <c r="I267" s="292" t="s">
        <v>62</v>
      </c>
      <c r="J267" s="278">
        <v>1</v>
      </c>
      <c r="K267" s="277">
        <v>43759</v>
      </c>
      <c r="L267" s="277">
        <v>43921</v>
      </c>
      <c r="M267" s="278">
        <v>68</v>
      </c>
      <c r="N267" s="378">
        <v>1</v>
      </c>
      <c r="O267" s="311" t="s">
        <v>1445</v>
      </c>
      <c r="P267" s="312" t="s">
        <v>1347</v>
      </c>
      <c r="Q267" s="419">
        <f t="shared" ref="Q267:Q330" si="4">LEN(O267)</f>
        <v>326</v>
      </c>
      <c r="R267" s="185"/>
      <c r="S267" s="185"/>
      <c r="T267" s="185"/>
      <c r="U267" s="185"/>
      <c r="V267" s="185"/>
      <c r="W267" s="185"/>
      <c r="X267" s="185"/>
      <c r="Y267" s="185"/>
      <c r="Z267" s="185"/>
      <c r="AA267" s="185"/>
      <c r="AB267" s="185"/>
      <c r="AC267" s="185"/>
      <c r="AD267" s="185"/>
      <c r="AE267" s="185"/>
      <c r="AF267" s="185"/>
      <c r="AG267" s="185"/>
      <c r="AH267" s="185"/>
      <c r="AI267" s="185"/>
      <c r="AJ267" s="185"/>
      <c r="AK267" s="185"/>
      <c r="AL267" s="185"/>
      <c r="AM267" s="185"/>
      <c r="AN267" s="185"/>
      <c r="AO267" s="185"/>
      <c r="AP267" s="185"/>
      <c r="AQ267" s="185"/>
      <c r="AR267" s="185"/>
      <c r="AS267" s="185"/>
      <c r="AT267" s="317"/>
      <c r="AU267" s="317"/>
      <c r="AV267" s="317"/>
      <c r="AW267" s="317"/>
      <c r="AX267" s="317"/>
      <c r="AY267" s="317"/>
      <c r="AZ267" s="317"/>
      <c r="BA267" s="317"/>
      <c r="BB267" s="317"/>
      <c r="BC267" s="317"/>
      <c r="BD267" s="317"/>
      <c r="BE267" s="317"/>
      <c r="BF267" s="317"/>
      <c r="BG267" s="317"/>
      <c r="BH267" s="317"/>
      <c r="BI267" s="317"/>
      <c r="BJ267" s="317"/>
      <c r="BK267" s="317"/>
      <c r="BL267" s="317"/>
      <c r="BM267" s="317"/>
      <c r="BN267" s="317"/>
      <c r="BO267" s="317"/>
      <c r="BP267" s="317"/>
      <c r="BQ267" s="317"/>
      <c r="BR267" s="317"/>
      <c r="BS267" s="317"/>
      <c r="BT267" s="317"/>
      <c r="BU267" s="317"/>
      <c r="BV267" s="317"/>
      <c r="BW267" s="317"/>
      <c r="BX267" s="317"/>
      <c r="BY267" s="317"/>
      <c r="BZ267" s="317"/>
      <c r="CA267" s="317"/>
      <c r="CB267" s="317"/>
      <c r="CC267" s="317"/>
      <c r="CD267" s="317"/>
      <c r="CE267" s="317"/>
      <c r="CF267" s="317"/>
      <c r="CG267" s="317"/>
      <c r="CH267" s="317"/>
      <c r="CI267" s="317"/>
      <c r="CJ267" s="317"/>
      <c r="CK267" s="317"/>
      <c r="CL267" s="317"/>
      <c r="CM267" s="317"/>
      <c r="CN267" s="317"/>
      <c r="CO267" s="317"/>
      <c r="CP267" s="317"/>
      <c r="CQ267" s="317"/>
      <c r="CR267" s="317"/>
      <c r="CS267" s="317"/>
      <c r="CT267" s="317"/>
      <c r="CU267" s="317"/>
      <c r="CV267" s="317"/>
      <c r="CW267" s="317"/>
      <c r="CX267" s="317"/>
      <c r="CY267" s="317"/>
      <c r="CZ267" s="317"/>
      <c r="DA267" s="317"/>
      <c r="DB267" s="317"/>
      <c r="DC267" s="317"/>
      <c r="DD267" s="317"/>
      <c r="DE267" s="317"/>
      <c r="DF267" s="317"/>
      <c r="DG267" s="317"/>
      <c r="DH267" s="317"/>
      <c r="DI267" s="317"/>
      <c r="DJ267" s="317"/>
      <c r="DK267" s="317"/>
      <c r="DL267" s="317"/>
      <c r="DM267" s="317"/>
      <c r="DN267" s="317"/>
      <c r="DO267" s="317"/>
      <c r="DP267" s="317"/>
      <c r="DQ267" s="317"/>
      <c r="DR267" s="317"/>
      <c r="DS267" s="317"/>
      <c r="DT267" s="317"/>
      <c r="DU267" s="317"/>
      <c r="DV267" s="317"/>
      <c r="DW267" s="317"/>
      <c r="DX267" s="317"/>
      <c r="DY267" s="317"/>
      <c r="DZ267" s="317"/>
      <c r="EA267" s="317"/>
      <c r="EB267" s="317"/>
      <c r="EC267" s="317"/>
      <c r="ED267" s="317"/>
      <c r="EE267" s="317"/>
      <c r="EF267" s="317"/>
      <c r="EG267" s="317"/>
      <c r="EH267" s="317"/>
      <c r="EI267" s="317"/>
      <c r="EJ267" s="317"/>
      <c r="EK267" s="317"/>
      <c r="EL267" s="317"/>
      <c r="EM267" s="317"/>
      <c r="EN267" s="317"/>
      <c r="EO267" s="317"/>
      <c r="EP267" s="317"/>
      <c r="EQ267" s="317"/>
      <c r="ER267" s="317"/>
      <c r="ES267" s="317"/>
      <c r="ET267" s="317"/>
      <c r="EU267" s="317"/>
      <c r="EV267" s="317"/>
      <c r="EW267" s="317"/>
      <c r="EX267" s="317"/>
      <c r="EY267" s="317"/>
      <c r="EZ267" s="317"/>
      <c r="FA267" s="317"/>
      <c r="FB267" s="317"/>
      <c r="FC267" s="317"/>
      <c r="FD267" s="317"/>
      <c r="FE267" s="317"/>
      <c r="FF267" s="317"/>
      <c r="FG267" s="317"/>
      <c r="FH267" s="317"/>
      <c r="FI267" s="317"/>
      <c r="FJ267" s="317"/>
      <c r="FK267" s="317"/>
      <c r="FL267" s="317"/>
      <c r="FM267" s="317"/>
      <c r="FN267" s="317"/>
      <c r="FO267" s="317"/>
      <c r="FP267" s="317"/>
      <c r="FQ267" s="317"/>
      <c r="FR267" s="317"/>
      <c r="FS267" s="317"/>
      <c r="FT267" s="317"/>
      <c r="FU267" s="317"/>
      <c r="FV267" s="317"/>
      <c r="FW267" s="317"/>
      <c r="FX267" s="317"/>
      <c r="FY267" s="317"/>
      <c r="FZ267" s="317"/>
      <c r="GA267" s="317"/>
      <c r="GB267" s="317"/>
      <c r="GC267" s="317"/>
      <c r="GD267" s="317"/>
      <c r="GE267" s="317"/>
      <c r="GF267" s="317"/>
      <c r="GG267" s="317"/>
      <c r="GH267" s="317"/>
      <c r="GI267" s="317"/>
      <c r="GJ267" s="317"/>
      <c r="GK267" s="317"/>
      <c r="GL267" s="317"/>
      <c r="GM267" s="317"/>
      <c r="GN267" s="317"/>
      <c r="GO267" s="317"/>
      <c r="GP267" s="317"/>
      <c r="GQ267" s="317"/>
      <c r="GR267" s="317"/>
      <c r="GS267" s="317"/>
      <c r="GT267" s="317"/>
      <c r="GU267" s="317"/>
      <c r="GV267" s="317"/>
      <c r="GW267" s="317"/>
      <c r="GX267" s="317"/>
      <c r="GY267" s="317"/>
      <c r="GZ267" s="317"/>
      <c r="HA267" s="317"/>
      <c r="HB267" s="317"/>
      <c r="HC267" s="317"/>
      <c r="HD267" s="317"/>
      <c r="HE267" s="317"/>
      <c r="HF267" s="317"/>
      <c r="HG267" s="317"/>
      <c r="HH267" s="317"/>
      <c r="HI267" s="317"/>
      <c r="HJ267" s="317"/>
      <c r="HK267" s="317"/>
      <c r="HL267" s="317"/>
      <c r="HM267" s="317"/>
      <c r="HN267" s="317"/>
      <c r="HO267" s="317"/>
      <c r="HP267" s="317"/>
      <c r="HQ267" s="317"/>
      <c r="HR267" s="317"/>
      <c r="HS267" s="317"/>
      <c r="HT267" s="317"/>
      <c r="HU267" s="317"/>
      <c r="HV267" s="317"/>
      <c r="HW267" s="317"/>
      <c r="HX267" s="317"/>
      <c r="HY267" s="317"/>
      <c r="HZ267" s="317"/>
      <c r="IA267" s="317"/>
      <c r="IB267" s="317"/>
      <c r="IC267" s="317"/>
      <c r="ID267" s="317"/>
      <c r="IE267" s="317"/>
      <c r="IF267" s="317"/>
      <c r="IG267" s="317"/>
      <c r="IH267" s="317"/>
      <c r="II267" s="317"/>
      <c r="IJ267" s="317"/>
      <c r="IK267" s="317"/>
      <c r="IL267" s="317"/>
      <c r="IM267" s="317"/>
    </row>
    <row r="268" spans="1:247" s="286" customFormat="1" ht="51" x14ac:dyDescent="0.2">
      <c r="A268" s="1">
        <v>5</v>
      </c>
      <c r="B268" s="75" t="s">
        <v>1064</v>
      </c>
      <c r="C268" s="10" t="s">
        <v>25</v>
      </c>
      <c r="D268" s="297" t="s">
        <v>915</v>
      </c>
      <c r="E268" s="298" t="s">
        <v>916</v>
      </c>
      <c r="F268" s="292" t="s">
        <v>924</v>
      </c>
      <c r="G268" s="293" t="s">
        <v>927</v>
      </c>
      <c r="H268" s="293" t="s">
        <v>928</v>
      </c>
      <c r="I268" s="293" t="s">
        <v>929</v>
      </c>
      <c r="J268" s="279">
        <v>4</v>
      </c>
      <c r="K268" s="277">
        <v>43831</v>
      </c>
      <c r="L268" s="277">
        <v>44196</v>
      </c>
      <c r="M268" s="279">
        <v>52</v>
      </c>
      <c r="N268" s="176">
        <v>0</v>
      </c>
      <c r="O268" s="306"/>
      <c r="P268" s="312" t="s">
        <v>1347</v>
      </c>
      <c r="Q268" s="419">
        <f t="shared" si="4"/>
        <v>0</v>
      </c>
      <c r="R268" s="185"/>
      <c r="S268" s="185"/>
      <c r="T268" s="185"/>
      <c r="U268" s="185"/>
      <c r="V268" s="185"/>
      <c r="W268" s="185"/>
      <c r="X268" s="185"/>
      <c r="Y268" s="185"/>
      <c r="Z268" s="185"/>
      <c r="AA268" s="185"/>
      <c r="AB268" s="185"/>
      <c r="AC268" s="185"/>
      <c r="AD268" s="185"/>
      <c r="AE268" s="185"/>
      <c r="AF268" s="185"/>
      <c r="AG268" s="185"/>
      <c r="AH268" s="185"/>
      <c r="AI268" s="185"/>
      <c r="AJ268" s="185"/>
      <c r="AK268" s="185"/>
      <c r="AL268" s="185"/>
      <c r="AM268" s="185"/>
      <c r="AN268" s="185"/>
      <c r="AO268" s="185"/>
      <c r="AP268" s="185"/>
      <c r="AQ268" s="185"/>
      <c r="AR268" s="185"/>
      <c r="AS268" s="185"/>
    </row>
    <row r="269" spans="1:247" s="286" customFormat="1" ht="51" x14ac:dyDescent="0.2">
      <c r="A269" s="1">
        <v>5</v>
      </c>
      <c r="B269" s="75" t="s">
        <v>1065</v>
      </c>
      <c r="C269" s="10" t="s">
        <v>25</v>
      </c>
      <c r="D269" s="297" t="s">
        <v>915</v>
      </c>
      <c r="E269" s="298" t="s">
        <v>916</v>
      </c>
      <c r="F269" s="292" t="s">
        <v>924</v>
      </c>
      <c r="G269" s="299" t="s">
        <v>930</v>
      </c>
      <c r="H269" s="293" t="s">
        <v>931</v>
      </c>
      <c r="I269" s="293" t="s">
        <v>932</v>
      </c>
      <c r="J269" s="279">
        <v>2800</v>
      </c>
      <c r="K269" s="277">
        <v>43770</v>
      </c>
      <c r="L269" s="277">
        <v>44196</v>
      </c>
      <c r="M269" s="279">
        <v>56</v>
      </c>
      <c r="N269" s="176">
        <v>0</v>
      </c>
      <c r="O269" s="306"/>
      <c r="P269" s="359" t="s">
        <v>1348</v>
      </c>
      <c r="Q269" s="419">
        <f t="shared" si="4"/>
        <v>0</v>
      </c>
      <c r="R269" s="185"/>
      <c r="S269" s="185"/>
      <c r="T269" s="185"/>
      <c r="U269" s="185"/>
      <c r="V269" s="185"/>
      <c r="W269" s="185"/>
      <c r="X269" s="185"/>
      <c r="Y269" s="185"/>
      <c r="Z269" s="185"/>
      <c r="AA269" s="185"/>
      <c r="AB269" s="185"/>
      <c r="AC269" s="185"/>
      <c r="AD269" s="185"/>
      <c r="AE269" s="185"/>
      <c r="AF269" s="185"/>
      <c r="AG269" s="185"/>
      <c r="AH269" s="185"/>
      <c r="AI269" s="185"/>
      <c r="AJ269" s="185"/>
      <c r="AK269" s="185"/>
      <c r="AL269" s="185"/>
      <c r="AM269" s="185"/>
      <c r="AN269" s="185"/>
      <c r="AO269" s="185"/>
      <c r="AP269" s="185"/>
      <c r="AQ269" s="185"/>
      <c r="AR269" s="185"/>
      <c r="AS269" s="185"/>
    </row>
    <row r="270" spans="1:247" s="286" customFormat="1" ht="51" x14ac:dyDescent="0.2">
      <c r="A270" s="1">
        <v>5</v>
      </c>
      <c r="B270" s="75" t="s">
        <v>1066</v>
      </c>
      <c r="C270" s="10" t="s">
        <v>25</v>
      </c>
      <c r="D270" s="297" t="s">
        <v>915</v>
      </c>
      <c r="E270" s="298" t="s">
        <v>916</v>
      </c>
      <c r="F270" s="292" t="s">
        <v>933</v>
      </c>
      <c r="G270" s="299" t="s">
        <v>934</v>
      </c>
      <c r="H270" s="293" t="s">
        <v>935</v>
      </c>
      <c r="I270" s="293" t="s">
        <v>936</v>
      </c>
      <c r="J270" s="279">
        <v>2000</v>
      </c>
      <c r="K270" s="277">
        <v>43770</v>
      </c>
      <c r="L270" s="277">
        <v>44196</v>
      </c>
      <c r="M270" s="279">
        <v>56</v>
      </c>
      <c r="N270" s="176">
        <v>0</v>
      </c>
      <c r="O270" s="306"/>
      <c r="P270" s="359" t="s">
        <v>1348</v>
      </c>
      <c r="Q270" s="419">
        <f t="shared" si="4"/>
        <v>0</v>
      </c>
      <c r="R270" s="185"/>
      <c r="S270" s="185"/>
      <c r="T270" s="185"/>
      <c r="U270" s="185"/>
      <c r="V270" s="185"/>
      <c r="W270" s="185"/>
      <c r="X270" s="185"/>
      <c r="Y270" s="185"/>
      <c r="Z270" s="185"/>
      <c r="AA270" s="185"/>
      <c r="AB270" s="185"/>
      <c r="AC270" s="185"/>
      <c r="AD270" s="185"/>
      <c r="AE270" s="185"/>
      <c r="AF270" s="185"/>
      <c r="AG270" s="185"/>
      <c r="AH270" s="185"/>
      <c r="AI270" s="185"/>
      <c r="AJ270" s="185"/>
      <c r="AK270" s="185"/>
      <c r="AL270" s="185"/>
      <c r="AM270" s="185"/>
      <c r="AN270" s="185"/>
      <c r="AO270" s="185"/>
      <c r="AP270" s="185"/>
      <c r="AQ270" s="185"/>
      <c r="AR270" s="185"/>
      <c r="AS270" s="185"/>
    </row>
    <row r="271" spans="1:247" s="286" customFormat="1" ht="90" customHeight="1" x14ac:dyDescent="0.2">
      <c r="A271" s="1">
        <v>5</v>
      </c>
      <c r="B271" s="75" t="s">
        <v>1067</v>
      </c>
      <c r="C271" s="10" t="s">
        <v>25</v>
      </c>
      <c r="D271" s="297" t="s">
        <v>915</v>
      </c>
      <c r="E271" s="298" t="s">
        <v>916</v>
      </c>
      <c r="F271" s="292" t="s">
        <v>933</v>
      </c>
      <c r="G271" s="293" t="s">
        <v>937</v>
      </c>
      <c r="H271" s="293" t="s">
        <v>938</v>
      </c>
      <c r="I271" s="293" t="s">
        <v>929</v>
      </c>
      <c r="J271" s="279">
        <v>4</v>
      </c>
      <c r="K271" s="277">
        <v>43831</v>
      </c>
      <c r="L271" s="277">
        <v>44196</v>
      </c>
      <c r="M271" s="279">
        <v>52</v>
      </c>
      <c r="N271" s="176">
        <v>0</v>
      </c>
      <c r="O271" s="306"/>
      <c r="P271" s="312" t="s">
        <v>1347</v>
      </c>
      <c r="Q271" s="419">
        <f t="shared" si="4"/>
        <v>0</v>
      </c>
      <c r="R271" s="185"/>
      <c r="S271" s="185"/>
      <c r="T271" s="185"/>
      <c r="U271" s="185"/>
      <c r="V271" s="185"/>
      <c r="W271" s="185"/>
      <c r="X271" s="185"/>
      <c r="Y271" s="185"/>
      <c r="Z271" s="185"/>
      <c r="AA271" s="185"/>
      <c r="AB271" s="185"/>
      <c r="AC271" s="185"/>
      <c r="AD271" s="185"/>
      <c r="AE271" s="185"/>
      <c r="AF271" s="185"/>
      <c r="AG271" s="185"/>
      <c r="AH271" s="185"/>
      <c r="AI271" s="185"/>
      <c r="AJ271" s="185"/>
      <c r="AK271" s="185"/>
      <c r="AL271" s="185"/>
      <c r="AM271" s="185"/>
      <c r="AN271" s="185"/>
      <c r="AO271" s="185"/>
      <c r="AP271" s="185"/>
      <c r="AQ271" s="185"/>
      <c r="AR271" s="185"/>
      <c r="AS271" s="185"/>
    </row>
    <row r="272" spans="1:247" s="286" customFormat="1" ht="63.75" x14ac:dyDescent="0.2">
      <c r="A272" s="1">
        <v>5</v>
      </c>
      <c r="B272" s="75" t="s">
        <v>1068</v>
      </c>
      <c r="C272" s="10" t="s">
        <v>25</v>
      </c>
      <c r="D272" s="278" t="s">
        <v>939</v>
      </c>
      <c r="E272" s="298" t="s">
        <v>940</v>
      </c>
      <c r="F272" s="292" t="s">
        <v>917</v>
      </c>
      <c r="G272" s="292" t="s">
        <v>918</v>
      </c>
      <c r="H272" s="292" t="s">
        <v>941</v>
      </c>
      <c r="I272" s="292" t="s">
        <v>62</v>
      </c>
      <c r="J272" s="278">
        <v>3</v>
      </c>
      <c r="K272" s="277">
        <v>43759</v>
      </c>
      <c r="L272" s="366">
        <v>44043</v>
      </c>
      <c r="M272" s="278">
        <v>22</v>
      </c>
      <c r="N272" s="367">
        <v>0.3</v>
      </c>
      <c r="O272" s="311" t="s">
        <v>1405</v>
      </c>
      <c r="P272" s="312" t="s">
        <v>1345</v>
      </c>
      <c r="Q272" s="419">
        <f t="shared" si="4"/>
        <v>383</v>
      </c>
      <c r="R272" s="185"/>
      <c r="S272" s="185"/>
      <c r="T272" s="185"/>
      <c r="U272" s="185"/>
      <c r="V272" s="185"/>
      <c r="W272" s="185"/>
      <c r="X272" s="185"/>
      <c r="Y272" s="185"/>
      <c r="Z272" s="185"/>
      <c r="AA272" s="185"/>
      <c r="AB272" s="185"/>
      <c r="AC272" s="185"/>
      <c r="AD272" s="185"/>
      <c r="AE272" s="185"/>
      <c r="AF272" s="185"/>
      <c r="AG272" s="185"/>
      <c r="AH272" s="185"/>
      <c r="AI272" s="185"/>
      <c r="AJ272" s="185"/>
      <c r="AK272" s="185"/>
      <c r="AL272" s="185"/>
      <c r="AM272" s="185"/>
      <c r="AN272" s="185"/>
      <c r="AO272" s="185"/>
      <c r="AP272" s="185"/>
      <c r="AQ272" s="185"/>
      <c r="AR272" s="185"/>
      <c r="AS272" s="185"/>
    </row>
    <row r="273" spans="1:45" s="286" customFormat="1" ht="63.75" x14ac:dyDescent="0.2">
      <c r="A273" s="1">
        <v>5</v>
      </c>
      <c r="B273" s="75" t="s">
        <v>1069</v>
      </c>
      <c r="C273" s="10" t="s">
        <v>25</v>
      </c>
      <c r="D273" s="278" t="s">
        <v>939</v>
      </c>
      <c r="E273" s="298" t="s">
        <v>940</v>
      </c>
      <c r="F273" s="292" t="s">
        <v>917</v>
      </c>
      <c r="G273" s="293" t="s">
        <v>921</v>
      </c>
      <c r="H273" s="293" t="s">
        <v>922</v>
      </c>
      <c r="I273" s="293" t="s">
        <v>923</v>
      </c>
      <c r="J273" s="279">
        <v>150</v>
      </c>
      <c r="K273" s="277">
        <v>43678</v>
      </c>
      <c r="L273" s="366">
        <v>44104</v>
      </c>
      <c r="M273" s="279">
        <v>88</v>
      </c>
      <c r="N273" s="290">
        <v>0</v>
      </c>
      <c r="O273" s="276" t="s">
        <v>1425</v>
      </c>
      <c r="P273" s="312" t="s">
        <v>1346</v>
      </c>
      <c r="Q273" s="419">
        <f t="shared" si="4"/>
        <v>100</v>
      </c>
      <c r="R273" s="185"/>
      <c r="S273" s="185"/>
      <c r="T273" s="185"/>
      <c r="U273" s="185"/>
      <c r="V273" s="185"/>
      <c r="W273" s="185"/>
      <c r="X273" s="185"/>
      <c r="Y273" s="185"/>
      <c r="Z273" s="185"/>
      <c r="AA273" s="185"/>
      <c r="AB273" s="185"/>
      <c r="AC273" s="185"/>
      <c r="AD273" s="185"/>
      <c r="AE273" s="185"/>
      <c r="AF273" s="185"/>
      <c r="AG273" s="185"/>
      <c r="AH273" s="185"/>
      <c r="AI273" s="185"/>
      <c r="AJ273" s="185"/>
      <c r="AK273" s="185"/>
      <c r="AL273" s="185"/>
      <c r="AM273" s="185"/>
      <c r="AN273" s="185"/>
      <c r="AO273" s="185"/>
      <c r="AP273" s="185"/>
      <c r="AQ273" s="185"/>
      <c r="AR273" s="185"/>
      <c r="AS273" s="185"/>
    </row>
    <row r="274" spans="1:45" s="286" customFormat="1" ht="63.75" x14ac:dyDescent="0.2">
      <c r="A274" s="1">
        <v>5</v>
      </c>
      <c r="B274" s="75" t="s">
        <v>1070</v>
      </c>
      <c r="C274" s="10" t="s">
        <v>25</v>
      </c>
      <c r="D274" s="278" t="s">
        <v>939</v>
      </c>
      <c r="E274" s="298" t="s">
        <v>940</v>
      </c>
      <c r="F274" s="292" t="s">
        <v>924</v>
      </c>
      <c r="G274" s="292" t="s">
        <v>925</v>
      </c>
      <c r="H274" s="293" t="s">
        <v>926</v>
      </c>
      <c r="I274" s="292" t="s">
        <v>62</v>
      </c>
      <c r="J274" s="278">
        <v>1</v>
      </c>
      <c r="K274" s="277">
        <v>43759</v>
      </c>
      <c r="L274" s="277">
        <v>43921</v>
      </c>
      <c r="M274" s="278">
        <v>68</v>
      </c>
      <c r="N274" s="378">
        <v>1</v>
      </c>
      <c r="O274" s="311" t="s">
        <v>1445</v>
      </c>
      <c r="P274" s="312" t="s">
        <v>1347</v>
      </c>
      <c r="Q274" s="419">
        <f t="shared" si="4"/>
        <v>326</v>
      </c>
      <c r="R274" s="185"/>
      <c r="S274" s="185"/>
      <c r="T274" s="185"/>
      <c r="U274" s="185"/>
      <c r="V274" s="185"/>
      <c r="W274" s="185"/>
      <c r="X274" s="185"/>
      <c r="Y274" s="185"/>
      <c r="Z274" s="185"/>
      <c r="AA274" s="185"/>
      <c r="AB274" s="185"/>
      <c r="AC274" s="185"/>
      <c r="AD274" s="185"/>
      <c r="AE274" s="185"/>
      <c r="AF274" s="185"/>
      <c r="AG274" s="185"/>
      <c r="AH274" s="185"/>
      <c r="AI274" s="185"/>
      <c r="AJ274" s="185"/>
      <c r="AK274" s="185"/>
      <c r="AL274" s="185"/>
      <c r="AM274" s="185"/>
      <c r="AN274" s="185"/>
      <c r="AO274" s="185"/>
      <c r="AP274" s="185"/>
      <c r="AQ274" s="185"/>
      <c r="AR274" s="185"/>
      <c r="AS274" s="185"/>
    </row>
    <row r="275" spans="1:45" s="286" customFormat="1" ht="63.75" x14ac:dyDescent="0.2">
      <c r="A275" s="1">
        <v>5</v>
      </c>
      <c r="B275" s="75" t="s">
        <v>1071</v>
      </c>
      <c r="C275" s="10" t="s">
        <v>25</v>
      </c>
      <c r="D275" s="278" t="s">
        <v>939</v>
      </c>
      <c r="E275" s="298" t="s">
        <v>940</v>
      </c>
      <c r="F275" s="292" t="s">
        <v>924</v>
      </c>
      <c r="G275" s="293" t="s">
        <v>927</v>
      </c>
      <c r="H275" s="293" t="s">
        <v>928</v>
      </c>
      <c r="I275" s="293" t="s">
        <v>929</v>
      </c>
      <c r="J275" s="279">
        <v>4</v>
      </c>
      <c r="K275" s="277">
        <v>43831</v>
      </c>
      <c r="L275" s="277">
        <v>44196</v>
      </c>
      <c r="M275" s="279">
        <v>52</v>
      </c>
      <c r="N275" s="290">
        <v>0</v>
      </c>
      <c r="O275" s="306"/>
      <c r="P275" s="312" t="s">
        <v>1347</v>
      </c>
      <c r="Q275" s="419">
        <f t="shared" si="4"/>
        <v>0</v>
      </c>
      <c r="R275" s="185"/>
      <c r="S275" s="185"/>
      <c r="T275" s="185"/>
      <c r="U275" s="185"/>
      <c r="V275" s="185"/>
      <c r="W275" s="185"/>
      <c r="X275" s="185"/>
      <c r="Y275" s="185"/>
      <c r="Z275" s="185"/>
      <c r="AA275" s="185"/>
      <c r="AB275" s="185"/>
      <c r="AC275" s="185"/>
      <c r="AD275" s="185"/>
      <c r="AE275" s="185"/>
      <c r="AF275" s="185"/>
      <c r="AG275" s="185"/>
      <c r="AH275" s="185"/>
      <c r="AI275" s="185"/>
      <c r="AJ275" s="185"/>
      <c r="AK275" s="185"/>
      <c r="AL275" s="185"/>
      <c r="AM275" s="185"/>
      <c r="AN275" s="185"/>
      <c r="AO275" s="185"/>
      <c r="AP275" s="185"/>
      <c r="AQ275" s="185"/>
      <c r="AR275" s="185"/>
      <c r="AS275" s="185"/>
    </row>
    <row r="276" spans="1:45" s="286" customFormat="1" ht="63.75" x14ac:dyDescent="0.2">
      <c r="A276" s="1">
        <v>5</v>
      </c>
      <c r="B276" s="75" t="s">
        <v>1072</v>
      </c>
      <c r="C276" s="10" t="s">
        <v>25</v>
      </c>
      <c r="D276" s="278" t="s">
        <v>939</v>
      </c>
      <c r="E276" s="298" t="s">
        <v>940</v>
      </c>
      <c r="F276" s="292" t="s">
        <v>924</v>
      </c>
      <c r="G276" s="293" t="s">
        <v>930</v>
      </c>
      <c r="H276" s="293" t="s">
        <v>931</v>
      </c>
      <c r="I276" s="293" t="s">
        <v>932</v>
      </c>
      <c r="J276" s="279">
        <v>2800</v>
      </c>
      <c r="K276" s="277">
        <v>43770</v>
      </c>
      <c r="L276" s="277">
        <v>44196</v>
      </c>
      <c r="M276" s="279">
        <v>56</v>
      </c>
      <c r="N276" s="290">
        <v>0</v>
      </c>
      <c r="O276" s="306"/>
      <c r="P276" s="312" t="s">
        <v>1348</v>
      </c>
      <c r="Q276" s="419">
        <f t="shared" si="4"/>
        <v>0</v>
      </c>
      <c r="R276" s="185"/>
      <c r="S276" s="185"/>
      <c r="T276" s="185"/>
      <c r="U276" s="185"/>
      <c r="V276" s="185"/>
      <c r="W276" s="185"/>
      <c r="X276" s="185"/>
      <c r="Y276" s="185"/>
      <c r="Z276" s="185"/>
      <c r="AA276" s="185"/>
      <c r="AB276" s="185"/>
      <c r="AC276" s="185"/>
      <c r="AD276" s="185"/>
      <c r="AE276" s="185"/>
      <c r="AF276" s="185"/>
      <c r="AG276" s="185"/>
      <c r="AH276" s="185"/>
      <c r="AI276" s="185"/>
      <c r="AJ276" s="185"/>
      <c r="AK276" s="185"/>
      <c r="AL276" s="185"/>
      <c r="AM276" s="185"/>
      <c r="AN276" s="185"/>
      <c r="AO276" s="185"/>
      <c r="AP276" s="185"/>
      <c r="AQ276" s="185"/>
      <c r="AR276" s="185"/>
      <c r="AS276" s="185"/>
    </row>
    <row r="277" spans="1:45" s="286" customFormat="1" ht="63.75" x14ac:dyDescent="0.2">
      <c r="A277" s="1">
        <v>5</v>
      </c>
      <c r="B277" s="75" t="s">
        <v>1073</v>
      </c>
      <c r="C277" s="10" t="s">
        <v>25</v>
      </c>
      <c r="D277" s="278" t="s">
        <v>939</v>
      </c>
      <c r="E277" s="298" t="s">
        <v>940</v>
      </c>
      <c r="F277" s="292" t="s">
        <v>933</v>
      </c>
      <c r="G277" s="293" t="s">
        <v>934</v>
      </c>
      <c r="H277" s="293" t="s">
        <v>935</v>
      </c>
      <c r="I277" s="293" t="s">
        <v>936</v>
      </c>
      <c r="J277" s="279">
        <v>2000</v>
      </c>
      <c r="K277" s="277">
        <v>43770</v>
      </c>
      <c r="L277" s="277">
        <v>44196</v>
      </c>
      <c r="M277" s="279">
        <v>56</v>
      </c>
      <c r="N277" s="290">
        <v>0</v>
      </c>
      <c r="O277" s="306"/>
      <c r="P277" s="312" t="s">
        <v>1348</v>
      </c>
      <c r="Q277" s="419">
        <f t="shared" si="4"/>
        <v>0</v>
      </c>
      <c r="R277" s="185"/>
      <c r="S277" s="185"/>
      <c r="T277" s="185"/>
      <c r="U277" s="185"/>
      <c r="V277" s="185"/>
      <c r="W277" s="185"/>
      <c r="X277" s="185"/>
      <c r="Y277" s="185"/>
      <c r="Z277" s="185"/>
      <c r="AA277" s="185"/>
      <c r="AB277" s="185"/>
      <c r="AC277" s="185"/>
      <c r="AD277" s="185"/>
      <c r="AE277" s="185"/>
      <c r="AF277" s="185"/>
      <c r="AG277" s="185"/>
      <c r="AH277" s="185"/>
      <c r="AI277" s="185"/>
      <c r="AJ277" s="185"/>
      <c r="AK277" s="185"/>
      <c r="AL277" s="185"/>
      <c r="AM277" s="185"/>
      <c r="AN277" s="185"/>
      <c r="AO277" s="185"/>
      <c r="AP277" s="185"/>
      <c r="AQ277" s="185"/>
      <c r="AR277" s="185"/>
      <c r="AS277" s="185"/>
    </row>
    <row r="278" spans="1:45" s="286" customFormat="1" ht="63.75" x14ac:dyDescent="0.2">
      <c r="A278" s="1">
        <v>5</v>
      </c>
      <c r="B278" s="75" t="s">
        <v>1074</v>
      </c>
      <c r="C278" s="10" t="s">
        <v>25</v>
      </c>
      <c r="D278" s="278" t="s">
        <v>939</v>
      </c>
      <c r="E278" s="298" t="s">
        <v>940</v>
      </c>
      <c r="F278" s="292" t="s">
        <v>933</v>
      </c>
      <c r="G278" s="293" t="s">
        <v>937</v>
      </c>
      <c r="H278" s="293" t="s">
        <v>938</v>
      </c>
      <c r="I278" s="293" t="s">
        <v>929</v>
      </c>
      <c r="J278" s="279">
        <v>4</v>
      </c>
      <c r="K278" s="277">
        <v>43831</v>
      </c>
      <c r="L278" s="277">
        <v>44196</v>
      </c>
      <c r="M278" s="279">
        <v>52</v>
      </c>
      <c r="N278" s="290">
        <v>0</v>
      </c>
      <c r="O278" s="306"/>
      <c r="P278" s="312" t="s">
        <v>1347</v>
      </c>
      <c r="Q278" s="419">
        <f t="shared" si="4"/>
        <v>0</v>
      </c>
      <c r="R278" s="185"/>
      <c r="S278" s="185"/>
      <c r="T278" s="185"/>
      <c r="U278" s="185"/>
      <c r="V278" s="185"/>
      <c r="W278" s="185"/>
      <c r="X278" s="185"/>
      <c r="Y278" s="185"/>
      <c r="Z278" s="185"/>
      <c r="AA278" s="185"/>
      <c r="AB278" s="185"/>
      <c r="AC278" s="185"/>
      <c r="AD278" s="185"/>
      <c r="AE278" s="185"/>
      <c r="AF278" s="185"/>
      <c r="AG278" s="185"/>
      <c r="AH278" s="185"/>
      <c r="AI278" s="185"/>
      <c r="AJ278" s="185"/>
      <c r="AK278" s="185"/>
      <c r="AL278" s="185"/>
      <c r="AM278" s="185"/>
      <c r="AN278" s="185"/>
      <c r="AO278" s="185"/>
      <c r="AP278" s="185"/>
      <c r="AQ278" s="185"/>
      <c r="AR278" s="185"/>
      <c r="AS278" s="185"/>
    </row>
    <row r="279" spans="1:45" s="286" customFormat="1" ht="63.75" x14ac:dyDescent="0.2">
      <c r="A279" s="1">
        <v>5</v>
      </c>
      <c r="B279" s="75" t="s">
        <v>1075</v>
      </c>
      <c r="C279" s="10" t="s">
        <v>25</v>
      </c>
      <c r="D279" s="278" t="s">
        <v>942</v>
      </c>
      <c r="E279" s="298" t="s">
        <v>943</v>
      </c>
      <c r="F279" s="292" t="s">
        <v>917</v>
      </c>
      <c r="G279" s="292" t="s">
        <v>918</v>
      </c>
      <c r="H279" s="292" t="s">
        <v>941</v>
      </c>
      <c r="I279" s="292" t="s">
        <v>62</v>
      </c>
      <c r="J279" s="278">
        <v>3</v>
      </c>
      <c r="K279" s="277">
        <v>43759</v>
      </c>
      <c r="L279" s="366">
        <v>44043</v>
      </c>
      <c r="M279" s="278">
        <v>22</v>
      </c>
      <c r="N279" s="367">
        <v>0.3</v>
      </c>
      <c r="O279" s="311" t="s">
        <v>1405</v>
      </c>
      <c r="P279" s="312" t="s">
        <v>1345</v>
      </c>
      <c r="Q279" s="419">
        <f t="shared" si="4"/>
        <v>383</v>
      </c>
      <c r="R279" s="185"/>
      <c r="S279" s="185"/>
      <c r="T279" s="185"/>
      <c r="U279" s="185"/>
      <c r="V279" s="185"/>
      <c r="W279" s="185"/>
      <c r="X279" s="185"/>
      <c r="Y279" s="185"/>
      <c r="Z279" s="185"/>
      <c r="AA279" s="185"/>
      <c r="AB279" s="185"/>
      <c r="AC279" s="185"/>
      <c r="AD279" s="185"/>
      <c r="AE279" s="185"/>
      <c r="AF279" s="185"/>
      <c r="AG279" s="185"/>
      <c r="AH279" s="185"/>
      <c r="AI279" s="185"/>
      <c r="AJ279" s="185"/>
      <c r="AK279" s="185"/>
      <c r="AL279" s="185"/>
      <c r="AM279" s="185"/>
      <c r="AN279" s="185"/>
      <c r="AO279" s="185"/>
      <c r="AP279" s="185"/>
      <c r="AQ279" s="185"/>
      <c r="AR279" s="185"/>
      <c r="AS279" s="185"/>
    </row>
    <row r="280" spans="1:45" s="286" customFormat="1" ht="63.75" x14ac:dyDescent="0.2">
      <c r="A280" s="1">
        <v>5</v>
      </c>
      <c r="B280" s="75" t="s">
        <v>1076</v>
      </c>
      <c r="C280" s="10" t="s">
        <v>25</v>
      </c>
      <c r="D280" s="278" t="s">
        <v>942</v>
      </c>
      <c r="E280" s="298" t="s">
        <v>943</v>
      </c>
      <c r="F280" s="292" t="s">
        <v>917</v>
      </c>
      <c r="G280" s="293" t="s">
        <v>921</v>
      </c>
      <c r="H280" s="293" t="s">
        <v>922</v>
      </c>
      <c r="I280" s="293" t="s">
        <v>923</v>
      </c>
      <c r="J280" s="279">
        <v>150</v>
      </c>
      <c r="K280" s="277">
        <v>43678</v>
      </c>
      <c r="L280" s="366">
        <v>44104</v>
      </c>
      <c r="M280" s="279">
        <v>88</v>
      </c>
      <c r="N280" s="290">
        <v>0</v>
      </c>
      <c r="O280" s="276" t="s">
        <v>1425</v>
      </c>
      <c r="P280" s="312" t="s">
        <v>1346</v>
      </c>
      <c r="Q280" s="419">
        <f t="shared" si="4"/>
        <v>100</v>
      </c>
      <c r="R280" s="185"/>
      <c r="S280" s="185"/>
      <c r="T280" s="185"/>
      <c r="U280" s="185"/>
      <c r="V280" s="185"/>
      <c r="W280" s="185"/>
      <c r="X280" s="185"/>
      <c r="Y280" s="185"/>
      <c r="Z280" s="185"/>
      <c r="AA280" s="185"/>
      <c r="AB280" s="185"/>
      <c r="AC280" s="185"/>
      <c r="AD280" s="185"/>
      <c r="AE280" s="185"/>
      <c r="AF280" s="185"/>
      <c r="AG280" s="185"/>
      <c r="AH280" s="185"/>
      <c r="AI280" s="185"/>
      <c r="AJ280" s="185"/>
      <c r="AK280" s="185"/>
      <c r="AL280" s="185"/>
      <c r="AM280" s="185"/>
      <c r="AN280" s="185"/>
      <c r="AO280" s="185"/>
      <c r="AP280" s="185"/>
      <c r="AQ280" s="185"/>
      <c r="AR280" s="185"/>
      <c r="AS280" s="185"/>
    </row>
    <row r="281" spans="1:45" s="286" customFormat="1" ht="63.75" x14ac:dyDescent="0.2">
      <c r="A281" s="1">
        <v>5</v>
      </c>
      <c r="B281" s="75" t="s">
        <v>1077</v>
      </c>
      <c r="C281" s="10" t="s">
        <v>25</v>
      </c>
      <c r="D281" s="278" t="s">
        <v>942</v>
      </c>
      <c r="E281" s="298" t="s">
        <v>943</v>
      </c>
      <c r="F281" s="292" t="s">
        <v>924</v>
      </c>
      <c r="G281" s="292" t="s">
        <v>925</v>
      </c>
      <c r="H281" s="293" t="s">
        <v>926</v>
      </c>
      <c r="I281" s="292" t="s">
        <v>62</v>
      </c>
      <c r="J281" s="278">
        <v>1</v>
      </c>
      <c r="K281" s="277">
        <v>43759</v>
      </c>
      <c r="L281" s="277">
        <v>43921</v>
      </c>
      <c r="M281" s="278">
        <v>68</v>
      </c>
      <c r="N281" s="378">
        <v>1</v>
      </c>
      <c r="O281" s="311" t="s">
        <v>1445</v>
      </c>
      <c r="P281" s="312" t="s">
        <v>1347</v>
      </c>
      <c r="Q281" s="419">
        <f t="shared" si="4"/>
        <v>326</v>
      </c>
      <c r="R281" s="185"/>
      <c r="S281" s="185"/>
      <c r="T281" s="185"/>
      <c r="U281" s="185"/>
      <c r="V281" s="185"/>
      <c r="W281" s="185"/>
      <c r="X281" s="185"/>
      <c r="Y281" s="185"/>
      <c r="Z281" s="185"/>
      <c r="AA281" s="185"/>
      <c r="AB281" s="185"/>
      <c r="AC281" s="185"/>
      <c r="AD281" s="185"/>
      <c r="AE281" s="185"/>
      <c r="AF281" s="185"/>
      <c r="AG281" s="185"/>
      <c r="AH281" s="185"/>
      <c r="AI281" s="185"/>
      <c r="AJ281" s="185"/>
      <c r="AK281" s="185"/>
      <c r="AL281" s="185"/>
      <c r="AM281" s="185"/>
      <c r="AN281" s="185"/>
      <c r="AO281" s="185"/>
      <c r="AP281" s="185"/>
      <c r="AQ281" s="185"/>
      <c r="AR281" s="185"/>
      <c r="AS281" s="185"/>
    </row>
    <row r="282" spans="1:45" s="286" customFormat="1" ht="63.75" x14ac:dyDescent="0.2">
      <c r="A282" s="1">
        <v>5</v>
      </c>
      <c r="B282" s="75" t="s">
        <v>1078</v>
      </c>
      <c r="C282" s="10" t="s">
        <v>25</v>
      </c>
      <c r="D282" s="278" t="s">
        <v>942</v>
      </c>
      <c r="E282" s="298" t="s">
        <v>943</v>
      </c>
      <c r="F282" s="292" t="s">
        <v>924</v>
      </c>
      <c r="G282" s="293" t="s">
        <v>927</v>
      </c>
      <c r="H282" s="293" t="s">
        <v>928</v>
      </c>
      <c r="I282" s="293" t="s">
        <v>929</v>
      </c>
      <c r="J282" s="279">
        <v>4</v>
      </c>
      <c r="K282" s="277">
        <v>43831</v>
      </c>
      <c r="L282" s="277">
        <v>44196</v>
      </c>
      <c r="M282" s="279">
        <v>52</v>
      </c>
      <c r="N282" s="290">
        <v>0</v>
      </c>
      <c r="O282" s="306"/>
      <c r="P282" s="312" t="s">
        <v>1347</v>
      </c>
      <c r="Q282" s="419">
        <f t="shared" si="4"/>
        <v>0</v>
      </c>
      <c r="R282" s="185"/>
      <c r="S282" s="185"/>
      <c r="T282" s="185"/>
      <c r="U282" s="185"/>
      <c r="V282" s="185"/>
      <c r="W282" s="185"/>
      <c r="X282" s="185"/>
      <c r="Y282" s="185"/>
      <c r="Z282" s="185"/>
      <c r="AA282" s="185"/>
      <c r="AB282" s="185"/>
      <c r="AC282" s="185"/>
      <c r="AD282" s="185"/>
      <c r="AE282" s="185"/>
      <c r="AF282" s="185"/>
      <c r="AG282" s="185"/>
      <c r="AH282" s="185"/>
      <c r="AI282" s="185"/>
      <c r="AJ282" s="185"/>
      <c r="AK282" s="185"/>
      <c r="AL282" s="185"/>
      <c r="AM282" s="185"/>
      <c r="AN282" s="185"/>
      <c r="AO282" s="185"/>
      <c r="AP282" s="185"/>
      <c r="AQ282" s="185"/>
      <c r="AR282" s="185"/>
      <c r="AS282" s="185"/>
    </row>
    <row r="283" spans="1:45" s="286" customFormat="1" ht="63.75" x14ac:dyDescent="0.2">
      <c r="A283" s="1">
        <v>5</v>
      </c>
      <c r="B283" s="75" t="s">
        <v>1079</v>
      </c>
      <c r="C283" s="10" t="s">
        <v>25</v>
      </c>
      <c r="D283" s="278" t="s">
        <v>942</v>
      </c>
      <c r="E283" s="298" t="s">
        <v>943</v>
      </c>
      <c r="F283" s="292" t="s">
        <v>924</v>
      </c>
      <c r="G283" s="293" t="s">
        <v>930</v>
      </c>
      <c r="H283" s="293" t="s">
        <v>931</v>
      </c>
      <c r="I283" s="293" t="s">
        <v>932</v>
      </c>
      <c r="J283" s="279">
        <v>2800</v>
      </c>
      <c r="K283" s="277">
        <v>43770</v>
      </c>
      <c r="L283" s="277">
        <v>44196</v>
      </c>
      <c r="M283" s="279">
        <v>56</v>
      </c>
      <c r="N283" s="290">
        <v>0</v>
      </c>
      <c r="O283" s="306"/>
      <c r="P283" s="312" t="s">
        <v>1348</v>
      </c>
      <c r="Q283" s="419">
        <f t="shared" si="4"/>
        <v>0</v>
      </c>
      <c r="R283" s="185"/>
      <c r="S283" s="185"/>
      <c r="T283" s="185"/>
      <c r="U283" s="185"/>
      <c r="V283" s="185"/>
      <c r="W283" s="185"/>
      <c r="X283" s="185"/>
      <c r="Y283" s="185"/>
      <c r="Z283" s="185"/>
      <c r="AA283" s="185"/>
      <c r="AB283" s="185"/>
      <c r="AC283" s="185"/>
      <c r="AD283" s="185"/>
      <c r="AE283" s="185"/>
      <c r="AF283" s="185"/>
      <c r="AG283" s="185"/>
      <c r="AH283" s="185"/>
      <c r="AI283" s="185"/>
      <c r="AJ283" s="185"/>
      <c r="AK283" s="185"/>
      <c r="AL283" s="185"/>
      <c r="AM283" s="185"/>
      <c r="AN283" s="185"/>
      <c r="AO283" s="185"/>
      <c r="AP283" s="185"/>
      <c r="AQ283" s="185"/>
      <c r="AR283" s="185"/>
      <c r="AS283" s="185"/>
    </row>
    <row r="284" spans="1:45" s="286" customFormat="1" ht="63.75" x14ac:dyDescent="0.2">
      <c r="A284" s="1">
        <v>5</v>
      </c>
      <c r="B284" s="75" t="s">
        <v>1080</v>
      </c>
      <c r="C284" s="10" t="s">
        <v>25</v>
      </c>
      <c r="D284" s="278" t="s">
        <v>942</v>
      </c>
      <c r="E284" s="298" t="s">
        <v>943</v>
      </c>
      <c r="F284" s="292" t="s">
        <v>933</v>
      </c>
      <c r="G284" s="299" t="s">
        <v>934</v>
      </c>
      <c r="H284" s="293" t="s">
        <v>935</v>
      </c>
      <c r="I284" s="293" t="s">
        <v>936</v>
      </c>
      <c r="J284" s="279">
        <v>2000</v>
      </c>
      <c r="K284" s="277">
        <v>43770</v>
      </c>
      <c r="L284" s="277">
        <v>44196</v>
      </c>
      <c r="M284" s="279">
        <v>56</v>
      </c>
      <c r="N284" s="290">
        <v>0</v>
      </c>
      <c r="O284" s="306"/>
      <c r="P284" s="312" t="s">
        <v>1348</v>
      </c>
      <c r="Q284" s="419">
        <f t="shared" si="4"/>
        <v>0</v>
      </c>
      <c r="R284" s="185"/>
      <c r="S284" s="185"/>
      <c r="T284" s="185"/>
      <c r="U284" s="185"/>
      <c r="V284" s="185"/>
      <c r="W284" s="185"/>
      <c r="X284" s="185"/>
      <c r="Y284" s="185"/>
      <c r="Z284" s="185"/>
      <c r="AA284" s="185"/>
      <c r="AB284" s="185"/>
      <c r="AC284" s="185"/>
      <c r="AD284" s="185"/>
      <c r="AE284" s="185"/>
      <c r="AF284" s="185"/>
      <c r="AG284" s="185"/>
      <c r="AH284" s="185"/>
      <c r="AI284" s="185"/>
      <c r="AJ284" s="185"/>
      <c r="AK284" s="185"/>
      <c r="AL284" s="185"/>
      <c r="AM284" s="185"/>
      <c r="AN284" s="185"/>
      <c r="AO284" s="185"/>
      <c r="AP284" s="185"/>
      <c r="AQ284" s="185"/>
      <c r="AR284" s="185"/>
      <c r="AS284" s="185"/>
    </row>
    <row r="285" spans="1:45" s="286" customFormat="1" ht="63.75" x14ac:dyDescent="0.2">
      <c r="A285" s="1">
        <v>5</v>
      </c>
      <c r="B285" s="75" t="s">
        <v>1081</v>
      </c>
      <c r="C285" s="10" t="s">
        <v>25</v>
      </c>
      <c r="D285" s="278" t="s">
        <v>942</v>
      </c>
      <c r="E285" s="298" t="s">
        <v>943</v>
      </c>
      <c r="F285" s="292" t="s">
        <v>933</v>
      </c>
      <c r="G285" s="293" t="s">
        <v>937</v>
      </c>
      <c r="H285" s="293" t="s">
        <v>938</v>
      </c>
      <c r="I285" s="293" t="s">
        <v>929</v>
      </c>
      <c r="J285" s="279">
        <v>4</v>
      </c>
      <c r="K285" s="277">
        <v>43831</v>
      </c>
      <c r="L285" s="277">
        <v>44196</v>
      </c>
      <c r="M285" s="279">
        <v>52</v>
      </c>
      <c r="N285" s="290">
        <v>0</v>
      </c>
      <c r="O285" s="306" t="s">
        <v>1446</v>
      </c>
      <c r="P285" s="312" t="s">
        <v>1347</v>
      </c>
      <c r="Q285" s="419">
        <f t="shared" si="4"/>
        <v>1</v>
      </c>
      <c r="R285" s="185"/>
      <c r="S285" s="185"/>
      <c r="T285" s="185"/>
      <c r="U285" s="185"/>
      <c r="V285" s="185"/>
      <c r="W285" s="185"/>
      <c r="X285" s="185"/>
      <c r="Y285" s="185"/>
      <c r="Z285" s="185"/>
      <c r="AA285" s="185"/>
      <c r="AB285" s="185"/>
      <c r="AC285" s="185"/>
      <c r="AD285" s="185"/>
      <c r="AE285" s="185"/>
      <c r="AF285" s="185"/>
      <c r="AG285" s="185"/>
      <c r="AH285" s="185"/>
      <c r="AI285" s="185"/>
      <c r="AJ285" s="185"/>
      <c r="AK285" s="185"/>
      <c r="AL285" s="185"/>
      <c r="AM285" s="185"/>
      <c r="AN285" s="185"/>
      <c r="AO285" s="185"/>
      <c r="AP285" s="185"/>
      <c r="AQ285" s="185"/>
      <c r="AR285" s="185"/>
      <c r="AS285" s="185"/>
    </row>
    <row r="286" spans="1:45" s="286" customFormat="1" ht="63.75" x14ac:dyDescent="0.2">
      <c r="A286" s="1">
        <v>5</v>
      </c>
      <c r="B286" s="75" t="s">
        <v>1082</v>
      </c>
      <c r="C286" s="10" t="s">
        <v>25</v>
      </c>
      <c r="D286" s="278" t="s">
        <v>944</v>
      </c>
      <c r="E286" s="292" t="s">
        <v>945</v>
      </c>
      <c r="F286" s="292" t="s">
        <v>917</v>
      </c>
      <c r="G286" s="292" t="s">
        <v>918</v>
      </c>
      <c r="H286" s="292" t="s">
        <v>941</v>
      </c>
      <c r="I286" s="292" t="s">
        <v>62</v>
      </c>
      <c r="J286" s="278">
        <v>3</v>
      </c>
      <c r="K286" s="277">
        <v>43759</v>
      </c>
      <c r="L286" s="366">
        <v>44043</v>
      </c>
      <c r="M286" s="278">
        <v>22</v>
      </c>
      <c r="N286" s="367">
        <v>0.3</v>
      </c>
      <c r="O286" s="311" t="s">
        <v>1405</v>
      </c>
      <c r="P286" s="312" t="s">
        <v>1345</v>
      </c>
      <c r="Q286" s="419">
        <f t="shared" si="4"/>
        <v>383</v>
      </c>
      <c r="R286" s="185"/>
      <c r="S286" s="185"/>
      <c r="T286" s="185"/>
      <c r="U286" s="185"/>
      <c r="V286" s="185"/>
      <c r="W286" s="185"/>
      <c r="X286" s="185"/>
      <c r="Y286" s="185"/>
      <c r="Z286" s="185"/>
      <c r="AA286" s="185"/>
      <c r="AB286" s="185"/>
      <c r="AC286" s="185"/>
      <c r="AD286" s="185"/>
      <c r="AE286" s="185"/>
      <c r="AF286" s="185"/>
      <c r="AG286" s="185"/>
      <c r="AH286" s="185"/>
      <c r="AI286" s="185"/>
      <c r="AJ286" s="185"/>
      <c r="AK286" s="185"/>
      <c r="AL286" s="185"/>
      <c r="AM286" s="185"/>
      <c r="AN286" s="185"/>
      <c r="AO286" s="185"/>
      <c r="AP286" s="185"/>
      <c r="AQ286" s="185"/>
      <c r="AR286" s="185"/>
      <c r="AS286" s="185"/>
    </row>
    <row r="287" spans="1:45" s="286" customFormat="1" ht="63.75" x14ac:dyDescent="0.2">
      <c r="A287" s="1">
        <v>5</v>
      </c>
      <c r="B287" s="75" t="s">
        <v>1083</v>
      </c>
      <c r="C287" s="10" t="s">
        <v>25</v>
      </c>
      <c r="D287" s="278" t="s">
        <v>944</v>
      </c>
      <c r="E287" s="292" t="s">
        <v>945</v>
      </c>
      <c r="F287" s="292" t="s">
        <v>917</v>
      </c>
      <c r="G287" s="293" t="s">
        <v>921</v>
      </c>
      <c r="H287" s="293" t="s">
        <v>922</v>
      </c>
      <c r="I287" s="293" t="s">
        <v>923</v>
      </c>
      <c r="J287" s="279">
        <v>150</v>
      </c>
      <c r="K287" s="277">
        <v>43678</v>
      </c>
      <c r="L287" s="366">
        <v>44104</v>
      </c>
      <c r="M287" s="279">
        <v>88</v>
      </c>
      <c r="N287" s="290">
        <v>0</v>
      </c>
      <c r="O287" s="276" t="s">
        <v>1425</v>
      </c>
      <c r="P287" s="312" t="s">
        <v>1346</v>
      </c>
      <c r="Q287" s="419">
        <f t="shared" si="4"/>
        <v>100</v>
      </c>
      <c r="R287" s="185"/>
      <c r="S287" s="185"/>
      <c r="T287" s="185"/>
      <c r="U287" s="185"/>
      <c r="V287" s="185"/>
      <c r="W287" s="185"/>
      <c r="X287" s="185"/>
      <c r="Y287" s="185"/>
      <c r="Z287" s="185"/>
      <c r="AA287" s="185"/>
      <c r="AB287" s="185"/>
      <c r="AC287" s="185"/>
      <c r="AD287" s="185"/>
      <c r="AE287" s="185"/>
      <c r="AF287" s="185"/>
      <c r="AG287" s="185"/>
      <c r="AH287" s="185"/>
      <c r="AI287" s="185"/>
      <c r="AJ287" s="185"/>
      <c r="AK287" s="185"/>
      <c r="AL287" s="185"/>
      <c r="AM287" s="185"/>
      <c r="AN287" s="185"/>
      <c r="AO287" s="185"/>
      <c r="AP287" s="185"/>
      <c r="AQ287" s="185"/>
      <c r="AR287" s="185"/>
      <c r="AS287" s="185"/>
    </row>
    <row r="288" spans="1:45" s="286" customFormat="1" ht="63.75" x14ac:dyDescent="0.2">
      <c r="A288" s="1">
        <v>5</v>
      </c>
      <c r="B288" s="75" t="s">
        <v>1084</v>
      </c>
      <c r="C288" s="10" t="s">
        <v>25</v>
      </c>
      <c r="D288" s="278" t="s">
        <v>944</v>
      </c>
      <c r="E288" s="292" t="s">
        <v>945</v>
      </c>
      <c r="F288" s="292" t="s">
        <v>924</v>
      </c>
      <c r="G288" s="292" t="s">
        <v>925</v>
      </c>
      <c r="H288" s="293" t="s">
        <v>926</v>
      </c>
      <c r="I288" s="292" t="s">
        <v>62</v>
      </c>
      <c r="J288" s="278">
        <v>1</v>
      </c>
      <c r="K288" s="277">
        <v>43759</v>
      </c>
      <c r="L288" s="277">
        <v>43921</v>
      </c>
      <c r="M288" s="278">
        <v>68</v>
      </c>
      <c r="N288" s="378">
        <v>1</v>
      </c>
      <c r="O288" s="311" t="s">
        <v>1445</v>
      </c>
      <c r="P288" s="312" t="s">
        <v>1347</v>
      </c>
      <c r="Q288" s="419">
        <f t="shared" si="4"/>
        <v>326</v>
      </c>
      <c r="R288" s="185"/>
      <c r="S288" s="185"/>
      <c r="T288" s="185"/>
      <c r="U288" s="185"/>
      <c r="V288" s="185"/>
      <c r="W288" s="185"/>
      <c r="X288" s="185"/>
      <c r="Y288" s="185"/>
      <c r="Z288" s="185"/>
      <c r="AA288" s="185"/>
      <c r="AB288" s="185"/>
      <c r="AC288" s="185"/>
      <c r="AD288" s="185"/>
      <c r="AE288" s="185"/>
      <c r="AF288" s="185"/>
      <c r="AG288" s="185"/>
      <c r="AH288" s="185"/>
      <c r="AI288" s="185"/>
      <c r="AJ288" s="185"/>
      <c r="AK288" s="185"/>
      <c r="AL288" s="185"/>
      <c r="AM288" s="185"/>
      <c r="AN288" s="185"/>
      <c r="AO288" s="185"/>
      <c r="AP288" s="185"/>
      <c r="AQ288" s="185"/>
      <c r="AR288" s="185"/>
      <c r="AS288" s="185"/>
    </row>
    <row r="289" spans="1:45" s="286" customFormat="1" ht="63.75" x14ac:dyDescent="0.2">
      <c r="A289" s="1">
        <v>5</v>
      </c>
      <c r="B289" s="75" t="s">
        <v>1085</v>
      </c>
      <c r="C289" s="10" t="s">
        <v>25</v>
      </c>
      <c r="D289" s="278" t="s">
        <v>944</v>
      </c>
      <c r="E289" s="292" t="s">
        <v>945</v>
      </c>
      <c r="F289" s="292" t="s">
        <v>924</v>
      </c>
      <c r="G289" s="293" t="s">
        <v>927</v>
      </c>
      <c r="H289" s="293" t="s">
        <v>928</v>
      </c>
      <c r="I289" s="293" t="s">
        <v>929</v>
      </c>
      <c r="J289" s="279">
        <v>4</v>
      </c>
      <c r="K289" s="277">
        <v>43831</v>
      </c>
      <c r="L289" s="277">
        <v>44196</v>
      </c>
      <c r="M289" s="279">
        <v>52</v>
      </c>
      <c r="N289" s="290">
        <v>0</v>
      </c>
      <c r="O289" s="306"/>
      <c r="P289" s="312" t="s">
        <v>1347</v>
      </c>
      <c r="Q289" s="419">
        <f t="shared" si="4"/>
        <v>0</v>
      </c>
      <c r="R289" s="185"/>
      <c r="S289" s="185"/>
      <c r="T289" s="185"/>
      <c r="U289" s="185"/>
      <c r="V289" s="185"/>
      <c r="W289" s="185"/>
      <c r="X289" s="185"/>
      <c r="Y289" s="185"/>
      <c r="Z289" s="185"/>
      <c r="AA289" s="185"/>
      <c r="AB289" s="185"/>
      <c r="AC289" s="185"/>
      <c r="AD289" s="185"/>
      <c r="AE289" s="185"/>
      <c r="AF289" s="185"/>
      <c r="AG289" s="185"/>
      <c r="AH289" s="185"/>
      <c r="AI289" s="185"/>
      <c r="AJ289" s="185"/>
      <c r="AK289" s="185"/>
      <c r="AL289" s="185"/>
      <c r="AM289" s="185"/>
      <c r="AN289" s="185"/>
      <c r="AO289" s="185"/>
      <c r="AP289" s="185"/>
      <c r="AQ289" s="185"/>
      <c r="AR289" s="185"/>
      <c r="AS289" s="185"/>
    </row>
    <row r="290" spans="1:45" s="286" customFormat="1" ht="63.75" x14ac:dyDescent="0.2">
      <c r="A290" s="1">
        <v>5</v>
      </c>
      <c r="B290" s="75" t="s">
        <v>1086</v>
      </c>
      <c r="C290" s="10" t="s">
        <v>25</v>
      </c>
      <c r="D290" s="278" t="s">
        <v>944</v>
      </c>
      <c r="E290" s="292" t="s">
        <v>945</v>
      </c>
      <c r="F290" s="292" t="s">
        <v>924</v>
      </c>
      <c r="G290" s="299" t="s">
        <v>930</v>
      </c>
      <c r="H290" s="293" t="s">
        <v>931</v>
      </c>
      <c r="I290" s="293" t="s">
        <v>932</v>
      </c>
      <c r="J290" s="279">
        <v>2800</v>
      </c>
      <c r="K290" s="277">
        <v>43770</v>
      </c>
      <c r="L290" s="277">
        <v>44196</v>
      </c>
      <c r="M290" s="279">
        <v>56</v>
      </c>
      <c r="N290" s="290">
        <v>0</v>
      </c>
      <c r="O290" s="306"/>
      <c r="P290" s="312" t="s">
        <v>1348</v>
      </c>
      <c r="Q290" s="419">
        <f t="shared" si="4"/>
        <v>0</v>
      </c>
      <c r="R290" s="185"/>
      <c r="S290" s="185"/>
      <c r="T290" s="185"/>
      <c r="U290" s="185"/>
      <c r="V290" s="185"/>
      <c r="W290" s="185"/>
      <c r="X290" s="185"/>
      <c r="Y290" s="185"/>
      <c r="Z290" s="185"/>
      <c r="AA290" s="185"/>
      <c r="AB290" s="185"/>
      <c r="AC290" s="185"/>
      <c r="AD290" s="185"/>
      <c r="AE290" s="185"/>
      <c r="AF290" s="185"/>
      <c r="AG290" s="185"/>
      <c r="AH290" s="185"/>
      <c r="AI290" s="185"/>
      <c r="AJ290" s="185"/>
      <c r="AK290" s="185"/>
      <c r="AL290" s="185"/>
      <c r="AM290" s="185"/>
      <c r="AN290" s="185"/>
      <c r="AO290" s="185"/>
      <c r="AP290" s="185"/>
      <c r="AQ290" s="185"/>
      <c r="AR290" s="185"/>
      <c r="AS290" s="185"/>
    </row>
    <row r="291" spans="1:45" s="286" customFormat="1" ht="63.75" x14ac:dyDescent="0.2">
      <c r="A291" s="1">
        <v>5</v>
      </c>
      <c r="B291" s="75" t="s">
        <v>1087</v>
      </c>
      <c r="C291" s="10" t="s">
        <v>25</v>
      </c>
      <c r="D291" s="278" t="s">
        <v>944</v>
      </c>
      <c r="E291" s="292" t="s">
        <v>945</v>
      </c>
      <c r="F291" s="292" t="s">
        <v>933</v>
      </c>
      <c r="G291" s="299" t="s">
        <v>934</v>
      </c>
      <c r="H291" s="293" t="s">
        <v>935</v>
      </c>
      <c r="I291" s="293" t="s">
        <v>936</v>
      </c>
      <c r="J291" s="279">
        <v>2000</v>
      </c>
      <c r="K291" s="277">
        <v>43770</v>
      </c>
      <c r="L291" s="277">
        <v>44196</v>
      </c>
      <c r="M291" s="279">
        <v>56</v>
      </c>
      <c r="N291" s="290">
        <v>0</v>
      </c>
      <c r="O291" s="306"/>
      <c r="P291" s="312" t="s">
        <v>1348</v>
      </c>
      <c r="Q291" s="419">
        <f t="shared" si="4"/>
        <v>0</v>
      </c>
      <c r="R291" s="185"/>
      <c r="S291" s="185"/>
      <c r="T291" s="185"/>
      <c r="U291" s="185"/>
      <c r="V291" s="185"/>
      <c r="W291" s="185"/>
      <c r="X291" s="185"/>
      <c r="Y291" s="185"/>
      <c r="Z291" s="185"/>
      <c r="AA291" s="185"/>
      <c r="AB291" s="185"/>
      <c r="AC291" s="185"/>
      <c r="AD291" s="185"/>
      <c r="AE291" s="185"/>
      <c r="AF291" s="185"/>
      <c r="AG291" s="185"/>
      <c r="AH291" s="185"/>
      <c r="AI291" s="185"/>
      <c r="AJ291" s="185"/>
      <c r="AK291" s="185"/>
      <c r="AL291" s="185"/>
      <c r="AM291" s="185"/>
      <c r="AN291" s="185"/>
      <c r="AO291" s="185"/>
      <c r="AP291" s="185"/>
      <c r="AQ291" s="185"/>
      <c r="AR291" s="185"/>
      <c r="AS291" s="185"/>
    </row>
    <row r="292" spans="1:45" s="286" customFormat="1" ht="63.75" x14ac:dyDescent="0.2">
      <c r="A292" s="1">
        <v>5</v>
      </c>
      <c r="B292" s="75" t="s">
        <v>1088</v>
      </c>
      <c r="C292" s="10" t="s">
        <v>25</v>
      </c>
      <c r="D292" s="278" t="s">
        <v>944</v>
      </c>
      <c r="E292" s="292" t="s">
        <v>945</v>
      </c>
      <c r="F292" s="292" t="s">
        <v>933</v>
      </c>
      <c r="G292" s="293" t="s">
        <v>937</v>
      </c>
      <c r="H292" s="293" t="s">
        <v>938</v>
      </c>
      <c r="I292" s="293" t="s">
        <v>929</v>
      </c>
      <c r="J292" s="279">
        <v>4</v>
      </c>
      <c r="K292" s="277">
        <v>43831</v>
      </c>
      <c r="L292" s="277">
        <v>44196</v>
      </c>
      <c r="M292" s="279">
        <v>52</v>
      </c>
      <c r="N292" s="290">
        <v>0</v>
      </c>
      <c r="O292" s="306"/>
      <c r="P292" s="312" t="s">
        <v>1347</v>
      </c>
      <c r="Q292" s="419">
        <f t="shared" si="4"/>
        <v>0</v>
      </c>
      <c r="R292" s="185"/>
      <c r="S292" s="185"/>
      <c r="T292" s="185"/>
      <c r="U292" s="185"/>
      <c r="V292" s="185"/>
      <c r="W292" s="185"/>
      <c r="X292" s="185"/>
      <c r="Y292" s="185"/>
      <c r="Z292" s="185"/>
      <c r="AA292" s="185"/>
      <c r="AB292" s="185"/>
      <c r="AC292" s="185"/>
      <c r="AD292" s="185"/>
      <c r="AE292" s="185"/>
      <c r="AF292" s="185"/>
      <c r="AG292" s="185"/>
      <c r="AH292" s="185"/>
      <c r="AI292" s="185"/>
      <c r="AJ292" s="185"/>
      <c r="AK292" s="185"/>
      <c r="AL292" s="185"/>
      <c r="AM292" s="185"/>
      <c r="AN292" s="185"/>
      <c r="AO292" s="185"/>
      <c r="AP292" s="185"/>
      <c r="AQ292" s="185"/>
      <c r="AR292" s="185"/>
      <c r="AS292" s="185"/>
    </row>
    <row r="293" spans="1:45" s="286" customFormat="1" ht="63.75" x14ac:dyDescent="0.2">
      <c r="A293" s="1">
        <v>5</v>
      </c>
      <c r="B293" s="75" t="s">
        <v>1089</v>
      </c>
      <c r="C293" s="10" t="s">
        <v>25</v>
      </c>
      <c r="D293" s="278" t="s">
        <v>946</v>
      </c>
      <c r="E293" s="292" t="s">
        <v>947</v>
      </c>
      <c r="F293" s="292" t="s">
        <v>917</v>
      </c>
      <c r="G293" s="292" t="s">
        <v>918</v>
      </c>
      <c r="H293" s="292" t="s">
        <v>941</v>
      </c>
      <c r="I293" s="292" t="s">
        <v>62</v>
      </c>
      <c r="J293" s="278">
        <v>3</v>
      </c>
      <c r="K293" s="277">
        <v>43759</v>
      </c>
      <c r="L293" s="366">
        <v>44043</v>
      </c>
      <c r="M293" s="278">
        <v>22</v>
      </c>
      <c r="N293" s="367">
        <v>0.3</v>
      </c>
      <c r="O293" s="311" t="s">
        <v>1405</v>
      </c>
      <c r="P293" s="312" t="s">
        <v>1345</v>
      </c>
      <c r="Q293" s="419">
        <f t="shared" si="4"/>
        <v>383</v>
      </c>
      <c r="R293" s="185"/>
      <c r="S293" s="185"/>
      <c r="T293" s="185"/>
      <c r="U293" s="185"/>
      <c r="V293" s="185"/>
      <c r="W293" s="185"/>
      <c r="X293" s="185"/>
      <c r="Y293" s="185"/>
      <c r="Z293" s="185"/>
      <c r="AA293" s="185"/>
      <c r="AB293" s="185"/>
      <c r="AC293" s="185"/>
      <c r="AD293" s="185"/>
      <c r="AE293" s="185"/>
      <c r="AF293" s="185"/>
      <c r="AG293" s="185"/>
      <c r="AH293" s="185"/>
      <c r="AI293" s="185"/>
      <c r="AJ293" s="185"/>
      <c r="AK293" s="185"/>
      <c r="AL293" s="185"/>
      <c r="AM293" s="185"/>
      <c r="AN293" s="185"/>
      <c r="AO293" s="185"/>
      <c r="AP293" s="185"/>
      <c r="AQ293" s="185"/>
      <c r="AR293" s="185"/>
      <c r="AS293" s="185"/>
    </row>
    <row r="294" spans="1:45" s="286" customFormat="1" ht="63.75" x14ac:dyDescent="0.2">
      <c r="A294" s="1">
        <v>5</v>
      </c>
      <c r="B294" s="75" t="s">
        <v>1090</v>
      </c>
      <c r="C294" s="10" t="s">
        <v>25</v>
      </c>
      <c r="D294" s="278" t="s">
        <v>946</v>
      </c>
      <c r="E294" s="292" t="s">
        <v>947</v>
      </c>
      <c r="F294" s="292" t="s">
        <v>917</v>
      </c>
      <c r="G294" s="293" t="s">
        <v>921</v>
      </c>
      <c r="H294" s="293" t="s">
        <v>922</v>
      </c>
      <c r="I294" s="293" t="s">
        <v>923</v>
      </c>
      <c r="J294" s="279">
        <v>150</v>
      </c>
      <c r="K294" s="277">
        <v>43678</v>
      </c>
      <c r="L294" s="366">
        <v>44104</v>
      </c>
      <c r="M294" s="279">
        <v>88</v>
      </c>
      <c r="N294" s="290">
        <v>0</v>
      </c>
      <c r="O294" s="276" t="s">
        <v>1425</v>
      </c>
      <c r="P294" s="312" t="s">
        <v>1346</v>
      </c>
      <c r="Q294" s="419">
        <f t="shared" si="4"/>
        <v>100</v>
      </c>
      <c r="R294" s="185"/>
      <c r="S294" s="185"/>
      <c r="T294" s="185"/>
      <c r="U294" s="185"/>
      <c r="V294" s="185"/>
      <c r="W294" s="185"/>
      <c r="X294" s="185"/>
      <c r="Y294" s="185"/>
      <c r="Z294" s="185"/>
      <c r="AA294" s="185"/>
      <c r="AB294" s="185"/>
      <c r="AC294" s="185"/>
      <c r="AD294" s="185"/>
      <c r="AE294" s="185"/>
      <c r="AF294" s="185"/>
      <c r="AG294" s="185"/>
      <c r="AH294" s="185"/>
      <c r="AI294" s="185"/>
      <c r="AJ294" s="185"/>
      <c r="AK294" s="185"/>
      <c r="AL294" s="185"/>
      <c r="AM294" s="185"/>
      <c r="AN294" s="185"/>
      <c r="AO294" s="185"/>
      <c r="AP294" s="185"/>
      <c r="AQ294" s="185"/>
      <c r="AR294" s="185"/>
      <c r="AS294" s="185"/>
    </row>
    <row r="295" spans="1:45" s="286" customFormat="1" ht="63.75" x14ac:dyDescent="0.2">
      <c r="A295" s="1">
        <v>5</v>
      </c>
      <c r="B295" s="75" t="s">
        <v>1091</v>
      </c>
      <c r="C295" s="10" t="s">
        <v>25</v>
      </c>
      <c r="D295" s="278" t="s">
        <v>946</v>
      </c>
      <c r="E295" s="292" t="s">
        <v>947</v>
      </c>
      <c r="F295" s="292" t="s">
        <v>924</v>
      </c>
      <c r="G295" s="292" t="s">
        <v>925</v>
      </c>
      <c r="H295" s="293" t="s">
        <v>926</v>
      </c>
      <c r="I295" s="292" t="s">
        <v>62</v>
      </c>
      <c r="J295" s="278">
        <v>1</v>
      </c>
      <c r="K295" s="277">
        <v>43759</v>
      </c>
      <c r="L295" s="277">
        <v>43921</v>
      </c>
      <c r="M295" s="278">
        <v>68</v>
      </c>
      <c r="N295" s="378">
        <v>1</v>
      </c>
      <c r="O295" s="311" t="s">
        <v>1445</v>
      </c>
      <c r="P295" s="312" t="s">
        <v>1347</v>
      </c>
      <c r="Q295" s="419">
        <f t="shared" si="4"/>
        <v>326</v>
      </c>
      <c r="R295" s="185"/>
      <c r="S295" s="185"/>
      <c r="T295" s="185"/>
      <c r="U295" s="185"/>
      <c r="V295" s="185"/>
      <c r="W295" s="185"/>
      <c r="X295" s="185"/>
      <c r="Y295" s="185"/>
      <c r="Z295" s="185"/>
      <c r="AA295" s="185"/>
      <c r="AB295" s="185"/>
      <c r="AC295" s="185"/>
      <c r="AD295" s="185"/>
      <c r="AE295" s="185"/>
      <c r="AF295" s="185"/>
      <c r="AG295" s="185"/>
      <c r="AH295" s="185"/>
      <c r="AI295" s="185"/>
      <c r="AJ295" s="185"/>
      <c r="AK295" s="185"/>
      <c r="AL295" s="185"/>
      <c r="AM295" s="185"/>
      <c r="AN295" s="185"/>
      <c r="AO295" s="185"/>
      <c r="AP295" s="185"/>
      <c r="AQ295" s="185"/>
      <c r="AR295" s="185"/>
      <c r="AS295" s="185"/>
    </row>
    <row r="296" spans="1:45" s="286" customFormat="1" ht="63.75" x14ac:dyDescent="0.2">
      <c r="A296" s="1">
        <v>5</v>
      </c>
      <c r="B296" s="75" t="s">
        <v>1092</v>
      </c>
      <c r="C296" s="10" t="s">
        <v>25</v>
      </c>
      <c r="D296" s="278" t="s">
        <v>946</v>
      </c>
      <c r="E296" s="292" t="s">
        <v>947</v>
      </c>
      <c r="F296" s="292" t="s">
        <v>924</v>
      </c>
      <c r="G296" s="293" t="s">
        <v>927</v>
      </c>
      <c r="H296" s="293" t="s">
        <v>928</v>
      </c>
      <c r="I296" s="293" t="s">
        <v>929</v>
      </c>
      <c r="J296" s="279">
        <v>4</v>
      </c>
      <c r="K296" s="277">
        <v>43831</v>
      </c>
      <c r="L296" s="277">
        <v>44196</v>
      </c>
      <c r="M296" s="279">
        <v>52</v>
      </c>
      <c r="N296" s="290">
        <v>0</v>
      </c>
      <c r="O296" s="306"/>
      <c r="P296" s="312" t="s">
        <v>1347</v>
      </c>
      <c r="Q296" s="419">
        <f t="shared" si="4"/>
        <v>0</v>
      </c>
      <c r="R296" s="185"/>
      <c r="S296" s="185"/>
      <c r="T296" s="185"/>
      <c r="U296" s="185"/>
      <c r="V296" s="185"/>
      <c r="W296" s="185"/>
      <c r="X296" s="185"/>
      <c r="Y296" s="185"/>
      <c r="Z296" s="185"/>
      <c r="AA296" s="185"/>
      <c r="AB296" s="185"/>
      <c r="AC296" s="185"/>
      <c r="AD296" s="185"/>
      <c r="AE296" s="185"/>
      <c r="AF296" s="185"/>
      <c r="AG296" s="185"/>
      <c r="AH296" s="185"/>
      <c r="AI296" s="185"/>
      <c r="AJ296" s="185"/>
      <c r="AK296" s="185"/>
      <c r="AL296" s="185"/>
      <c r="AM296" s="185"/>
      <c r="AN296" s="185"/>
      <c r="AO296" s="185"/>
      <c r="AP296" s="185"/>
      <c r="AQ296" s="185"/>
      <c r="AR296" s="185"/>
      <c r="AS296" s="185"/>
    </row>
    <row r="297" spans="1:45" s="286" customFormat="1" ht="63.75" x14ac:dyDescent="0.2">
      <c r="A297" s="1">
        <v>5</v>
      </c>
      <c r="B297" s="75" t="s">
        <v>1093</v>
      </c>
      <c r="C297" s="10" t="s">
        <v>25</v>
      </c>
      <c r="D297" s="278" t="s">
        <v>946</v>
      </c>
      <c r="E297" s="292" t="s">
        <v>947</v>
      </c>
      <c r="F297" s="292" t="s">
        <v>924</v>
      </c>
      <c r="G297" s="293" t="s">
        <v>930</v>
      </c>
      <c r="H297" s="293" t="s">
        <v>931</v>
      </c>
      <c r="I297" s="293" t="s">
        <v>932</v>
      </c>
      <c r="J297" s="279">
        <v>2800</v>
      </c>
      <c r="K297" s="277">
        <v>43770</v>
      </c>
      <c r="L297" s="277">
        <v>44196</v>
      </c>
      <c r="M297" s="279">
        <v>56</v>
      </c>
      <c r="N297" s="290">
        <v>0</v>
      </c>
      <c r="O297" s="306"/>
      <c r="P297" s="312" t="s">
        <v>1348</v>
      </c>
      <c r="Q297" s="419">
        <f t="shared" si="4"/>
        <v>0</v>
      </c>
      <c r="R297" s="185"/>
      <c r="S297" s="185"/>
      <c r="T297" s="185"/>
      <c r="U297" s="185"/>
      <c r="V297" s="185"/>
      <c r="W297" s="185"/>
      <c r="X297" s="185"/>
      <c r="Y297" s="185"/>
      <c r="Z297" s="185"/>
      <c r="AA297" s="185"/>
      <c r="AB297" s="185"/>
      <c r="AC297" s="185"/>
      <c r="AD297" s="185"/>
      <c r="AE297" s="185"/>
      <c r="AF297" s="185"/>
      <c r="AG297" s="185"/>
      <c r="AH297" s="185"/>
      <c r="AI297" s="185"/>
      <c r="AJ297" s="185"/>
      <c r="AK297" s="185"/>
      <c r="AL297" s="185"/>
      <c r="AM297" s="185"/>
      <c r="AN297" s="185"/>
      <c r="AO297" s="185"/>
      <c r="AP297" s="185"/>
      <c r="AQ297" s="185"/>
      <c r="AR297" s="185"/>
      <c r="AS297" s="185"/>
    </row>
    <row r="298" spans="1:45" s="286" customFormat="1" ht="63.75" x14ac:dyDescent="0.2">
      <c r="A298" s="1">
        <v>5</v>
      </c>
      <c r="B298" s="75" t="s">
        <v>1094</v>
      </c>
      <c r="C298" s="10" t="s">
        <v>25</v>
      </c>
      <c r="D298" s="278" t="s">
        <v>946</v>
      </c>
      <c r="E298" s="292" t="s">
        <v>947</v>
      </c>
      <c r="F298" s="292" t="s">
        <v>933</v>
      </c>
      <c r="G298" s="293" t="s">
        <v>934</v>
      </c>
      <c r="H298" s="293" t="s">
        <v>935</v>
      </c>
      <c r="I298" s="293" t="s">
        <v>936</v>
      </c>
      <c r="J298" s="279">
        <v>2000</v>
      </c>
      <c r="K298" s="277">
        <v>43770</v>
      </c>
      <c r="L298" s="277">
        <v>44196</v>
      </c>
      <c r="M298" s="279">
        <v>56</v>
      </c>
      <c r="N298" s="290">
        <v>0</v>
      </c>
      <c r="O298" s="306"/>
      <c r="P298" s="312" t="s">
        <v>1348</v>
      </c>
      <c r="Q298" s="419">
        <f t="shared" si="4"/>
        <v>0</v>
      </c>
      <c r="R298" s="185"/>
      <c r="S298" s="185"/>
      <c r="T298" s="185"/>
      <c r="U298" s="185"/>
      <c r="V298" s="185"/>
      <c r="W298" s="185"/>
      <c r="X298" s="185"/>
      <c r="Y298" s="185"/>
      <c r="Z298" s="185"/>
      <c r="AA298" s="185"/>
      <c r="AB298" s="185"/>
      <c r="AC298" s="185"/>
      <c r="AD298" s="185"/>
      <c r="AE298" s="185"/>
      <c r="AF298" s="185"/>
      <c r="AG298" s="185"/>
      <c r="AH298" s="185"/>
      <c r="AI298" s="185"/>
      <c r="AJ298" s="185"/>
      <c r="AK298" s="185"/>
      <c r="AL298" s="185"/>
      <c r="AM298" s="185"/>
      <c r="AN298" s="185"/>
      <c r="AO298" s="185"/>
      <c r="AP298" s="185"/>
      <c r="AQ298" s="185"/>
      <c r="AR298" s="185"/>
      <c r="AS298" s="185"/>
    </row>
    <row r="299" spans="1:45" s="286" customFormat="1" ht="63.75" x14ac:dyDescent="0.2">
      <c r="A299" s="1">
        <v>5</v>
      </c>
      <c r="B299" s="75" t="s">
        <v>1095</v>
      </c>
      <c r="C299" s="10" t="s">
        <v>25</v>
      </c>
      <c r="D299" s="278" t="s">
        <v>946</v>
      </c>
      <c r="E299" s="292" t="s">
        <v>947</v>
      </c>
      <c r="F299" s="292" t="s">
        <v>933</v>
      </c>
      <c r="G299" s="293" t="s">
        <v>937</v>
      </c>
      <c r="H299" s="293" t="s">
        <v>938</v>
      </c>
      <c r="I299" s="293" t="s">
        <v>929</v>
      </c>
      <c r="J299" s="279">
        <v>4</v>
      </c>
      <c r="K299" s="277">
        <v>43831</v>
      </c>
      <c r="L299" s="277">
        <v>44196</v>
      </c>
      <c r="M299" s="279">
        <v>52</v>
      </c>
      <c r="N299" s="290">
        <v>0</v>
      </c>
      <c r="O299" s="306"/>
      <c r="P299" s="312" t="s">
        <v>1347</v>
      </c>
      <c r="Q299" s="419">
        <f t="shared" si="4"/>
        <v>0</v>
      </c>
      <c r="R299" s="185"/>
      <c r="S299" s="185"/>
      <c r="T299" s="185"/>
      <c r="U299" s="185"/>
      <c r="V299" s="185"/>
      <c r="W299" s="185"/>
      <c r="X299" s="185"/>
      <c r="Y299" s="185"/>
      <c r="Z299" s="185"/>
      <c r="AA299" s="185"/>
      <c r="AB299" s="185"/>
      <c r="AC299" s="185"/>
      <c r="AD299" s="185"/>
      <c r="AE299" s="185"/>
      <c r="AF299" s="185"/>
      <c r="AG299" s="185"/>
      <c r="AH299" s="185"/>
      <c r="AI299" s="185"/>
      <c r="AJ299" s="185"/>
      <c r="AK299" s="185"/>
      <c r="AL299" s="185"/>
      <c r="AM299" s="185"/>
      <c r="AN299" s="185"/>
      <c r="AO299" s="185"/>
      <c r="AP299" s="185"/>
      <c r="AQ299" s="185"/>
      <c r="AR299" s="185"/>
      <c r="AS299" s="185"/>
    </row>
    <row r="300" spans="1:45" s="286" customFormat="1" ht="63.75" x14ac:dyDescent="0.2">
      <c r="A300" s="1">
        <v>5</v>
      </c>
      <c r="B300" s="75" t="s">
        <v>1096</v>
      </c>
      <c r="C300" s="10" t="s">
        <v>25</v>
      </c>
      <c r="D300" s="278" t="s">
        <v>948</v>
      </c>
      <c r="E300" s="292" t="s">
        <v>949</v>
      </c>
      <c r="F300" s="292" t="s">
        <v>917</v>
      </c>
      <c r="G300" s="292" t="s">
        <v>918</v>
      </c>
      <c r="H300" s="292" t="s">
        <v>941</v>
      </c>
      <c r="I300" s="292" t="s">
        <v>62</v>
      </c>
      <c r="J300" s="278">
        <v>3</v>
      </c>
      <c r="K300" s="277">
        <v>43759</v>
      </c>
      <c r="L300" s="366">
        <v>44043</v>
      </c>
      <c r="M300" s="278">
        <v>22</v>
      </c>
      <c r="N300" s="367">
        <v>0.3</v>
      </c>
      <c r="O300" s="311" t="s">
        <v>1405</v>
      </c>
      <c r="P300" s="312" t="s">
        <v>1345</v>
      </c>
      <c r="Q300" s="419">
        <f t="shared" si="4"/>
        <v>383</v>
      </c>
      <c r="R300" s="185"/>
      <c r="S300" s="185"/>
      <c r="T300" s="185"/>
      <c r="U300" s="185"/>
      <c r="V300" s="185"/>
      <c r="W300" s="185"/>
      <c r="X300" s="185"/>
      <c r="Y300" s="185"/>
      <c r="Z300" s="185"/>
      <c r="AA300" s="185"/>
      <c r="AB300" s="185"/>
      <c r="AC300" s="185"/>
      <c r="AD300" s="185"/>
      <c r="AE300" s="185"/>
      <c r="AF300" s="185"/>
      <c r="AG300" s="185"/>
      <c r="AH300" s="185"/>
      <c r="AI300" s="185"/>
      <c r="AJ300" s="185"/>
      <c r="AK300" s="185"/>
      <c r="AL300" s="185"/>
      <c r="AM300" s="185"/>
      <c r="AN300" s="185"/>
      <c r="AO300" s="185"/>
      <c r="AP300" s="185"/>
      <c r="AQ300" s="185"/>
      <c r="AR300" s="185"/>
      <c r="AS300" s="185"/>
    </row>
    <row r="301" spans="1:45" s="286" customFormat="1" ht="71.25" customHeight="1" x14ac:dyDescent="0.2">
      <c r="A301" s="1">
        <v>5</v>
      </c>
      <c r="B301" s="75" t="s">
        <v>1097</v>
      </c>
      <c r="C301" s="10" t="s">
        <v>25</v>
      </c>
      <c r="D301" s="278" t="s">
        <v>948</v>
      </c>
      <c r="E301" s="292" t="s">
        <v>949</v>
      </c>
      <c r="F301" s="292" t="s">
        <v>917</v>
      </c>
      <c r="G301" s="293" t="s">
        <v>921</v>
      </c>
      <c r="H301" s="293" t="s">
        <v>922</v>
      </c>
      <c r="I301" s="293" t="s">
        <v>923</v>
      </c>
      <c r="J301" s="279">
        <v>150</v>
      </c>
      <c r="K301" s="277">
        <v>43678</v>
      </c>
      <c r="L301" s="366">
        <v>44104</v>
      </c>
      <c r="M301" s="279">
        <v>88</v>
      </c>
      <c r="N301" s="290">
        <v>0</v>
      </c>
      <c r="O301" s="276" t="s">
        <v>1425</v>
      </c>
      <c r="P301" s="312" t="s">
        <v>1346</v>
      </c>
      <c r="Q301" s="419">
        <f t="shared" si="4"/>
        <v>100</v>
      </c>
      <c r="R301" s="185"/>
      <c r="S301" s="185"/>
      <c r="T301" s="185"/>
      <c r="U301" s="185"/>
      <c r="V301" s="185"/>
      <c r="W301" s="185"/>
      <c r="X301" s="185"/>
      <c r="Y301" s="185"/>
      <c r="Z301" s="185"/>
      <c r="AA301" s="185"/>
      <c r="AB301" s="185"/>
      <c r="AC301" s="185"/>
      <c r="AD301" s="185"/>
      <c r="AE301" s="185"/>
      <c r="AF301" s="185"/>
      <c r="AG301" s="185"/>
      <c r="AH301" s="185"/>
      <c r="AI301" s="185"/>
      <c r="AJ301" s="185"/>
      <c r="AK301" s="185"/>
      <c r="AL301" s="185"/>
      <c r="AM301" s="185"/>
      <c r="AN301" s="185"/>
      <c r="AO301" s="185"/>
      <c r="AP301" s="185"/>
      <c r="AQ301" s="185"/>
      <c r="AR301" s="185"/>
      <c r="AS301" s="185"/>
    </row>
    <row r="302" spans="1:45" s="286" customFormat="1" ht="63.75" x14ac:dyDescent="0.2">
      <c r="A302" s="1">
        <v>5</v>
      </c>
      <c r="B302" s="75" t="s">
        <v>1098</v>
      </c>
      <c r="C302" s="10" t="s">
        <v>25</v>
      </c>
      <c r="D302" s="278" t="s">
        <v>948</v>
      </c>
      <c r="E302" s="292" t="s">
        <v>949</v>
      </c>
      <c r="F302" s="292" t="s">
        <v>924</v>
      </c>
      <c r="G302" s="292" t="s">
        <v>925</v>
      </c>
      <c r="H302" s="293" t="s">
        <v>926</v>
      </c>
      <c r="I302" s="292" t="s">
        <v>62</v>
      </c>
      <c r="J302" s="278">
        <v>1</v>
      </c>
      <c r="K302" s="277">
        <v>43759</v>
      </c>
      <c r="L302" s="277">
        <v>43921</v>
      </c>
      <c r="M302" s="278">
        <v>68</v>
      </c>
      <c r="N302" s="378">
        <v>1</v>
      </c>
      <c r="O302" s="311" t="s">
        <v>1445</v>
      </c>
      <c r="P302" s="312" t="s">
        <v>1347</v>
      </c>
      <c r="Q302" s="419">
        <f t="shared" si="4"/>
        <v>326</v>
      </c>
      <c r="R302" s="185"/>
      <c r="S302" s="185"/>
      <c r="T302" s="185"/>
      <c r="U302" s="185"/>
      <c r="V302" s="185"/>
      <c r="W302" s="185"/>
      <c r="X302" s="185"/>
      <c r="Y302" s="185"/>
      <c r="Z302" s="185"/>
      <c r="AA302" s="185"/>
      <c r="AB302" s="185"/>
      <c r="AC302" s="185"/>
      <c r="AD302" s="185"/>
      <c r="AE302" s="185"/>
      <c r="AF302" s="185"/>
      <c r="AG302" s="185"/>
      <c r="AH302" s="185"/>
      <c r="AI302" s="185"/>
      <c r="AJ302" s="185"/>
      <c r="AK302" s="185"/>
      <c r="AL302" s="185"/>
      <c r="AM302" s="185"/>
      <c r="AN302" s="185"/>
      <c r="AO302" s="185"/>
      <c r="AP302" s="185"/>
      <c r="AQ302" s="185"/>
      <c r="AR302" s="185"/>
      <c r="AS302" s="185"/>
    </row>
    <row r="303" spans="1:45" s="286" customFormat="1" ht="63.75" x14ac:dyDescent="0.2">
      <c r="A303" s="1">
        <v>5</v>
      </c>
      <c r="B303" s="75" t="s">
        <v>1099</v>
      </c>
      <c r="C303" s="10" t="s">
        <v>25</v>
      </c>
      <c r="D303" s="278" t="s">
        <v>948</v>
      </c>
      <c r="E303" s="292" t="s">
        <v>949</v>
      </c>
      <c r="F303" s="292" t="s">
        <v>924</v>
      </c>
      <c r="G303" s="293" t="s">
        <v>927</v>
      </c>
      <c r="H303" s="293" t="s">
        <v>928</v>
      </c>
      <c r="I303" s="293" t="s">
        <v>929</v>
      </c>
      <c r="J303" s="279">
        <v>4</v>
      </c>
      <c r="K303" s="277">
        <v>43831</v>
      </c>
      <c r="L303" s="277">
        <v>44196</v>
      </c>
      <c r="M303" s="279">
        <v>52</v>
      </c>
      <c r="N303" s="290">
        <v>0</v>
      </c>
      <c r="O303" s="306"/>
      <c r="P303" s="312" t="s">
        <v>1347</v>
      </c>
      <c r="Q303" s="419">
        <f t="shared" si="4"/>
        <v>0</v>
      </c>
      <c r="R303" s="185"/>
      <c r="S303" s="185"/>
      <c r="T303" s="185"/>
      <c r="U303" s="185"/>
      <c r="V303" s="185"/>
      <c r="W303" s="185"/>
      <c r="X303" s="185"/>
      <c r="Y303" s="185"/>
      <c r="Z303" s="185"/>
      <c r="AA303" s="185"/>
      <c r="AB303" s="185"/>
      <c r="AC303" s="185"/>
      <c r="AD303" s="185"/>
      <c r="AE303" s="185"/>
      <c r="AF303" s="185"/>
      <c r="AG303" s="185"/>
      <c r="AH303" s="185"/>
      <c r="AI303" s="185"/>
      <c r="AJ303" s="185"/>
      <c r="AK303" s="185"/>
      <c r="AL303" s="185"/>
      <c r="AM303" s="185"/>
      <c r="AN303" s="185"/>
      <c r="AO303" s="185"/>
      <c r="AP303" s="185"/>
      <c r="AQ303" s="185"/>
      <c r="AR303" s="185"/>
      <c r="AS303" s="185"/>
    </row>
    <row r="304" spans="1:45" s="286" customFormat="1" ht="63.75" x14ac:dyDescent="0.2">
      <c r="A304" s="1">
        <v>5</v>
      </c>
      <c r="B304" s="75" t="s">
        <v>1100</v>
      </c>
      <c r="C304" s="10" t="s">
        <v>25</v>
      </c>
      <c r="D304" s="278" t="s">
        <v>948</v>
      </c>
      <c r="E304" s="292" t="s">
        <v>949</v>
      </c>
      <c r="F304" s="292" t="s">
        <v>924</v>
      </c>
      <c r="G304" s="293" t="s">
        <v>930</v>
      </c>
      <c r="H304" s="293" t="s">
        <v>931</v>
      </c>
      <c r="I304" s="293" t="s">
        <v>932</v>
      </c>
      <c r="J304" s="279">
        <v>2800</v>
      </c>
      <c r="K304" s="277">
        <v>43770</v>
      </c>
      <c r="L304" s="277">
        <v>44196</v>
      </c>
      <c r="M304" s="279">
        <v>56</v>
      </c>
      <c r="N304" s="290">
        <v>0</v>
      </c>
      <c r="O304" s="306"/>
      <c r="P304" s="312" t="s">
        <v>1348</v>
      </c>
      <c r="Q304" s="419">
        <f t="shared" si="4"/>
        <v>0</v>
      </c>
      <c r="R304" s="185"/>
      <c r="S304" s="185"/>
      <c r="T304" s="185"/>
      <c r="U304" s="185"/>
      <c r="V304" s="185"/>
      <c r="W304" s="185"/>
      <c r="X304" s="185"/>
      <c r="Y304" s="185"/>
      <c r="Z304" s="185"/>
      <c r="AA304" s="185"/>
      <c r="AB304" s="185"/>
      <c r="AC304" s="185"/>
      <c r="AD304" s="185"/>
      <c r="AE304" s="185"/>
      <c r="AF304" s="185"/>
      <c r="AG304" s="185"/>
      <c r="AH304" s="185"/>
      <c r="AI304" s="185"/>
      <c r="AJ304" s="185"/>
      <c r="AK304" s="185"/>
      <c r="AL304" s="185"/>
      <c r="AM304" s="185"/>
      <c r="AN304" s="185"/>
      <c r="AO304" s="185"/>
      <c r="AP304" s="185"/>
      <c r="AQ304" s="185"/>
      <c r="AR304" s="185"/>
      <c r="AS304" s="185"/>
    </row>
    <row r="305" spans="1:45" s="286" customFormat="1" ht="63.75" x14ac:dyDescent="0.2">
      <c r="A305" s="1">
        <v>5</v>
      </c>
      <c r="B305" s="75" t="s">
        <v>1101</v>
      </c>
      <c r="C305" s="10" t="s">
        <v>25</v>
      </c>
      <c r="D305" s="278" t="s">
        <v>948</v>
      </c>
      <c r="E305" s="292" t="s">
        <v>949</v>
      </c>
      <c r="F305" s="292" t="s">
        <v>933</v>
      </c>
      <c r="G305" s="293" t="s">
        <v>934</v>
      </c>
      <c r="H305" s="293" t="s">
        <v>935</v>
      </c>
      <c r="I305" s="293" t="s">
        <v>936</v>
      </c>
      <c r="J305" s="279">
        <v>2000</v>
      </c>
      <c r="K305" s="277">
        <v>43770</v>
      </c>
      <c r="L305" s="277">
        <v>44196</v>
      </c>
      <c r="M305" s="279">
        <v>56</v>
      </c>
      <c r="N305" s="290">
        <v>0</v>
      </c>
      <c r="O305" s="306"/>
      <c r="P305" s="312" t="s">
        <v>1348</v>
      </c>
      <c r="Q305" s="419">
        <f t="shared" si="4"/>
        <v>0</v>
      </c>
      <c r="R305" s="185"/>
      <c r="S305" s="185"/>
      <c r="T305" s="185"/>
      <c r="U305" s="185"/>
      <c r="V305" s="185"/>
      <c r="W305" s="185"/>
      <c r="X305" s="185"/>
      <c r="Y305" s="185"/>
      <c r="Z305" s="185"/>
      <c r="AA305" s="185"/>
      <c r="AB305" s="185"/>
      <c r="AC305" s="185"/>
      <c r="AD305" s="185"/>
      <c r="AE305" s="185"/>
      <c r="AF305" s="185"/>
      <c r="AG305" s="185"/>
      <c r="AH305" s="185"/>
      <c r="AI305" s="185"/>
      <c r="AJ305" s="185"/>
      <c r="AK305" s="185"/>
      <c r="AL305" s="185"/>
      <c r="AM305" s="185"/>
      <c r="AN305" s="185"/>
      <c r="AO305" s="185"/>
      <c r="AP305" s="185"/>
      <c r="AQ305" s="185"/>
      <c r="AR305" s="185"/>
      <c r="AS305" s="185"/>
    </row>
    <row r="306" spans="1:45" s="286" customFormat="1" ht="63.75" x14ac:dyDescent="0.2">
      <c r="A306" s="1">
        <v>5</v>
      </c>
      <c r="B306" s="75" t="s">
        <v>1102</v>
      </c>
      <c r="C306" s="10" t="s">
        <v>25</v>
      </c>
      <c r="D306" s="278" t="s">
        <v>948</v>
      </c>
      <c r="E306" s="292" t="s">
        <v>949</v>
      </c>
      <c r="F306" s="292" t="s">
        <v>933</v>
      </c>
      <c r="G306" s="293" t="s">
        <v>937</v>
      </c>
      <c r="H306" s="293" t="s">
        <v>938</v>
      </c>
      <c r="I306" s="293" t="s">
        <v>929</v>
      </c>
      <c r="J306" s="279">
        <v>4</v>
      </c>
      <c r="K306" s="277">
        <v>43831</v>
      </c>
      <c r="L306" s="277">
        <v>44196</v>
      </c>
      <c r="M306" s="279">
        <v>52</v>
      </c>
      <c r="N306" s="290">
        <v>0</v>
      </c>
      <c r="O306" s="306"/>
      <c r="P306" s="312" t="s">
        <v>1347</v>
      </c>
      <c r="Q306" s="419">
        <f t="shared" si="4"/>
        <v>0</v>
      </c>
      <c r="R306" s="185"/>
      <c r="S306" s="185"/>
      <c r="T306" s="185"/>
      <c r="U306" s="185"/>
      <c r="V306" s="185"/>
      <c r="W306" s="185"/>
      <c r="X306" s="185"/>
      <c r="Y306" s="185"/>
      <c r="Z306" s="185"/>
      <c r="AA306" s="185"/>
      <c r="AB306" s="185"/>
      <c r="AC306" s="185"/>
      <c r="AD306" s="185"/>
      <c r="AE306" s="185"/>
      <c r="AF306" s="185"/>
      <c r="AG306" s="185"/>
      <c r="AH306" s="185"/>
      <c r="AI306" s="185"/>
      <c r="AJ306" s="185"/>
      <c r="AK306" s="185"/>
      <c r="AL306" s="185"/>
      <c r="AM306" s="185"/>
      <c r="AN306" s="185"/>
      <c r="AO306" s="185"/>
      <c r="AP306" s="185"/>
      <c r="AQ306" s="185"/>
      <c r="AR306" s="185"/>
      <c r="AS306" s="185"/>
    </row>
    <row r="307" spans="1:45" s="286" customFormat="1" ht="76.5" x14ac:dyDescent="0.2">
      <c r="A307" s="1">
        <v>5</v>
      </c>
      <c r="B307" s="75" t="s">
        <v>1103</v>
      </c>
      <c r="C307" s="10" t="s">
        <v>25</v>
      </c>
      <c r="D307" s="297" t="s">
        <v>950</v>
      </c>
      <c r="E307" s="292" t="s">
        <v>951</v>
      </c>
      <c r="F307" s="292" t="s">
        <v>952</v>
      </c>
      <c r="G307" s="293" t="s">
        <v>953</v>
      </c>
      <c r="H307" s="292" t="s">
        <v>954</v>
      </c>
      <c r="I307" s="292" t="s">
        <v>955</v>
      </c>
      <c r="J307" s="278">
        <v>2</v>
      </c>
      <c r="K307" s="277">
        <v>43759</v>
      </c>
      <c r="L307" s="277">
        <v>43861</v>
      </c>
      <c r="M307" s="278">
        <v>22</v>
      </c>
      <c r="N307" s="378">
        <v>1</v>
      </c>
      <c r="O307" s="311" t="s">
        <v>1447</v>
      </c>
      <c r="P307" s="312" t="s">
        <v>1349</v>
      </c>
      <c r="Q307" s="419">
        <f t="shared" si="4"/>
        <v>354</v>
      </c>
      <c r="R307" s="185"/>
      <c r="S307" s="185"/>
      <c r="T307" s="185"/>
      <c r="U307" s="185"/>
      <c r="V307" s="185"/>
      <c r="W307" s="185"/>
      <c r="X307" s="185"/>
      <c r="Y307" s="185"/>
      <c r="Z307" s="185"/>
      <c r="AA307" s="185"/>
      <c r="AB307" s="185"/>
      <c r="AC307" s="185"/>
      <c r="AD307" s="185"/>
      <c r="AE307" s="185"/>
      <c r="AF307" s="185"/>
      <c r="AG307" s="185"/>
      <c r="AH307" s="185"/>
      <c r="AI307" s="185"/>
      <c r="AJ307" s="185"/>
      <c r="AK307" s="185"/>
      <c r="AL307" s="185"/>
      <c r="AM307" s="185"/>
      <c r="AN307" s="185"/>
      <c r="AO307" s="185"/>
      <c r="AP307" s="185"/>
      <c r="AQ307" s="185"/>
      <c r="AR307" s="185"/>
      <c r="AS307" s="185"/>
    </row>
    <row r="308" spans="1:45" s="286" customFormat="1" ht="63.75" x14ac:dyDescent="0.2">
      <c r="A308" s="1">
        <v>5</v>
      </c>
      <c r="B308" s="75" t="s">
        <v>1104</v>
      </c>
      <c r="C308" s="10" t="s">
        <v>25</v>
      </c>
      <c r="D308" s="297" t="s">
        <v>950</v>
      </c>
      <c r="E308" s="292" t="s">
        <v>951</v>
      </c>
      <c r="F308" s="292" t="s">
        <v>952</v>
      </c>
      <c r="G308" s="293" t="s">
        <v>956</v>
      </c>
      <c r="H308" s="292" t="s">
        <v>957</v>
      </c>
      <c r="I308" s="292" t="s">
        <v>958</v>
      </c>
      <c r="J308" s="278">
        <v>11000</v>
      </c>
      <c r="K308" s="277">
        <v>43831</v>
      </c>
      <c r="L308" s="277">
        <v>44561</v>
      </c>
      <c r="M308" s="278">
        <v>104</v>
      </c>
      <c r="N308" s="290">
        <v>0</v>
      </c>
      <c r="O308" s="311"/>
      <c r="P308" s="312" t="s">
        <v>1350</v>
      </c>
      <c r="Q308" s="419">
        <f t="shared" si="4"/>
        <v>0</v>
      </c>
      <c r="R308" s="185"/>
      <c r="S308" s="185"/>
      <c r="T308" s="185"/>
      <c r="U308" s="185"/>
      <c r="V308" s="185"/>
      <c r="W308" s="185"/>
      <c r="X308" s="185"/>
      <c r="Y308" s="185"/>
      <c r="Z308" s="185"/>
      <c r="AA308" s="185"/>
      <c r="AB308" s="185"/>
      <c r="AC308" s="185"/>
      <c r="AD308" s="185"/>
      <c r="AE308" s="185"/>
      <c r="AF308" s="185"/>
      <c r="AG308" s="185"/>
      <c r="AH308" s="185"/>
      <c r="AI308" s="185"/>
      <c r="AJ308" s="185"/>
      <c r="AK308" s="185"/>
      <c r="AL308" s="185"/>
      <c r="AM308" s="185"/>
      <c r="AN308" s="185"/>
      <c r="AO308" s="185"/>
      <c r="AP308" s="185"/>
      <c r="AQ308" s="185"/>
      <c r="AR308" s="185"/>
      <c r="AS308" s="185"/>
    </row>
    <row r="309" spans="1:45" s="286" customFormat="1" ht="63.75" x14ac:dyDescent="0.2">
      <c r="A309" s="1">
        <v>5</v>
      </c>
      <c r="B309" s="75" t="s">
        <v>1105</v>
      </c>
      <c r="C309" s="10" t="s">
        <v>25</v>
      </c>
      <c r="D309" s="297" t="s">
        <v>950</v>
      </c>
      <c r="E309" s="292" t="s">
        <v>951</v>
      </c>
      <c r="F309" s="292" t="s">
        <v>959</v>
      </c>
      <c r="G309" s="293" t="s">
        <v>960</v>
      </c>
      <c r="H309" s="293" t="s">
        <v>961</v>
      </c>
      <c r="I309" s="293" t="s">
        <v>962</v>
      </c>
      <c r="J309" s="279">
        <v>9000</v>
      </c>
      <c r="K309" s="277">
        <v>43770</v>
      </c>
      <c r="L309" s="277">
        <v>44561</v>
      </c>
      <c r="M309" s="279">
        <v>56</v>
      </c>
      <c r="N309" s="290">
        <v>0</v>
      </c>
      <c r="O309" s="306"/>
      <c r="P309" s="312" t="s">
        <v>1351</v>
      </c>
      <c r="Q309" s="419">
        <f t="shared" si="4"/>
        <v>0</v>
      </c>
      <c r="R309" s="185"/>
      <c r="S309" s="185"/>
      <c r="T309" s="185"/>
      <c r="U309" s="185"/>
      <c r="V309" s="185"/>
      <c r="W309" s="185"/>
      <c r="X309" s="185"/>
      <c r="Y309" s="185"/>
      <c r="Z309" s="185"/>
      <c r="AA309" s="185"/>
      <c r="AB309" s="185"/>
      <c r="AC309" s="185"/>
      <c r="AD309" s="185"/>
      <c r="AE309" s="185"/>
      <c r="AF309" s="185"/>
      <c r="AG309" s="185"/>
      <c r="AH309" s="185"/>
      <c r="AI309" s="185"/>
      <c r="AJ309" s="185"/>
      <c r="AK309" s="185"/>
      <c r="AL309" s="185"/>
      <c r="AM309" s="185"/>
      <c r="AN309" s="185"/>
      <c r="AO309" s="185"/>
      <c r="AP309" s="185"/>
      <c r="AQ309" s="185"/>
      <c r="AR309" s="185"/>
      <c r="AS309" s="185"/>
    </row>
    <row r="310" spans="1:45" s="286" customFormat="1" ht="63.75" x14ac:dyDescent="0.2">
      <c r="A310" s="1">
        <v>5</v>
      </c>
      <c r="B310" s="75" t="s">
        <v>1106</v>
      </c>
      <c r="C310" s="10" t="s">
        <v>25</v>
      </c>
      <c r="D310" s="297" t="s">
        <v>950</v>
      </c>
      <c r="E310" s="292" t="s">
        <v>951</v>
      </c>
      <c r="F310" s="292" t="s">
        <v>963</v>
      </c>
      <c r="G310" s="293" t="s">
        <v>964</v>
      </c>
      <c r="H310" s="293" t="s">
        <v>965</v>
      </c>
      <c r="I310" s="293" t="s">
        <v>260</v>
      </c>
      <c r="J310" s="279">
        <v>1</v>
      </c>
      <c r="K310" s="277">
        <v>43759</v>
      </c>
      <c r="L310" s="366">
        <v>44104</v>
      </c>
      <c r="M310" s="279">
        <v>22</v>
      </c>
      <c r="N310" s="416">
        <v>0.5</v>
      </c>
      <c r="O310" s="3" t="s">
        <v>1439</v>
      </c>
      <c r="P310" s="312" t="s">
        <v>1352</v>
      </c>
      <c r="Q310" s="419">
        <f t="shared" si="4"/>
        <v>387</v>
      </c>
      <c r="R310" s="185"/>
      <c r="S310" s="185"/>
      <c r="T310" s="185"/>
      <c r="U310" s="185"/>
      <c r="V310" s="185"/>
      <c r="W310" s="185"/>
      <c r="X310" s="185"/>
      <c r="Y310" s="185"/>
      <c r="Z310" s="185"/>
      <c r="AA310" s="185"/>
      <c r="AB310" s="185"/>
      <c r="AC310" s="185"/>
      <c r="AD310" s="185"/>
      <c r="AE310" s="185"/>
      <c r="AF310" s="185"/>
      <c r="AG310" s="185"/>
      <c r="AH310" s="185"/>
      <c r="AI310" s="185"/>
      <c r="AJ310" s="185"/>
      <c r="AK310" s="185"/>
      <c r="AL310" s="185"/>
      <c r="AM310" s="185"/>
      <c r="AN310" s="185"/>
      <c r="AO310" s="185"/>
      <c r="AP310" s="185"/>
      <c r="AQ310" s="185"/>
      <c r="AR310" s="185"/>
      <c r="AS310" s="185"/>
    </row>
    <row r="311" spans="1:45" s="286" customFormat="1" ht="63.75" x14ac:dyDescent="0.2">
      <c r="A311" s="1">
        <v>5</v>
      </c>
      <c r="B311" s="75" t="s">
        <v>1107</v>
      </c>
      <c r="C311" s="10" t="s">
        <v>25</v>
      </c>
      <c r="D311" s="297" t="s">
        <v>950</v>
      </c>
      <c r="E311" s="292" t="s">
        <v>951</v>
      </c>
      <c r="F311" s="292" t="s">
        <v>963</v>
      </c>
      <c r="G311" s="293" t="s">
        <v>966</v>
      </c>
      <c r="H311" s="293" t="s">
        <v>967</v>
      </c>
      <c r="I311" s="293" t="s">
        <v>929</v>
      </c>
      <c r="J311" s="279">
        <v>4</v>
      </c>
      <c r="K311" s="277">
        <v>43922</v>
      </c>
      <c r="L311" s="277">
        <v>44287</v>
      </c>
      <c r="M311" s="279">
        <v>52</v>
      </c>
      <c r="N311" s="307">
        <v>0</v>
      </c>
      <c r="O311" s="306"/>
      <c r="P311" s="312" t="s">
        <v>1352</v>
      </c>
      <c r="Q311" s="419">
        <f t="shared" si="4"/>
        <v>0</v>
      </c>
      <c r="R311" s="185"/>
      <c r="S311" s="185"/>
      <c r="T311" s="185"/>
      <c r="U311" s="185"/>
      <c r="V311" s="185"/>
      <c r="W311" s="185"/>
      <c r="X311" s="185"/>
      <c r="Y311" s="185"/>
      <c r="Z311" s="185"/>
      <c r="AA311" s="185"/>
      <c r="AB311" s="185"/>
      <c r="AC311" s="185"/>
      <c r="AD311" s="185"/>
      <c r="AE311" s="185"/>
      <c r="AF311" s="185"/>
      <c r="AG311" s="185"/>
      <c r="AH311" s="185"/>
      <c r="AI311" s="185"/>
      <c r="AJ311" s="185"/>
      <c r="AK311" s="185"/>
      <c r="AL311" s="185"/>
      <c r="AM311" s="185"/>
      <c r="AN311" s="185"/>
      <c r="AO311" s="185"/>
      <c r="AP311" s="185"/>
      <c r="AQ311" s="185"/>
      <c r="AR311" s="185"/>
      <c r="AS311" s="185"/>
    </row>
    <row r="312" spans="1:45" s="286" customFormat="1" ht="63.75" x14ac:dyDescent="0.2">
      <c r="A312" s="1">
        <v>5</v>
      </c>
      <c r="B312" s="75" t="s">
        <v>1108</v>
      </c>
      <c r="C312" s="10" t="s">
        <v>25</v>
      </c>
      <c r="D312" s="297" t="s">
        <v>950</v>
      </c>
      <c r="E312" s="292" t="s">
        <v>951</v>
      </c>
      <c r="F312" s="292" t="s">
        <v>968</v>
      </c>
      <c r="G312" s="281" t="s">
        <v>969</v>
      </c>
      <c r="H312" s="293" t="s">
        <v>970</v>
      </c>
      <c r="I312" s="293" t="s">
        <v>971</v>
      </c>
      <c r="J312" s="279">
        <v>3</v>
      </c>
      <c r="K312" s="277">
        <v>43770</v>
      </c>
      <c r="L312" s="366">
        <v>44195</v>
      </c>
      <c r="M312" s="279">
        <v>32</v>
      </c>
      <c r="N312" s="371">
        <v>0.3</v>
      </c>
      <c r="O312" s="276" t="s">
        <v>1406</v>
      </c>
      <c r="P312" s="312" t="s">
        <v>1327</v>
      </c>
      <c r="Q312" s="419">
        <f t="shared" si="4"/>
        <v>330</v>
      </c>
      <c r="R312" s="185"/>
      <c r="S312" s="185"/>
      <c r="T312" s="185"/>
      <c r="U312" s="185"/>
      <c r="V312" s="185"/>
      <c r="W312" s="185"/>
      <c r="X312" s="185"/>
      <c r="Y312" s="185"/>
      <c r="Z312" s="185"/>
      <c r="AA312" s="185"/>
      <c r="AB312" s="185"/>
      <c r="AC312" s="185"/>
      <c r="AD312" s="185"/>
      <c r="AE312" s="185"/>
      <c r="AF312" s="185"/>
      <c r="AG312" s="185"/>
      <c r="AH312" s="185"/>
      <c r="AI312" s="185"/>
      <c r="AJ312" s="185"/>
      <c r="AK312" s="185"/>
      <c r="AL312" s="185"/>
      <c r="AM312" s="185"/>
      <c r="AN312" s="185"/>
      <c r="AO312" s="185"/>
      <c r="AP312" s="185"/>
      <c r="AQ312" s="185"/>
      <c r="AR312" s="185"/>
      <c r="AS312" s="185"/>
    </row>
    <row r="313" spans="1:45" s="286" customFormat="1" ht="63.75" x14ac:dyDescent="0.2">
      <c r="A313" s="1">
        <v>5</v>
      </c>
      <c r="B313" s="75" t="s">
        <v>1109</v>
      </c>
      <c r="C313" s="10" t="s">
        <v>25</v>
      </c>
      <c r="D313" s="297" t="s">
        <v>950</v>
      </c>
      <c r="E313" s="292" t="s">
        <v>951</v>
      </c>
      <c r="F313" s="292" t="s">
        <v>968</v>
      </c>
      <c r="G313" s="281" t="s">
        <v>969</v>
      </c>
      <c r="H313" s="293" t="s">
        <v>972</v>
      </c>
      <c r="I313" s="293" t="s">
        <v>929</v>
      </c>
      <c r="J313" s="279">
        <v>4</v>
      </c>
      <c r="K313" s="277">
        <v>44012</v>
      </c>
      <c r="L313" s="277">
        <v>44377</v>
      </c>
      <c r="M313" s="279">
        <v>52</v>
      </c>
      <c r="N313" s="307">
        <v>0</v>
      </c>
      <c r="O313" s="306"/>
      <c r="P313" s="312" t="s">
        <v>1327</v>
      </c>
      <c r="Q313" s="419">
        <f t="shared" si="4"/>
        <v>0</v>
      </c>
      <c r="R313" s="185"/>
      <c r="S313" s="185"/>
      <c r="T313" s="185"/>
      <c r="U313" s="185"/>
      <c r="V313" s="185"/>
      <c r="W313" s="185"/>
      <c r="X313" s="185"/>
      <c r="Y313" s="185"/>
      <c r="Z313" s="185"/>
      <c r="AA313" s="185"/>
      <c r="AB313" s="185"/>
      <c r="AC313" s="185"/>
      <c r="AD313" s="185"/>
      <c r="AE313" s="185"/>
      <c r="AF313" s="185"/>
      <c r="AG313" s="185"/>
      <c r="AH313" s="185"/>
      <c r="AI313" s="185"/>
      <c r="AJ313" s="185"/>
      <c r="AK313" s="185"/>
      <c r="AL313" s="185"/>
      <c r="AM313" s="185"/>
      <c r="AN313" s="185"/>
      <c r="AO313" s="185"/>
      <c r="AP313" s="185"/>
      <c r="AQ313" s="185"/>
      <c r="AR313" s="185"/>
      <c r="AS313" s="185"/>
    </row>
    <row r="314" spans="1:45" s="286" customFormat="1" ht="63.75" x14ac:dyDescent="0.2">
      <c r="A314" s="1">
        <v>5</v>
      </c>
      <c r="B314" s="75" t="s">
        <v>1110</v>
      </c>
      <c r="C314" s="10" t="s">
        <v>25</v>
      </c>
      <c r="D314" s="297" t="s">
        <v>973</v>
      </c>
      <c r="E314" s="292" t="s">
        <v>974</v>
      </c>
      <c r="F314" s="292" t="s">
        <v>917</v>
      </c>
      <c r="G314" s="292" t="s">
        <v>1235</v>
      </c>
      <c r="H314" s="292" t="s">
        <v>941</v>
      </c>
      <c r="I314" s="292" t="s">
        <v>62</v>
      </c>
      <c r="J314" s="278">
        <v>3</v>
      </c>
      <c r="K314" s="277">
        <v>43759</v>
      </c>
      <c r="L314" s="366">
        <v>44043</v>
      </c>
      <c r="M314" s="278">
        <v>22</v>
      </c>
      <c r="N314" s="424">
        <v>0.3</v>
      </c>
      <c r="O314" s="311" t="s">
        <v>1405</v>
      </c>
      <c r="P314" s="312" t="s">
        <v>1345</v>
      </c>
      <c r="Q314" s="419">
        <f t="shared" si="4"/>
        <v>383</v>
      </c>
      <c r="R314" s="185"/>
      <c r="S314" s="185"/>
      <c r="T314" s="185"/>
      <c r="U314" s="185"/>
      <c r="V314" s="185"/>
      <c r="W314" s="185"/>
      <c r="X314" s="185"/>
      <c r="Y314" s="185"/>
      <c r="Z314" s="185"/>
      <c r="AA314" s="185"/>
      <c r="AB314" s="185"/>
      <c r="AC314" s="185"/>
      <c r="AD314" s="185"/>
      <c r="AE314" s="185"/>
      <c r="AF314" s="185"/>
      <c r="AG314" s="185"/>
      <c r="AH314" s="185"/>
      <c r="AI314" s="185"/>
      <c r="AJ314" s="185"/>
      <c r="AK314" s="185"/>
      <c r="AL314" s="185"/>
      <c r="AM314" s="185"/>
      <c r="AN314" s="185"/>
      <c r="AO314" s="185"/>
      <c r="AP314" s="185"/>
      <c r="AQ314" s="185"/>
      <c r="AR314" s="185"/>
      <c r="AS314" s="185"/>
    </row>
    <row r="315" spans="1:45" s="286" customFormat="1" ht="63.75" x14ac:dyDescent="0.2">
      <c r="A315" s="1">
        <v>5</v>
      </c>
      <c r="B315" s="75" t="s">
        <v>1111</v>
      </c>
      <c r="C315" s="10" t="s">
        <v>25</v>
      </c>
      <c r="D315" s="297" t="s">
        <v>973</v>
      </c>
      <c r="E315" s="292" t="s">
        <v>974</v>
      </c>
      <c r="F315" s="292" t="s">
        <v>917</v>
      </c>
      <c r="G315" s="293" t="s">
        <v>921</v>
      </c>
      <c r="H315" s="293" t="s">
        <v>922</v>
      </c>
      <c r="I315" s="293" t="s">
        <v>923</v>
      </c>
      <c r="J315" s="279">
        <v>150</v>
      </c>
      <c r="K315" s="277">
        <v>43678</v>
      </c>
      <c r="L315" s="366">
        <v>44104</v>
      </c>
      <c r="M315" s="279">
        <v>88</v>
      </c>
      <c r="N315" s="389">
        <v>0</v>
      </c>
      <c r="O315" s="311" t="s">
        <v>1427</v>
      </c>
      <c r="P315" s="312" t="s">
        <v>1346</v>
      </c>
      <c r="Q315" s="419">
        <f t="shared" si="4"/>
        <v>101</v>
      </c>
      <c r="R315" s="185"/>
      <c r="S315" s="185"/>
      <c r="T315" s="185"/>
      <c r="U315" s="185"/>
      <c r="V315" s="185"/>
      <c r="W315" s="185"/>
      <c r="X315" s="185"/>
      <c r="Y315" s="185"/>
      <c r="Z315" s="185"/>
      <c r="AA315" s="185"/>
      <c r="AB315" s="185"/>
      <c r="AC315" s="185"/>
      <c r="AD315" s="185"/>
      <c r="AE315" s="185"/>
      <c r="AF315" s="185"/>
      <c r="AG315" s="185"/>
      <c r="AH315" s="185"/>
      <c r="AI315" s="185"/>
      <c r="AJ315" s="185"/>
      <c r="AK315" s="185"/>
      <c r="AL315" s="185"/>
      <c r="AM315" s="185"/>
      <c r="AN315" s="185"/>
      <c r="AO315" s="185"/>
      <c r="AP315" s="185"/>
      <c r="AQ315" s="185"/>
      <c r="AR315" s="185"/>
      <c r="AS315" s="185"/>
    </row>
    <row r="316" spans="1:45" s="286" customFormat="1" ht="63.75" x14ac:dyDescent="0.2">
      <c r="A316" s="1">
        <v>5</v>
      </c>
      <c r="B316" s="75" t="s">
        <v>1112</v>
      </c>
      <c r="C316" s="10" t="s">
        <v>25</v>
      </c>
      <c r="D316" s="297" t="s">
        <v>973</v>
      </c>
      <c r="E316" s="292" t="s">
        <v>974</v>
      </c>
      <c r="F316" s="292" t="s">
        <v>924</v>
      </c>
      <c r="G316" s="292" t="s">
        <v>925</v>
      </c>
      <c r="H316" s="293" t="s">
        <v>926</v>
      </c>
      <c r="I316" s="292" t="s">
        <v>62</v>
      </c>
      <c r="J316" s="278">
        <v>1</v>
      </c>
      <c r="K316" s="277">
        <v>43759</v>
      </c>
      <c r="L316" s="277">
        <v>43921</v>
      </c>
      <c r="M316" s="278">
        <v>68</v>
      </c>
      <c r="N316" s="371">
        <v>1</v>
      </c>
      <c r="O316" s="311" t="s">
        <v>1415</v>
      </c>
      <c r="P316" s="312" t="s">
        <v>1347</v>
      </c>
      <c r="Q316" s="419">
        <f t="shared" si="4"/>
        <v>326</v>
      </c>
      <c r="R316" s="185"/>
      <c r="S316" s="185"/>
      <c r="T316" s="185"/>
      <c r="U316" s="185"/>
      <c r="V316" s="185"/>
      <c r="W316" s="185"/>
      <c r="X316" s="185"/>
      <c r="Y316" s="185"/>
      <c r="Z316" s="185"/>
      <c r="AA316" s="185"/>
      <c r="AB316" s="185"/>
      <c r="AC316" s="185"/>
      <c r="AD316" s="185"/>
      <c r="AE316" s="185"/>
      <c r="AF316" s="185"/>
      <c r="AG316" s="185"/>
      <c r="AH316" s="185"/>
      <c r="AI316" s="185"/>
      <c r="AJ316" s="185"/>
      <c r="AK316" s="185"/>
      <c r="AL316" s="185"/>
      <c r="AM316" s="185"/>
      <c r="AN316" s="185"/>
      <c r="AO316" s="185"/>
      <c r="AP316" s="185"/>
      <c r="AQ316" s="185"/>
      <c r="AR316" s="185"/>
      <c r="AS316" s="185"/>
    </row>
    <row r="317" spans="1:45" s="286" customFormat="1" ht="63.75" x14ac:dyDescent="0.2">
      <c r="A317" s="1">
        <v>5</v>
      </c>
      <c r="B317" s="75" t="s">
        <v>1113</v>
      </c>
      <c r="C317" s="10" t="s">
        <v>25</v>
      </c>
      <c r="D317" s="297" t="s">
        <v>973</v>
      </c>
      <c r="E317" s="292" t="s">
        <v>974</v>
      </c>
      <c r="F317" s="292" t="s">
        <v>924</v>
      </c>
      <c r="G317" s="293" t="s">
        <v>927</v>
      </c>
      <c r="H317" s="293" t="s">
        <v>928</v>
      </c>
      <c r="I317" s="293" t="s">
        <v>929</v>
      </c>
      <c r="J317" s="279">
        <v>4</v>
      </c>
      <c r="K317" s="277">
        <v>43831</v>
      </c>
      <c r="L317" s="277">
        <v>44196</v>
      </c>
      <c r="M317" s="279">
        <v>52</v>
      </c>
      <c r="N317" s="389">
        <v>0</v>
      </c>
      <c r="O317" s="306"/>
      <c r="P317" s="312" t="s">
        <v>1347</v>
      </c>
      <c r="Q317" s="419">
        <f t="shared" si="4"/>
        <v>0</v>
      </c>
      <c r="R317" s="185"/>
      <c r="S317" s="185"/>
      <c r="T317" s="185"/>
      <c r="U317" s="185"/>
      <c r="V317" s="185"/>
      <c r="W317" s="185"/>
      <c r="X317" s="185"/>
      <c r="Y317" s="185"/>
      <c r="Z317" s="185"/>
      <c r="AA317" s="185"/>
      <c r="AB317" s="185"/>
      <c r="AC317" s="185"/>
      <c r="AD317" s="185"/>
      <c r="AE317" s="185"/>
      <c r="AF317" s="185"/>
      <c r="AG317" s="185"/>
      <c r="AH317" s="185"/>
      <c r="AI317" s="185"/>
      <c r="AJ317" s="185"/>
      <c r="AK317" s="185"/>
      <c r="AL317" s="185"/>
      <c r="AM317" s="185"/>
      <c r="AN317" s="185"/>
      <c r="AO317" s="185"/>
      <c r="AP317" s="185"/>
      <c r="AQ317" s="185"/>
      <c r="AR317" s="185"/>
      <c r="AS317" s="185"/>
    </row>
    <row r="318" spans="1:45" s="286" customFormat="1" ht="63.75" x14ac:dyDescent="0.2">
      <c r="A318" s="1">
        <v>5</v>
      </c>
      <c r="B318" s="75" t="s">
        <v>1114</v>
      </c>
      <c r="C318" s="10" t="s">
        <v>25</v>
      </c>
      <c r="D318" s="297" t="s">
        <v>973</v>
      </c>
      <c r="E318" s="292" t="s">
        <v>974</v>
      </c>
      <c r="F318" s="292" t="s">
        <v>924</v>
      </c>
      <c r="G318" s="293" t="s">
        <v>930</v>
      </c>
      <c r="H318" s="293" t="s">
        <v>931</v>
      </c>
      <c r="I318" s="293" t="s">
        <v>932</v>
      </c>
      <c r="J318" s="279">
        <v>2800</v>
      </c>
      <c r="K318" s="277">
        <v>43770</v>
      </c>
      <c r="L318" s="277">
        <v>44196</v>
      </c>
      <c r="M318" s="279">
        <v>56</v>
      </c>
      <c r="N318" s="389">
        <v>0</v>
      </c>
      <c r="O318" s="306"/>
      <c r="P318" s="312" t="s">
        <v>1348</v>
      </c>
      <c r="Q318" s="419">
        <f t="shared" si="4"/>
        <v>0</v>
      </c>
      <c r="R318" s="185"/>
      <c r="S318" s="185"/>
      <c r="T318" s="185"/>
      <c r="U318" s="185"/>
      <c r="V318" s="185"/>
      <c r="W318" s="185"/>
      <c r="X318" s="185"/>
      <c r="Y318" s="185"/>
      <c r="Z318" s="185"/>
      <c r="AA318" s="185"/>
      <c r="AB318" s="185"/>
      <c r="AC318" s="185"/>
      <c r="AD318" s="185"/>
      <c r="AE318" s="185"/>
      <c r="AF318" s="185"/>
      <c r="AG318" s="185"/>
      <c r="AH318" s="185"/>
      <c r="AI318" s="185"/>
      <c r="AJ318" s="185"/>
      <c r="AK318" s="185"/>
      <c r="AL318" s="185"/>
      <c r="AM318" s="185"/>
      <c r="AN318" s="185"/>
      <c r="AO318" s="185"/>
      <c r="AP318" s="185"/>
      <c r="AQ318" s="185"/>
      <c r="AR318" s="185"/>
      <c r="AS318" s="185"/>
    </row>
    <row r="319" spans="1:45" s="286" customFormat="1" ht="63.75" x14ac:dyDescent="0.2">
      <c r="A319" s="1">
        <v>5</v>
      </c>
      <c r="B319" s="75" t="s">
        <v>1115</v>
      </c>
      <c r="C319" s="10" t="s">
        <v>25</v>
      </c>
      <c r="D319" s="297" t="s">
        <v>973</v>
      </c>
      <c r="E319" s="292" t="s">
        <v>974</v>
      </c>
      <c r="F319" s="292" t="s">
        <v>933</v>
      </c>
      <c r="G319" s="293" t="s">
        <v>934</v>
      </c>
      <c r="H319" s="293" t="s">
        <v>935</v>
      </c>
      <c r="I319" s="293" t="s">
        <v>936</v>
      </c>
      <c r="J319" s="279">
        <v>2000</v>
      </c>
      <c r="K319" s="277">
        <v>43770</v>
      </c>
      <c r="L319" s="277">
        <v>44196</v>
      </c>
      <c r="M319" s="279">
        <v>56</v>
      </c>
      <c r="N319" s="389">
        <v>0</v>
      </c>
      <c r="O319" s="306"/>
      <c r="P319" s="312" t="s">
        <v>1348</v>
      </c>
      <c r="Q319" s="419">
        <f t="shared" si="4"/>
        <v>0</v>
      </c>
      <c r="R319" s="185"/>
      <c r="S319" s="185"/>
      <c r="T319" s="185"/>
      <c r="U319" s="185"/>
      <c r="V319" s="185"/>
      <c r="W319" s="185"/>
      <c r="X319" s="185"/>
      <c r="Y319" s="185"/>
      <c r="Z319" s="185"/>
      <c r="AA319" s="185"/>
      <c r="AB319" s="185"/>
      <c r="AC319" s="185"/>
      <c r="AD319" s="185"/>
      <c r="AE319" s="185"/>
      <c r="AF319" s="185"/>
      <c r="AG319" s="185"/>
      <c r="AH319" s="185"/>
      <c r="AI319" s="185"/>
      <c r="AJ319" s="185"/>
      <c r="AK319" s="185"/>
      <c r="AL319" s="185"/>
      <c r="AM319" s="185"/>
      <c r="AN319" s="185"/>
      <c r="AO319" s="185"/>
      <c r="AP319" s="185"/>
      <c r="AQ319" s="185"/>
      <c r="AR319" s="185"/>
      <c r="AS319" s="185"/>
    </row>
    <row r="320" spans="1:45" s="286" customFormat="1" ht="63.75" x14ac:dyDescent="0.2">
      <c r="A320" s="1">
        <v>5</v>
      </c>
      <c r="B320" s="75" t="s">
        <v>1116</v>
      </c>
      <c r="C320" s="10" t="s">
        <v>25</v>
      </c>
      <c r="D320" s="297" t="s">
        <v>973</v>
      </c>
      <c r="E320" s="292" t="s">
        <v>974</v>
      </c>
      <c r="F320" s="292" t="s">
        <v>933</v>
      </c>
      <c r="G320" s="293" t="s">
        <v>937</v>
      </c>
      <c r="H320" s="293" t="s">
        <v>938</v>
      </c>
      <c r="I320" s="293" t="s">
        <v>929</v>
      </c>
      <c r="J320" s="279">
        <v>4</v>
      </c>
      <c r="K320" s="277">
        <v>43831</v>
      </c>
      <c r="L320" s="277">
        <v>44196</v>
      </c>
      <c r="M320" s="279">
        <v>52</v>
      </c>
      <c r="N320" s="383">
        <v>0</v>
      </c>
      <c r="O320" s="306"/>
      <c r="P320" s="312" t="s">
        <v>1347</v>
      </c>
      <c r="Q320" s="419">
        <f t="shared" si="4"/>
        <v>0</v>
      </c>
      <c r="R320" s="185"/>
      <c r="S320" s="185"/>
      <c r="T320" s="185"/>
      <c r="U320" s="185"/>
      <c r="V320" s="185"/>
      <c r="W320" s="185"/>
      <c r="X320" s="185"/>
      <c r="Y320" s="185"/>
      <c r="Z320" s="185"/>
      <c r="AA320" s="185"/>
      <c r="AB320" s="185"/>
      <c r="AC320" s="185"/>
      <c r="AD320" s="185"/>
      <c r="AE320" s="185"/>
      <c r="AF320" s="185"/>
      <c r="AG320" s="185"/>
      <c r="AH320" s="185"/>
      <c r="AI320" s="185"/>
      <c r="AJ320" s="185"/>
      <c r="AK320" s="185"/>
      <c r="AL320" s="185"/>
      <c r="AM320" s="185"/>
      <c r="AN320" s="185"/>
      <c r="AO320" s="185"/>
      <c r="AP320" s="185"/>
      <c r="AQ320" s="185"/>
      <c r="AR320" s="185"/>
      <c r="AS320" s="185"/>
    </row>
    <row r="321" spans="1:45" s="286" customFormat="1" ht="44.25" customHeight="1" x14ac:dyDescent="0.2">
      <c r="A321" s="1">
        <v>5</v>
      </c>
      <c r="B321" s="75" t="s">
        <v>1117</v>
      </c>
      <c r="C321" s="10" t="s">
        <v>25</v>
      </c>
      <c r="D321" s="278" t="s">
        <v>975</v>
      </c>
      <c r="E321" s="292" t="s">
        <v>976</v>
      </c>
      <c r="F321" s="292" t="s">
        <v>977</v>
      </c>
      <c r="G321" s="293" t="s">
        <v>978</v>
      </c>
      <c r="H321" s="292" t="s">
        <v>979</v>
      </c>
      <c r="I321" s="292" t="s">
        <v>955</v>
      </c>
      <c r="J321" s="278">
        <v>1</v>
      </c>
      <c r="K321" s="277">
        <v>43759</v>
      </c>
      <c r="L321" s="277">
        <v>43830</v>
      </c>
      <c r="M321" s="278">
        <v>10</v>
      </c>
      <c r="N321" s="416">
        <v>1</v>
      </c>
      <c r="O321" s="311" t="s">
        <v>1234</v>
      </c>
      <c r="P321" s="312" t="s">
        <v>1349</v>
      </c>
      <c r="Q321" s="419">
        <f t="shared" si="4"/>
        <v>260</v>
      </c>
      <c r="R321" s="185"/>
      <c r="S321" s="185"/>
      <c r="T321" s="185"/>
      <c r="U321" s="185"/>
      <c r="V321" s="185"/>
      <c r="W321" s="185"/>
      <c r="X321" s="185"/>
      <c r="Y321" s="185"/>
      <c r="Z321" s="185"/>
      <c r="AA321" s="185"/>
      <c r="AB321" s="185"/>
      <c r="AC321" s="185"/>
      <c r="AD321" s="185"/>
      <c r="AE321" s="185"/>
      <c r="AF321" s="185"/>
      <c r="AG321" s="185"/>
      <c r="AH321" s="185"/>
      <c r="AI321" s="185"/>
      <c r="AJ321" s="185"/>
      <c r="AK321" s="185"/>
      <c r="AL321" s="185"/>
      <c r="AM321" s="185"/>
      <c r="AN321" s="185"/>
      <c r="AO321" s="185"/>
      <c r="AP321" s="185"/>
      <c r="AQ321" s="185"/>
      <c r="AR321" s="185"/>
      <c r="AS321" s="185"/>
    </row>
    <row r="322" spans="1:45" s="286" customFormat="1" ht="63.75" x14ac:dyDescent="0.2">
      <c r="A322" s="1">
        <v>5</v>
      </c>
      <c r="B322" s="75" t="s">
        <v>1118</v>
      </c>
      <c r="C322" s="10" t="s">
        <v>25</v>
      </c>
      <c r="D322" s="278" t="s">
        <v>975</v>
      </c>
      <c r="E322" s="292" t="s">
        <v>976</v>
      </c>
      <c r="F322" s="292" t="s">
        <v>977</v>
      </c>
      <c r="G322" s="293" t="s">
        <v>980</v>
      </c>
      <c r="H322" s="293" t="s">
        <v>981</v>
      </c>
      <c r="I322" s="293" t="s">
        <v>982</v>
      </c>
      <c r="J322" s="279">
        <v>8</v>
      </c>
      <c r="K322" s="277">
        <v>43759</v>
      </c>
      <c r="L322" s="277">
        <v>44530</v>
      </c>
      <c r="M322" s="279">
        <v>98</v>
      </c>
      <c r="N322" s="383">
        <v>0</v>
      </c>
      <c r="O322" s="306"/>
      <c r="P322" s="312" t="s">
        <v>1353</v>
      </c>
      <c r="Q322" s="419">
        <f t="shared" si="4"/>
        <v>0</v>
      </c>
      <c r="R322" s="185"/>
      <c r="S322" s="185"/>
      <c r="T322" s="185"/>
      <c r="U322" s="185"/>
      <c r="V322" s="185"/>
      <c r="W322" s="185"/>
      <c r="X322" s="185"/>
      <c r="Y322" s="185"/>
      <c r="Z322" s="185"/>
      <c r="AA322" s="185"/>
      <c r="AB322" s="185"/>
      <c r="AC322" s="185"/>
      <c r="AD322" s="185"/>
      <c r="AE322" s="185"/>
      <c r="AF322" s="185"/>
      <c r="AG322" s="185"/>
      <c r="AH322" s="185"/>
      <c r="AI322" s="185"/>
      <c r="AJ322" s="185"/>
      <c r="AK322" s="185"/>
      <c r="AL322" s="185"/>
      <c r="AM322" s="185"/>
      <c r="AN322" s="185"/>
      <c r="AO322" s="185"/>
      <c r="AP322" s="185"/>
      <c r="AQ322" s="185"/>
      <c r="AR322" s="185"/>
      <c r="AS322" s="185"/>
    </row>
    <row r="323" spans="1:45" s="286" customFormat="1" ht="65.25" customHeight="1" x14ac:dyDescent="0.2">
      <c r="A323" s="1">
        <v>5</v>
      </c>
      <c r="B323" s="75" t="s">
        <v>1119</v>
      </c>
      <c r="C323" s="10" t="s">
        <v>25</v>
      </c>
      <c r="D323" s="278" t="s">
        <v>975</v>
      </c>
      <c r="E323" s="292" t="s">
        <v>976</v>
      </c>
      <c r="F323" s="292" t="s">
        <v>977</v>
      </c>
      <c r="G323" s="300" t="s">
        <v>983</v>
      </c>
      <c r="H323" s="293" t="s">
        <v>981</v>
      </c>
      <c r="I323" s="293" t="s">
        <v>982</v>
      </c>
      <c r="J323" s="279">
        <v>4</v>
      </c>
      <c r="K323" s="277">
        <v>43759</v>
      </c>
      <c r="L323" s="366">
        <v>44104</v>
      </c>
      <c r="M323" s="279">
        <v>34</v>
      </c>
      <c r="N323" s="383">
        <v>0</v>
      </c>
      <c r="O323" s="276" t="s">
        <v>1418</v>
      </c>
      <c r="P323" s="312" t="s">
        <v>1350</v>
      </c>
      <c r="Q323" s="419">
        <f t="shared" si="4"/>
        <v>160</v>
      </c>
      <c r="R323" s="185"/>
      <c r="S323" s="185"/>
      <c r="T323" s="185"/>
      <c r="U323" s="185"/>
      <c r="V323" s="185"/>
      <c r="W323" s="185"/>
      <c r="X323" s="185"/>
      <c r="Y323" s="185"/>
      <c r="Z323" s="185"/>
      <c r="AA323" s="185"/>
      <c r="AB323" s="185"/>
      <c r="AC323" s="185"/>
      <c r="AD323" s="185"/>
      <c r="AE323" s="185"/>
      <c r="AF323" s="185"/>
      <c r="AG323" s="185"/>
      <c r="AH323" s="185"/>
      <c r="AI323" s="185"/>
      <c r="AJ323" s="185"/>
      <c r="AK323" s="185"/>
      <c r="AL323" s="185"/>
      <c r="AM323" s="185"/>
      <c r="AN323" s="185"/>
      <c r="AO323" s="185"/>
      <c r="AP323" s="185"/>
      <c r="AQ323" s="185"/>
      <c r="AR323" s="185"/>
      <c r="AS323" s="185"/>
    </row>
    <row r="324" spans="1:45" s="286" customFormat="1" ht="72" customHeight="1" x14ac:dyDescent="0.2">
      <c r="A324" s="1">
        <v>5</v>
      </c>
      <c r="B324" s="75" t="s">
        <v>1120</v>
      </c>
      <c r="C324" s="10" t="s">
        <v>25</v>
      </c>
      <c r="D324" s="278" t="s">
        <v>984</v>
      </c>
      <c r="E324" s="292" t="s">
        <v>1297</v>
      </c>
      <c r="F324" s="292" t="s">
        <v>952</v>
      </c>
      <c r="G324" s="293" t="s">
        <v>953</v>
      </c>
      <c r="H324" s="292" t="s">
        <v>954</v>
      </c>
      <c r="I324" s="292" t="s">
        <v>955</v>
      </c>
      <c r="J324" s="278">
        <v>2</v>
      </c>
      <c r="K324" s="277">
        <v>43759</v>
      </c>
      <c r="L324" s="277">
        <v>43861</v>
      </c>
      <c r="M324" s="278">
        <v>22</v>
      </c>
      <c r="N324" s="372">
        <v>1</v>
      </c>
      <c r="O324" s="311" t="s">
        <v>1416</v>
      </c>
      <c r="P324" s="312" t="s">
        <v>1349</v>
      </c>
      <c r="Q324" s="419">
        <f t="shared" si="4"/>
        <v>354</v>
      </c>
      <c r="R324" s="185"/>
      <c r="S324" s="185"/>
      <c r="T324" s="185"/>
      <c r="U324" s="185"/>
      <c r="V324" s="185"/>
      <c r="W324" s="185"/>
      <c r="X324" s="185"/>
      <c r="Y324" s="185"/>
      <c r="Z324" s="185"/>
      <c r="AA324" s="185"/>
      <c r="AB324" s="185"/>
      <c r="AC324" s="185"/>
      <c r="AD324" s="185"/>
      <c r="AE324" s="185"/>
      <c r="AF324" s="185"/>
      <c r="AG324" s="185"/>
      <c r="AH324" s="185"/>
      <c r="AI324" s="185"/>
      <c r="AJ324" s="185"/>
      <c r="AK324" s="185"/>
      <c r="AL324" s="185"/>
      <c r="AM324" s="185"/>
      <c r="AN324" s="185"/>
      <c r="AO324" s="185"/>
      <c r="AP324" s="185"/>
      <c r="AQ324" s="185"/>
      <c r="AR324" s="185"/>
      <c r="AS324" s="185"/>
    </row>
    <row r="325" spans="1:45" s="286" customFormat="1" ht="69.75" customHeight="1" x14ac:dyDescent="0.2">
      <c r="A325" s="1">
        <v>5</v>
      </c>
      <c r="B325" s="75" t="s">
        <v>1121</v>
      </c>
      <c r="C325" s="10" t="s">
        <v>25</v>
      </c>
      <c r="D325" s="278" t="s">
        <v>984</v>
      </c>
      <c r="E325" s="292" t="s">
        <v>1297</v>
      </c>
      <c r="F325" s="292" t="s">
        <v>952</v>
      </c>
      <c r="G325" s="293" t="s">
        <v>956</v>
      </c>
      <c r="H325" s="292" t="s">
        <v>957</v>
      </c>
      <c r="I325" s="292" t="s">
        <v>958</v>
      </c>
      <c r="J325" s="278">
        <v>11000</v>
      </c>
      <c r="K325" s="277">
        <v>43831</v>
      </c>
      <c r="L325" s="277">
        <v>44561</v>
      </c>
      <c r="M325" s="278">
        <v>104</v>
      </c>
      <c r="N325" s="315">
        <v>0</v>
      </c>
      <c r="O325" s="311"/>
      <c r="P325" s="312" t="s">
        <v>1350</v>
      </c>
      <c r="Q325" s="419">
        <f t="shared" si="4"/>
        <v>0</v>
      </c>
      <c r="R325" s="185"/>
      <c r="S325" s="185"/>
      <c r="T325" s="185"/>
      <c r="U325" s="185"/>
      <c r="V325" s="185"/>
      <c r="W325" s="185"/>
      <c r="X325" s="185"/>
      <c r="Y325" s="185"/>
      <c r="Z325" s="185"/>
      <c r="AA325" s="185"/>
      <c r="AB325" s="185"/>
      <c r="AC325" s="185"/>
      <c r="AD325" s="185"/>
      <c r="AE325" s="185"/>
      <c r="AF325" s="185"/>
      <c r="AG325" s="185"/>
      <c r="AH325" s="185"/>
      <c r="AI325" s="185"/>
      <c r="AJ325" s="185"/>
      <c r="AK325" s="185"/>
      <c r="AL325" s="185"/>
      <c r="AM325" s="185"/>
      <c r="AN325" s="185"/>
      <c r="AO325" s="185"/>
      <c r="AP325" s="185"/>
      <c r="AQ325" s="185"/>
      <c r="AR325" s="185"/>
      <c r="AS325" s="185"/>
    </row>
    <row r="326" spans="1:45" s="286" customFormat="1" ht="69.75" customHeight="1" x14ac:dyDescent="0.2">
      <c r="A326" s="1">
        <v>5</v>
      </c>
      <c r="B326" s="75" t="s">
        <v>1122</v>
      </c>
      <c r="C326" s="10" t="s">
        <v>25</v>
      </c>
      <c r="D326" s="278" t="s">
        <v>984</v>
      </c>
      <c r="E326" s="292" t="s">
        <v>1297</v>
      </c>
      <c r="F326" s="292" t="s">
        <v>959</v>
      </c>
      <c r="G326" s="293" t="s">
        <v>960</v>
      </c>
      <c r="H326" s="293" t="s">
        <v>961</v>
      </c>
      <c r="I326" s="293" t="s">
        <v>962</v>
      </c>
      <c r="J326" s="279">
        <v>9000</v>
      </c>
      <c r="K326" s="277">
        <v>43770</v>
      </c>
      <c r="L326" s="277">
        <v>44561</v>
      </c>
      <c r="M326" s="279">
        <v>56</v>
      </c>
      <c r="N326" s="315">
        <v>0</v>
      </c>
      <c r="O326" s="306"/>
      <c r="P326" s="312" t="s">
        <v>1351</v>
      </c>
      <c r="Q326" s="419">
        <f t="shared" si="4"/>
        <v>0</v>
      </c>
      <c r="R326" s="185"/>
      <c r="S326" s="185"/>
      <c r="T326" s="185"/>
      <c r="U326" s="185"/>
      <c r="V326" s="185"/>
      <c r="W326" s="185"/>
      <c r="X326" s="185"/>
      <c r="Y326" s="185"/>
      <c r="Z326" s="185"/>
      <c r="AA326" s="185"/>
      <c r="AB326" s="185"/>
      <c r="AC326" s="185"/>
      <c r="AD326" s="185"/>
      <c r="AE326" s="185"/>
      <c r="AF326" s="185"/>
      <c r="AG326" s="185"/>
      <c r="AH326" s="185"/>
      <c r="AI326" s="185"/>
      <c r="AJ326" s="185"/>
      <c r="AK326" s="185"/>
      <c r="AL326" s="185"/>
      <c r="AM326" s="185"/>
      <c r="AN326" s="185"/>
      <c r="AO326" s="185"/>
      <c r="AP326" s="185"/>
      <c r="AQ326" s="185"/>
      <c r="AR326" s="185"/>
      <c r="AS326" s="185"/>
    </row>
    <row r="327" spans="1:45" s="286" customFormat="1" ht="73.5" customHeight="1" x14ac:dyDescent="0.2">
      <c r="A327" s="1">
        <v>5</v>
      </c>
      <c r="B327" s="75" t="s">
        <v>1123</v>
      </c>
      <c r="C327" s="10" t="s">
        <v>25</v>
      </c>
      <c r="D327" s="278" t="s">
        <v>984</v>
      </c>
      <c r="E327" s="292" t="s">
        <v>1297</v>
      </c>
      <c r="F327" s="292" t="s">
        <v>963</v>
      </c>
      <c r="G327" s="293" t="s">
        <v>964</v>
      </c>
      <c r="H327" s="293" t="s">
        <v>965</v>
      </c>
      <c r="I327" s="293" t="s">
        <v>260</v>
      </c>
      <c r="J327" s="279">
        <v>1</v>
      </c>
      <c r="K327" s="277">
        <v>43759</v>
      </c>
      <c r="L327" s="366">
        <v>44104</v>
      </c>
      <c r="M327" s="279">
        <v>22</v>
      </c>
      <c r="N327" s="367">
        <v>0.5</v>
      </c>
      <c r="O327" s="3" t="s">
        <v>1441</v>
      </c>
      <c r="P327" s="312" t="s">
        <v>1352</v>
      </c>
      <c r="Q327" s="419">
        <f t="shared" si="4"/>
        <v>386</v>
      </c>
      <c r="R327" s="185"/>
      <c r="S327" s="185"/>
      <c r="T327" s="185"/>
      <c r="U327" s="185"/>
      <c r="V327" s="185"/>
      <c r="W327" s="185"/>
      <c r="X327" s="185"/>
      <c r="Y327" s="185"/>
      <c r="Z327" s="185"/>
      <c r="AA327" s="185"/>
      <c r="AB327" s="185"/>
      <c r="AC327" s="185"/>
      <c r="AD327" s="185"/>
      <c r="AE327" s="185"/>
      <c r="AF327" s="185"/>
      <c r="AG327" s="185"/>
      <c r="AH327" s="185"/>
      <c r="AI327" s="185"/>
      <c r="AJ327" s="185"/>
      <c r="AK327" s="185"/>
      <c r="AL327" s="185"/>
      <c r="AM327" s="185"/>
      <c r="AN327" s="185"/>
      <c r="AO327" s="185"/>
      <c r="AP327" s="185"/>
      <c r="AQ327" s="185"/>
      <c r="AR327" s="185"/>
      <c r="AS327" s="185"/>
    </row>
    <row r="328" spans="1:45" s="286" customFormat="1" ht="58.5" customHeight="1" x14ac:dyDescent="0.2">
      <c r="A328" s="1">
        <v>5</v>
      </c>
      <c r="B328" s="75" t="s">
        <v>1124</v>
      </c>
      <c r="C328" s="10" t="s">
        <v>25</v>
      </c>
      <c r="D328" s="278" t="s">
        <v>984</v>
      </c>
      <c r="E328" s="292" t="s">
        <v>1297</v>
      </c>
      <c r="F328" s="292" t="s">
        <v>963</v>
      </c>
      <c r="G328" s="293" t="s">
        <v>966</v>
      </c>
      <c r="H328" s="293" t="s">
        <v>967</v>
      </c>
      <c r="I328" s="293" t="s">
        <v>929</v>
      </c>
      <c r="J328" s="279">
        <v>4</v>
      </c>
      <c r="K328" s="277">
        <v>43922</v>
      </c>
      <c r="L328" s="277">
        <v>44287</v>
      </c>
      <c r="M328" s="279">
        <v>52</v>
      </c>
      <c r="N328" s="315">
        <v>0</v>
      </c>
      <c r="O328" s="306"/>
      <c r="P328" s="312" t="s">
        <v>1352</v>
      </c>
      <c r="Q328" s="419">
        <f t="shared" si="4"/>
        <v>0</v>
      </c>
      <c r="R328" s="185"/>
      <c r="S328" s="185"/>
      <c r="T328" s="185"/>
      <c r="U328" s="185"/>
      <c r="V328" s="185"/>
      <c r="W328" s="185"/>
      <c r="X328" s="185"/>
      <c r="Y328" s="185"/>
      <c r="Z328" s="185"/>
      <c r="AA328" s="185"/>
      <c r="AB328" s="185"/>
      <c r="AC328" s="185"/>
      <c r="AD328" s="185"/>
      <c r="AE328" s="185"/>
      <c r="AF328" s="185"/>
      <c r="AG328" s="185"/>
      <c r="AH328" s="185"/>
      <c r="AI328" s="185"/>
      <c r="AJ328" s="185"/>
      <c r="AK328" s="185"/>
      <c r="AL328" s="185"/>
      <c r="AM328" s="185"/>
      <c r="AN328" s="185"/>
      <c r="AO328" s="185"/>
      <c r="AP328" s="185"/>
      <c r="AQ328" s="185"/>
      <c r="AR328" s="185"/>
      <c r="AS328" s="185"/>
    </row>
    <row r="329" spans="1:45" s="286" customFormat="1" ht="64.5" customHeight="1" x14ac:dyDescent="0.2">
      <c r="A329" s="1">
        <v>5</v>
      </c>
      <c r="B329" s="75" t="s">
        <v>1125</v>
      </c>
      <c r="C329" s="10" t="s">
        <v>25</v>
      </c>
      <c r="D329" s="278" t="s">
        <v>984</v>
      </c>
      <c r="E329" s="292" t="s">
        <v>1297</v>
      </c>
      <c r="F329" s="292" t="s">
        <v>968</v>
      </c>
      <c r="G329" s="300" t="s">
        <v>969</v>
      </c>
      <c r="H329" s="293" t="s">
        <v>970</v>
      </c>
      <c r="I329" s="293" t="s">
        <v>971</v>
      </c>
      <c r="J329" s="279">
        <v>3</v>
      </c>
      <c r="K329" s="277">
        <v>43770</v>
      </c>
      <c r="L329" s="366">
        <v>44195</v>
      </c>
      <c r="M329" s="279">
        <v>32</v>
      </c>
      <c r="N329" s="372">
        <v>0.3</v>
      </c>
      <c r="O329" s="276" t="s">
        <v>1406</v>
      </c>
      <c r="P329" s="312" t="s">
        <v>1327</v>
      </c>
      <c r="Q329" s="419">
        <f t="shared" si="4"/>
        <v>330</v>
      </c>
      <c r="R329" s="185"/>
      <c r="S329" s="185"/>
      <c r="T329" s="185"/>
      <c r="U329" s="185"/>
      <c r="V329" s="185"/>
      <c r="W329" s="185"/>
      <c r="X329" s="185"/>
      <c r="Y329" s="185"/>
      <c r="Z329" s="185"/>
      <c r="AA329" s="185"/>
      <c r="AB329" s="185"/>
      <c r="AC329" s="185"/>
      <c r="AD329" s="185"/>
      <c r="AE329" s="185"/>
      <c r="AF329" s="185"/>
      <c r="AG329" s="185"/>
      <c r="AH329" s="185"/>
      <c r="AI329" s="185"/>
      <c r="AJ329" s="185"/>
      <c r="AK329" s="185"/>
      <c r="AL329" s="185"/>
      <c r="AM329" s="185"/>
      <c r="AN329" s="185"/>
      <c r="AO329" s="185"/>
      <c r="AP329" s="185"/>
      <c r="AQ329" s="185"/>
      <c r="AR329" s="185"/>
      <c r="AS329" s="185"/>
    </row>
    <row r="330" spans="1:45" s="286" customFormat="1" ht="64.5" customHeight="1" x14ac:dyDescent="0.2">
      <c r="A330" s="1">
        <v>5</v>
      </c>
      <c r="B330" s="75" t="s">
        <v>1126</v>
      </c>
      <c r="C330" s="10" t="s">
        <v>25</v>
      </c>
      <c r="D330" s="278" t="s">
        <v>984</v>
      </c>
      <c r="E330" s="292" t="s">
        <v>1297</v>
      </c>
      <c r="F330" s="292" t="s">
        <v>968</v>
      </c>
      <c r="G330" s="300" t="s">
        <v>969</v>
      </c>
      <c r="H330" s="293" t="s">
        <v>972</v>
      </c>
      <c r="I330" s="293" t="s">
        <v>929</v>
      </c>
      <c r="J330" s="279">
        <v>4</v>
      </c>
      <c r="K330" s="277">
        <v>44012</v>
      </c>
      <c r="L330" s="277">
        <v>44377</v>
      </c>
      <c r="M330" s="279">
        <v>52</v>
      </c>
      <c r="N330" s="315">
        <v>0</v>
      </c>
      <c r="O330" s="306"/>
      <c r="P330" s="312" t="s">
        <v>1327</v>
      </c>
      <c r="Q330" s="419">
        <f t="shared" si="4"/>
        <v>0</v>
      </c>
      <c r="R330" s="185"/>
      <c r="S330" s="185"/>
      <c r="T330" s="185"/>
      <c r="U330" s="185"/>
      <c r="V330" s="185"/>
      <c r="W330" s="185"/>
      <c r="X330" s="185"/>
      <c r="Y330" s="185"/>
      <c r="Z330" s="185"/>
      <c r="AA330" s="185"/>
      <c r="AB330" s="185"/>
      <c r="AC330" s="185"/>
      <c r="AD330" s="185"/>
      <c r="AE330" s="185"/>
      <c r="AF330" s="185"/>
      <c r="AG330" s="185"/>
      <c r="AH330" s="185"/>
      <c r="AI330" s="185"/>
      <c r="AJ330" s="185"/>
      <c r="AK330" s="185"/>
      <c r="AL330" s="185"/>
      <c r="AM330" s="185"/>
      <c r="AN330" s="185"/>
      <c r="AO330" s="185"/>
      <c r="AP330" s="185"/>
      <c r="AQ330" s="185"/>
      <c r="AR330" s="185"/>
      <c r="AS330" s="185"/>
    </row>
    <row r="331" spans="1:45" s="286" customFormat="1" ht="60.75" customHeight="1" x14ac:dyDescent="0.2">
      <c r="A331" s="1">
        <v>5</v>
      </c>
      <c r="B331" s="75" t="s">
        <v>1127</v>
      </c>
      <c r="C331" s="10" t="s">
        <v>25</v>
      </c>
      <c r="D331" s="278" t="s">
        <v>985</v>
      </c>
      <c r="E331" s="292" t="s">
        <v>1298</v>
      </c>
      <c r="F331" s="292" t="s">
        <v>952</v>
      </c>
      <c r="G331" s="293" t="s">
        <v>953</v>
      </c>
      <c r="H331" s="292" t="s">
        <v>954</v>
      </c>
      <c r="I331" s="292" t="s">
        <v>955</v>
      </c>
      <c r="J331" s="278">
        <v>2</v>
      </c>
      <c r="K331" s="277">
        <v>43759</v>
      </c>
      <c r="L331" s="277">
        <v>43861</v>
      </c>
      <c r="M331" s="278">
        <v>22</v>
      </c>
      <c r="N331" s="372">
        <v>1</v>
      </c>
      <c r="O331" s="311" t="s">
        <v>1416</v>
      </c>
      <c r="P331" s="312" t="s">
        <v>1349</v>
      </c>
      <c r="Q331" s="419">
        <f t="shared" ref="Q331:Q394" si="5">LEN(O331)</f>
        <v>354</v>
      </c>
      <c r="R331" s="185"/>
      <c r="S331" s="185"/>
      <c r="T331" s="185"/>
      <c r="U331" s="185"/>
      <c r="V331" s="185"/>
      <c r="W331" s="185"/>
      <c r="X331" s="185"/>
      <c r="Y331" s="185"/>
      <c r="Z331" s="185"/>
      <c r="AA331" s="185"/>
      <c r="AB331" s="185"/>
      <c r="AC331" s="185"/>
      <c r="AD331" s="185"/>
      <c r="AE331" s="185"/>
      <c r="AF331" s="185"/>
      <c r="AG331" s="185"/>
      <c r="AH331" s="185"/>
      <c r="AI331" s="185"/>
      <c r="AJ331" s="185"/>
      <c r="AK331" s="185"/>
      <c r="AL331" s="185"/>
      <c r="AM331" s="185"/>
      <c r="AN331" s="185"/>
      <c r="AO331" s="185"/>
      <c r="AP331" s="185"/>
      <c r="AQ331" s="185"/>
      <c r="AR331" s="185"/>
      <c r="AS331" s="185"/>
    </row>
    <row r="332" spans="1:45" s="286" customFormat="1" ht="76.5" customHeight="1" x14ac:dyDescent="0.2">
      <c r="A332" s="1">
        <v>5</v>
      </c>
      <c r="B332" s="75" t="s">
        <v>1128</v>
      </c>
      <c r="C332" s="10" t="s">
        <v>25</v>
      </c>
      <c r="D332" s="278" t="s">
        <v>985</v>
      </c>
      <c r="E332" s="292" t="s">
        <v>1298</v>
      </c>
      <c r="F332" s="292" t="s">
        <v>952</v>
      </c>
      <c r="G332" s="293" t="s">
        <v>956</v>
      </c>
      <c r="H332" s="292" t="s">
        <v>957</v>
      </c>
      <c r="I332" s="292" t="s">
        <v>958</v>
      </c>
      <c r="J332" s="278">
        <v>11000</v>
      </c>
      <c r="K332" s="277">
        <v>43831</v>
      </c>
      <c r="L332" s="277">
        <v>44561</v>
      </c>
      <c r="M332" s="278">
        <v>104</v>
      </c>
      <c r="N332" s="315">
        <v>0</v>
      </c>
      <c r="O332" s="311"/>
      <c r="P332" s="312" t="s">
        <v>1350</v>
      </c>
      <c r="Q332" s="419">
        <f t="shared" si="5"/>
        <v>0</v>
      </c>
      <c r="R332" s="185"/>
      <c r="S332" s="185"/>
      <c r="T332" s="185"/>
      <c r="U332" s="185"/>
      <c r="V332" s="185"/>
      <c r="W332" s="185"/>
      <c r="X332" s="185"/>
      <c r="Y332" s="185"/>
      <c r="Z332" s="185"/>
      <c r="AA332" s="185"/>
      <c r="AB332" s="185"/>
      <c r="AC332" s="185"/>
      <c r="AD332" s="185"/>
      <c r="AE332" s="185"/>
      <c r="AF332" s="185"/>
      <c r="AG332" s="185"/>
      <c r="AH332" s="185"/>
      <c r="AI332" s="185"/>
      <c r="AJ332" s="185"/>
      <c r="AK332" s="185"/>
      <c r="AL332" s="185"/>
      <c r="AM332" s="185"/>
      <c r="AN332" s="185"/>
      <c r="AO332" s="185"/>
      <c r="AP332" s="185"/>
      <c r="AQ332" s="185"/>
      <c r="AR332" s="185"/>
      <c r="AS332" s="185"/>
    </row>
    <row r="333" spans="1:45" s="286" customFormat="1" ht="62.25" customHeight="1" x14ac:dyDescent="0.2">
      <c r="A333" s="1">
        <v>5</v>
      </c>
      <c r="B333" s="75" t="s">
        <v>1129</v>
      </c>
      <c r="C333" s="10" t="s">
        <v>25</v>
      </c>
      <c r="D333" s="278" t="s">
        <v>985</v>
      </c>
      <c r="E333" s="292" t="s">
        <v>1298</v>
      </c>
      <c r="F333" s="292" t="s">
        <v>959</v>
      </c>
      <c r="G333" s="293" t="s">
        <v>960</v>
      </c>
      <c r="H333" s="293" t="s">
        <v>961</v>
      </c>
      <c r="I333" s="293" t="s">
        <v>962</v>
      </c>
      <c r="J333" s="279">
        <v>9000</v>
      </c>
      <c r="K333" s="277">
        <v>43770</v>
      </c>
      <c r="L333" s="277">
        <v>44561</v>
      </c>
      <c r="M333" s="279">
        <v>56</v>
      </c>
      <c r="N333" s="315">
        <v>0</v>
      </c>
      <c r="O333" s="306"/>
      <c r="P333" s="312" t="s">
        <v>1351</v>
      </c>
      <c r="Q333" s="419">
        <f t="shared" si="5"/>
        <v>0</v>
      </c>
      <c r="R333" s="185"/>
      <c r="S333" s="185"/>
      <c r="T333" s="185"/>
      <c r="U333" s="185"/>
      <c r="V333" s="185"/>
      <c r="W333" s="185"/>
      <c r="X333" s="185"/>
      <c r="Y333" s="185"/>
      <c r="Z333" s="185"/>
      <c r="AA333" s="185"/>
      <c r="AB333" s="185"/>
      <c r="AC333" s="185"/>
      <c r="AD333" s="185"/>
      <c r="AE333" s="185"/>
      <c r="AF333" s="185"/>
      <c r="AG333" s="185"/>
      <c r="AH333" s="185"/>
      <c r="AI333" s="185"/>
      <c r="AJ333" s="185"/>
      <c r="AK333" s="185"/>
      <c r="AL333" s="185"/>
      <c r="AM333" s="185"/>
      <c r="AN333" s="185"/>
      <c r="AO333" s="185"/>
      <c r="AP333" s="185"/>
      <c r="AQ333" s="185"/>
      <c r="AR333" s="185"/>
      <c r="AS333" s="185"/>
    </row>
    <row r="334" spans="1:45" s="286" customFormat="1" ht="72.75" customHeight="1" x14ac:dyDescent="0.2">
      <c r="A334" s="1">
        <v>5</v>
      </c>
      <c r="B334" s="75" t="s">
        <v>1130</v>
      </c>
      <c r="C334" s="10" t="s">
        <v>25</v>
      </c>
      <c r="D334" s="278" t="s">
        <v>985</v>
      </c>
      <c r="E334" s="292" t="s">
        <v>1298</v>
      </c>
      <c r="F334" s="292" t="s">
        <v>963</v>
      </c>
      <c r="G334" s="293" t="s">
        <v>964</v>
      </c>
      <c r="H334" s="293" t="s">
        <v>965</v>
      </c>
      <c r="I334" s="293" t="s">
        <v>260</v>
      </c>
      <c r="J334" s="279">
        <v>1</v>
      </c>
      <c r="K334" s="277">
        <v>43759</v>
      </c>
      <c r="L334" s="366">
        <v>44104</v>
      </c>
      <c r="M334" s="279">
        <v>22</v>
      </c>
      <c r="N334" s="367">
        <v>0.5</v>
      </c>
      <c r="O334" s="3" t="s">
        <v>1440</v>
      </c>
      <c r="P334" s="312" t="s">
        <v>1352</v>
      </c>
      <c r="Q334" s="419">
        <f t="shared" si="5"/>
        <v>386</v>
      </c>
      <c r="R334" s="185"/>
      <c r="S334" s="185"/>
      <c r="T334" s="185"/>
      <c r="U334" s="185"/>
      <c r="V334" s="185"/>
      <c r="W334" s="185"/>
      <c r="X334" s="185"/>
      <c r="Y334" s="185"/>
      <c r="Z334" s="185"/>
      <c r="AA334" s="185"/>
      <c r="AB334" s="185"/>
      <c r="AC334" s="185"/>
      <c r="AD334" s="185"/>
      <c r="AE334" s="185"/>
      <c r="AF334" s="185"/>
      <c r="AG334" s="185"/>
      <c r="AH334" s="185"/>
      <c r="AI334" s="185"/>
      <c r="AJ334" s="185"/>
      <c r="AK334" s="185"/>
      <c r="AL334" s="185"/>
      <c r="AM334" s="185"/>
      <c r="AN334" s="185"/>
      <c r="AO334" s="185"/>
      <c r="AP334" s="185"/>
      <c r="AQ334" s="185"/>
      <c r="AR334" s="185"/>
      <c r="AS334" s="185"/>
    </row>
    <row r="335" spans="1:45" s="286" customFormat="1" ht="63" customHeight="1" x14ac:dyDescent="0.2">
      <c r="A335" s="1">
        <v>5</v>
      </c>
      <c r="B335" s="75" t="s">
        <v>1131</v>
      </c>
      <c r="C335" s="10" t="s">
        <v>25</v>
      </c>
      <c r="D335" s="278" t="s">
        <v>985</v>
      </c>
      <c r="E335" s="292" t="s">
        <v>1298</v>
      </c>
      <c r="F335" s="292" t="s">
        <v>963</v>
      </c>
      <c r="G335" s="293" t="s">
        <v>966</v>
      </c>
      <c r="H335" s="293" t="s">
        <v>967</v>
      </c>
      <c r="I335" s="293" t="s">
        <v>929</v>
      </c>
      <c r="J335" s="279">
        <v>4</v>
      </c>
      <c r="K335" s="277">
        <v>43922</v>
      </c>
      <c r="L335" s="277">
        <v>44287</v>
      </c>
      <c r="M335" s="279">
        <v>52</v>
      </c>
      <c r="N335" s="315">
        <v>0</v>
      </c>
      <c r="O335" s="306"/>
      <c r="P335" s="312" t="s">
        <v>1352</v>
      </c>
      <c r="Q335" s="419">
        <f t="shared" si="5"/>
        <v>0</v>
      </c>
      <c r="R335" s="185"/>
      <c r="S335" s="185"/>
      <c r="T335" s="185"/>
      <c r="U335" s="185"/>
      <c r="V335" s="185"/>
      <c r="W335" s="185"/>
      <c r="X335" s="185"/>
      <c r="Y335" s="185"/>
      <c r="Z335" s="185"/>
      <c r="AA335" s="185"/>
      <c r="AB335" s="185"/>
      <c r="AC335" s="185"/>
      <c r="AD335" s="185"/>
      <c r="AE335" s="185"/>
      <c r="AF335" s="185"/>
      <c r="AG335" s="185"/>
      <c r="AH335" s="185"/>
      <c r="AI335" s="185"/>
      <c r="AJ335" s="185"/>
      <c r="AK335" s="185"/>
      <c r="AL335" s="185"/>
      <c r="AM335" s="185"/>
      <c r="AN335" s="185"/>
      <c r="AO335" s="185"/>
      <c r="AP335" s="185"/>
      <c r="AQ335" s="185"/>
      <c r="AR335" s="185"/>
      <c r="AS335" s="185"/>
    </row>
    <row r="336" spans="1:45" s="286" customFormat="1" ht="84" customHeight="1" x14ac:dyDescent="0.2">
      <c r="A336" s="1">
        <v>5</v>
      </c>
      <c r="B336" s="75" t="s">
        <v>1132</v>
      </c>
      <c r="C336" s="10" t="s">
        <v>25</v>
      </c>
      <c r="D336" s="278" t="s">
        <v>985</v>
      </c>
      <c r="E336" s="292" t="s">
        <v>1298</v>
      </c>
      <c r="F336" s="292" t="s">
        <v>968</v>
      </c>
      <c r="G336" s="300" t="s">
        <v>969</v>
      </c>
      <c r="H336" s="293" t="s">
        <v>970</v>
      </c>
      <c r="I336" s="293" t="s">
        <v>971</v>
      </c>
      <c r="J336" s="279">
        <v>3</v>
      </c>
      <c r="K336" s="277">
        <v>43770</v>
      </c>
      <c r="L336" s="366">
        <v>44195</v>
      </c>
      <c r="M336" s="279">
        <v>32</v>
      </c>
      <c r="N336" s="372">
        <v>0.3</v>
      </c>
      <c r="O336" s="276" t="s">
        <v>1406</v>
      </c>
      <c r="P336" s="312" t="s">
        <v>1327</v>
      </c>
      <c r="Q336" s="419">
        <f t="shared" si="5"/>
        <v>330</v>
      </c>
      <c r="R336" s="185"/>
      <c r="S336" s="185"/>
      <c r="T336" s="185"/>
      <c r="U336" s="185"/>
      <c r="V336" s="185"/>
      <c r="W336" s="185"/>
      <c r="X336" s="185"/>
      <c r="Y336" s="185"/>
      <c r="Z336" s="185"/>
      <c r="AA336" s="185"/>
      <c r="AB336" s="185"/>
      <c r="AC336" s="185"/>
      <c r="AD336" s="185"/>
      <c r="AE336" s="185"/>
      <c r="AF336" s="185"/>
      <c r="AG336" s="185"/>
      <c r="AH336" s="185"/>
      <c r="AI336" s="185"/>
      <c r="AJ336" s="185"/>
      <c r="AK336" s="185"/>
      <c r="AL336" s="185"/>
      <c r="AM336" s="185"/>
      <c r="AN336" s="185"/>
      <c r="AO336" s="185"/>
      <c r="AP336" s="185"/>
      <c r="AQ336" s="185"/>
      <c r="AR336" s="185"/>
      <c r="AS336" s="185"/>
    </row>
    <row r="337" spans="1:247" s="286" customFormat="1" ht="96.75" customHeight="1" x14ac:dyDescent="0.2">
      <c r="A337" s="1">
        <v>5</v>
      </c>
      <c r="B337" s="75" t="s">
        <v>1133</v>
      </c>
      <c r="C337" s="10" t="s">
        <v>25</v>
      </c>
      <c r="D337" s="278" t="s">
        <v>985</v>
      </c>
      <c r="E337" s="292" t="s">
        <v>1298</v>
      </c>
      <c r="F337" s="292" t="s">
        <v>968</v>
      </c>
      <c r="G337" s="300" t="s">
        <v>969</v>
      </c>
      <c r="H337" s="293" t="s">
        <v>972</v>
      </c>
      <c r="I337" s="293" t="s">
        <v>929</v>
      </c>
      <c r="J337" s="279">
        <v>4</v>
      </c>
      <c r="K337" s="277">
        <v>44012</v>
      </c>
      <c r="L337" s="277">
        <v>44377</v>
      </c>
      <c r="M337" s="279">
        <v>52</v>
      </c>
      <c r="N337" s="315">
        <v>0</v>
      </c>
      <c r="O337" s="306"/>
      <c r="P337" s="312" t="s">
        <v>1327</v>
      </c>
      <c r="Q337" s="419">
        <f t="shared" si="5"/>
        <v>0</v>
      </c>
      <c r="R337" s="185"/>
      <c r="S337" s="185"/>
      <c r="T337" s="185"/>
      <c r="U337" s="185"/>
      <c r="V337" s="185"/>
      <c r="W337" s="185"/>
      <c r="X337" s="185"/>
      <c r="Y337" s="185"/>
      <c r="Z337" s="185"/>
      <c r="AA337" s="185"/>
      <c r="AB337" s="185"/>
      <c r="AC337" s="185"/>
      <c r="AD337" s="185"/>
      <c r="AE337" s="185"/>
      <c r="AF337" s="185"/>
      <c r="AG337" s="185"/>
      <c r="AH337" s="185"/>
      <c r="AI337" s="185"/>
      <c r="AJ337" s="185"/>
      <c r="AK337" s="185"/>
      <c r="AL337" s="185"/>
      <c r="AM337" s="185"/>
      <c r="AN337" s="185"/>
      <c r="AO337" s="185"/>
      <c r="AP337" s="185"/>
      <c r="AQ337" s="185"/>
      <c r="AR337" s="185"/>
      <c r="AS337" s="185"/>
    </row>
    <row r="338" spans="1:247" s="286" customFormat="1" ht="57" customHeight="1" x14ac:dyDescent="0.2">
      <c r="A338" s="1">
        <v>5</v>
      </c>
      <c r="B338" s="75" t="s">
        <v>1134</v>
      </c>
      <c r="C338" s="10" t="s">
        <v>25</v>
      </c>
      <c r="D338" s="278" t="s">
        <v>986</v>
      </c>
      <c r="E338" s="292" t="s">
        <v>1299</v>
      </c>
      <c r="F338" s="292" t="s">
        <v>952</v>
      </c>
      <c r="G338" s="293" t="s">
        <v>953</v>
      </c>
      <c r="H338" s="292" t="s">
        <v>954</v>
      </c>
      <c r="I338" s="292" t="s">
        <v>955</v>
      </c>
      <c r="J338" s="278">
        <v>2</v>
      </c>
      <c r="K338" s="277">
        <v>43759</v>
      </c>
      <c r="L338" s="277">
        <v>43861</v>
      </c>
      <c r="M338" s="278">
        <v>22</v>
      </c>
      <c r="N338" s="372">
        <v>1</v>
      </c>
      <c r="O338" s="311" t="s">
        <v>1416</v>
      </c>
      <c r="P338" s="312" t="s">
        <v>1349</v>
      </c>
      <c r="Q338" s="419">
        <f t="shared" si="5"/>
        <v>354</v>
      </c>
      <c r="R338" s="185"/>
      <c r="S338" s="185"/>
      <c r="T338" s="185"/>
      <c r="U338" s="185"/>
      <c r="V338" s="185"/>
      <c r="W338" s="185"/>
      <c r="X338" s="185"/>
      <c r="Y338" s="185"/>
      <c r="Z338" s="185"/>
      <c r="AA338" s="185"/>
      <c r="AB338" s="185"/>
      <c r="AC338" s="185"/>
      <c r="AD338" s="185"/>
      <c r="AE338" s="185"/>
      <c r="AF338" s="185"/>
      <c r="AG338" s="185"/>
      <c r="AH338" s="185"/>
      <c r="AI338" s="185"/>
      <c r="AJ338" s="185"/>
      <c r="AK338" s="185"/>
      <c r="AL338" s="185"/>
      <c r="AM338" s="185"/>
      <c r="AN338" s="185"/>
      <c r="AO338" s="185"/>
      <c r="AP338" s="185"/>
      <c r="AQ338" s="185"/>
      <c r="AR338" s="185"/>
      <c r="AS338" s="185"/>
    </row>
    <row r="339" spans="1:247" s="286" customFormat="1" ht="84.75" customHeight="1" x14ac:dyDescent="0.2">
      <c r="A339" s="1">
        <v>5</v>
      </c>
      <c r="B339" s="75" t="s">
        <v>1135</v>
      </c>
      <c r="C339" s="10" t="s">
        <v>25</v>
      </c>
      <c r="D339" s="278" t="s">
        <v>986</v>
      </c>
      <c r="E339" s="292" t="s">
        <v>1299</v>
      </c>
      <c r="F339" s="292" t="s">
        <v>952</v>
      </c>
      <c r="G339" s="293" t="s">
        <v>956</v>
      </c>
      <c r="H339" s="292" t="s">
        <v>957</v>
      </c>
      <c r="I339" s="292" t="s">
        <v>958</v>
      </c>
      <c r="J339" s="278">
        <v>11000</v>
      </c>
      <c r="K339" s="277">
        <v>43831</v>
      </c>
      <c r="L339" s="277">
        <v>44561</v>
      </c>
      <c r="M339" s="278">
        <v>104</v>
      </c>
      <c r="N339" s="315">
        <v>0</v>
      </c>
      <c r="O339" s="311"/>
      <c r="P339" s="312" t="s">
        <v>1350</v>
      </c>
      <c r="Q339" s="419">
        <f t="shared" si="5"/>
        <v>0</v>
      </c>
      <c r="R339" s="185"/>
      <c r="S339" s="185"/>
      <c r="T339" s="185"/>
      <c r="U339" s="185"/>
      <c r="V339" s="185"/>
      <c r="W339" s="185"/>
      <c r="X339" s="185"/>
      <c r="Y339" s="185"/>
      <c r="Z339" s="185"/>
      <c r="AA339" s="185"/>
      <c r="AB339" s="185"/>
      <c r="AC339" s="185"/>
      <c r="AD339" s="185"/>
      <c r="AE339" s="185"/>
      <c r="AF339" s="185"/>
      <c r="AG339" s="185"/>
      <c r="AH339" s="185"/>
      <c r="AI339" s="185"/>
      <c r="AJ339" s="185"/>
      <c r="AK339" s="185"/>
      <c r="AL339" s="185"/>
      <c r="AM339" s="185"/>
      <c r="AN339" s="185"/>
      <c r="AO339" s="185"/>
      <c r="AP339" s="185"/>
      <c r="AQ339" s="185"/>
      <c r="AR339" s="185"/>
      <c r="AS339" s="185"/>
    </row>
    <row r="340" spans="1:247" s="286" customFormat="1" ht="80.25" customHeight="1" x14ac:dyDescent="0.2">
      <c r="A340" s="1">
        <v>5</v>
      </c>
      <c r="B340" s="75" t="s">
        <v>1136</v>
      </c>
      <c r="C340" s="10" t="s">
        <v>25</v>
      </c>
      <c r="D340" s="278" t="s">
        <v>986</v>
      </c>
      <c r="E340" s="292" t="s">
        <v>1299</v>
      </c>
      <c r="F340" s="292" t="s">
        <v>959</v>
      </c>
      <c r="G340" s="293" t="s">
        <v>960</v>
      </c>
      <c r="H340" s="293" t="s">
        <v>961</v>
      </c>
      <c r="I340" s="293" t="s">
        <v>962</v>
      </c>
      <c r="J340" s="279">
        <v>9000</v>
      </c>
      <c r="K340" s="277">
        <v>43770</v>
      </c>
      <c r="L340" s="277">
        <v>44561</v>
      </c>
      <c r="M340" s="279">
        <v>56</v>
      </c>
      <c r="N340" s="315">
        <v>0</v>
      </c>
      <c r="O340" s="306"/>
      <c r="P340" s="312" t="s">
        <v>1351</v>
      </c>
      <c r="Q340" s="419">
        <f t="shared" si="5"/>
        <v>0</v>
      </c>
      <c r="R340" s="185"/>
      <c r="S340" s="185"/>
      <c r="T340" s="185"/>
      <c r="U340" s="185"/>
      <c r="V340" s="185"/>
      <c r="W340" s="185"/>
      <c r="X340" s="185"/>
      <c r="Y340" s="185"/>
      <c r="Z340" s="185"/>
      <c r="AA340" s="185"/>
      <c r="AB340" s="185"/>
      <c r="AC340" s="185"/>
      <c r="AD340" s="185"/>
      <c r="AE340" s="185"/>
      <c r="AF340" s="185"/>
      <c r="AG340" s="185"/>
      <c r="AH340" s="185"/>
      <c r="AI340" s="185"/>
      <c r="AJ340" s="185"/>
      <c r="AK340" s="185"/>
      <c r="AL340" s="185"/>
      <c r="AM340" s="185"/>
      <c r="AN340" s="185"/>
      <c r="AO340" s="185"/>
      <c r="AP340" s="185"/>
      <c r="AQ340" s="185"/>
      <c r="AR340" s="185"/>
      <c r="AS340" s="185"/>
    </row>
    <row r="341" spans="1:247" s="286" customFormat="1" ht="86.25" customHeight="1" x14ac:dyDescent="0.2">
      <c r="A341" s="1">
        <v>5</v>
      </c>
      <c r="B341" s="75" t="s">
        <v>1137</v>
      </c>
      <c r="C341" s="10" t="s">
        <v>25</v>
      </c>
      <c r="D341" s="278" t="s">
        <v>986</v>
      </c>
      <c r="E341" s="292" t="s">
        <v>1299</v>
      </c>
      <c r="F341" s="292" t="s">
        <v>963</v>
      </c>
      <c r="G341" s="293" t="s">
        <v>964</v>
      </c>
      <c r="H341" s="293" t="s">
        <v>965</v>
      </c>
      <c r="I341" s="293" t="s">
        <v>260</v>
      </c>
      <c r="J341" s="279">
        <v>1</v>
      </c>
      <c r="K341" s="277">
        <v>43759</v>
      </c>
      <c r="L341" s="366">
        <v>44104</v>
      </c>
      <c r="M341" s="279">
        <v>22</v>
      </c>
      <c r="N341" s="367">
        <v>0.5</v>
      </c>
      <c r="O341" s="3" t="s">
        <v>1440</v>
      </c>
      <c r="P341" s="312" t="s">
        <v>1352</v>
      </c>
      <c r="Q341" s="419">
        <f t="shared" si="5"/>
        <v>386</v>
      </c>
      <c r="R341" s="185"/>
      <c r="S341" s="185"/>
      <c r="T341" s="185"/>
      <c r="U341" s="185"/>
      <c r="V341" s="185"/>
      <c r="W341" s="185"/>
      <c r="X341" s="185"/>
      <c r="Y341" s="185"/>
      <c r="Z341" s="185"/>
      <c r="AA341" s="185"/>
      <c r="AB341" s="185"/>
      <c r="AC341" s="185"/>
      <c r="AD341" s="185"/>
      <c r="AE341" s="185"/>
      <c r="AF341" s="185"/>
      <c r="AG341" s="185"/>
      <c r="AH341" s="185"/>
      <c r="AI341" s="185"/>
      <c r="AJ341" s="185"/>
      <c r="AK341" s="185"/>
      <c r="AL341" s="185"/>
      <c r="AM341" s="185"/>
      <c r="AN341" s="185"/>
      <c r="AO341" s="185"/>
      <c r="AP341" s="185"/>
      <c r="AQ341" s="185"/>
      <c r="AR341" s="185"/>
      <c r="AS341" s="185"/>
    </row>
    <row r="342" spans="1:247" s="286" customFormat="1" ht="89.25" customHeight="1" x14ac:dyDescent="0.2">
      <c r="A342" s="1">
        <v>5</v>
      </c>
      <c r="B342" s="75" t="s">
        <v>1138</v>
      </c>
      <c r="C342" s="10" t="s">
        <v>25</v>
      </c>
      <c r="D342" s="278" t="s">
        <v>986</v>
      </c>
      <c r="E342" s="292" t="s">
        <v>1299</v>
      </c>
      <c r="F342" s="292" t="s">
        <v>963</v>
      </c>
      <c r="G342" s="293" t="s">
        <v>966</v>
      </c>
      <c r="H342" s="293" t="s">
        <v>967</v>
      </c>
      <c r="I342" s="293" t="s">
        <v>929</v>
      </c>
      <c r="J342" s="279">
        <v>4</v>
      </c>
      <c r="K342" s="277">
        <v>43922</v>
      </c>
      <c r="L342" s="277">
        <v>44287</v>
      </c>
      <c r="M342" s="279">
        <v>52</v>
      </c>
      <c r="N342" s="315">
        <v>0</v>
      </c>
      <c r="O342" s="306"/>
      <c r="P342" s="312" t="s">
        <v>1352</v>
      </c>
      <c r="Q342" s="419">
        <f t="shared" si="5"/>
        <v>0</v>
      </c>
      <c r="R342" s="185"/>
      <c r="S342" s="185"/>
      <c r="T342" s="185"/>
      <c r="U342" s="185"/>
      <c r="V342" s="185"/>
      <c r="W342" s="185"/>
      <c r="X342" s="185"/>
      <c r="Y342" s="185"/>
      <c r="Z342" s="185"/>
      <c r="AA342" s="185"/>
      <c r="AB342" s="185"/>
      <c r="AC342" s="185"/>
      <c r="AD342" s="185"/>
      <c r="AE342" s="185"/>
      <c r="AF342" s="185"/>
      <c r="AG342" s="185"/>
      <c r="AH342" s="185"/>
      <c r="AI342" s="185"/>
      <c r="AJ342" s="185"/>
      <c r="AK342" s="185"/>
      <c r="AL342" s="185"/>
      <c r="AM342" s="185"/>
      <c r="AN342" s="185"/>
      <c r="AO342" s="185"/>
      <c r="AP342" s="185"/>
      <c r="AQ342" s="185"/>
      <c r="AR342" s="185"/>
      <c r="AS342" s="185"/>
    </row>
    <row r="343" spans="1:247" s="286" customFormat="1" ht="78.75" customHeight="1" x14ac:dyDescent="0.2">
      <c r="A343" s="1">
        <v>5</v>
      </c>
      <c r="B343" s="75" t="s">
        <v>1139</v>
      </c>
      <c r="C343" s="10" t="s">
        <v>25</v>
      </c>
      <c r="D343" s="278" t="s">
        <v>986</v>
      </c>
      <c r="E343" s="292" t="s">
        <v>1299</v>
      </c>
      <c r="F343" s="292" t="s">
        <v>968</v>
      </c>
      <c r="G343" s="300" t="s">
        <v>969</v>
      </c>
      <c r="H343" s="293" t="s">
        <v>970</v>
      </c>
      <c r="I343" s="293" t="s">
        <v>971</v>
      </c>
      <c r="J343" s="279">
        <v>3</v>
      </c>
      <c r="K343" s="277">
        <v>43770</v>
      </c>
      <c r="L343" s="366">
        <v>44195</v>
      </c>
      <c r="M343" s="279">
        <v>32</v>
      </c>
      <c r="N343" s="372">
        <v>0.3</v>
      </c>
      <c r="O343" s="276" t="s">
        <v>1406</v>
      </c>
      <c r="P343" s="312" t="s">
        <v>1327</v>
      </c>
      <c r="Q343" s="419">
        <f t="shared" si="5"/>
        <v>330</v>
      </c>
      <c r="R343" s="185"/>
      <c r="S343" s="185"/>
      <c r="T343" s="185"/>
      <c r="U343" s="185"/>
      <c r="V343" s="185"/>
      <c r="W343" s="185"/>
      <c r="X343" s="185"/>
      <c r="Y343" s="185"/>
      <c r="Z343" s="185"/>
      <c r="AA343" s="185"/>
      <c r="AB343" s="185"/>
      <c r="AC343" s="185"/>
      <c r="AD343" s="185"/>
      <c r="AE343" s="185"/>
      <c r="AF343" s="185"/>
      <c r="AG343" s="185"/>
      <c r="AH343" s="185"/>
      <c r="AI343" s="185"/>
      <c r="AJ343" s="185"/>
      <c r="AK343" s="185"/>
      <c r="AL343" s="185"/>
      <c r="AM343" s="185"/>
      <c r="AN343" s="185"/>
      <c r="AO343" s="185"/>
      <c r="AP343" s="185"/>
      <c r="AQ343" s="185"/>
      <c r="AR343" s="185"/>
      <c r="AS343" s="185"/>
    </row>
    <row r="344" spans="1:247" s="286" customFormat="1" ht="84" customHeight="1" x14ac:dyDescent="0.2">
      <c r="A344" s="1">
        <v>5</v>
      </c>
      <c r="B344" s="75" t="s">
        <v>1140</v>
      </c>
      <c r="C344" s="10" t="s">
        <v>25</v>
      </c>
      <c r="D344" s="278" t="s">
        <v>986</v>
      </c>
      <c r="E344" s="292" t="s">
        <v>1299</v>
      </c>
      <c r="F344" s="292" t="s">
        <v>968</v>
      </c>
      <c r="G344" s="300" t="s">
        <v>969</v>
      </c>
      <c r="H344" s="293" t="s">
        <v>972</v>
      </c>
      <c r="I344" s="293" t="s">
        <v>929</v>
      </c>
      <c r="J344" s="279">
        <v>4</v>
      </c>
      <c r="K344" s="277">
        <v>44012</v>
      </c>
      <c r="L344" s="277">
        <v>44377</v>
      </c>
      <c r="M344" s="279">
        <v>52</v>
      </c>
      <c r="N344" s="315">
        <v>0</v>
      </c>
      <c r="O344" s="306"/>
      <c r="P344" s="312" t="s">
        <v>1327</v>
      </c>
      <c r="Q344" s="419">
        <f t="shared" si="5"/>
        <v>0</v>
      </c>
      <c r="R344" s="185"/>
      <c r="S344" s="185"/>
      <c r="T344" s="185"/>
      <c r="U344" s="185"/>
      <c r="V344" s="185"/>
      <c r="W344" s="185"/>
      <c r="X344" s="185"/>
      <c r="Y344" s="185"/>
      <c r="Z344" s="185"/>
      <c r="AA344" s="185"/>
      <c r="AB344" s="185"/>
      <c r="AC344" s="185"/>
      <c r="AD344" s="185"/>
      <c r="AE344" s="185"/>
      <c r="AF344" s="185"/>
      <c r="AG344" s="185"/>
      <c r="AH344" s="185"/>
      <c r="AI344" s="185"/>
      <c r="AJ344" s="185"/>
      <c r="AK344" s="185"/>
      <c r="AL344" s="185"/>
      <c r="AM344" s="185"/>
      <c r="AN344" s="185"/>
      <c r="AO344" s="185"/>
      <c r="AP344" s="185"/>
      <c r="AQ344" s="185"/>
      <c r="AR344" s="185"/>
      <c r="AS344" s="185"/>
    </row>
    <row r="345" spans="1:247" s="185" customFormat="1" ht="54" customHeight="1" x14ac:dyDescent="0.2">
      <c r="A345" s="1">
        <v>5</v>
      </c>
      <c r="B345" s="75" t="s">
        <v>1141</v>
      </c>
      <c r="C345" s="10" t="s">
        <v>25</v>
      </c>
      <c r="D345" s="137" t="s">
        <v>987</v>
      </c>
      <c r="E345" s="311" t="s">
        <v>988</v>
      </c>
      <c r="F345" s="311" t="s">
        <v>989</v>
      </c>
      <c r="G345" s="311" t="s">
        <v>990</v>
      </c>
      <c r="H345" s="311" t="s">
        <v>991</v>
      </c>
      <c r="I345" s="368" t="s">
        <v>1401</v>
      </c>
      <c r="J345" s="288">
        <v>1</v>
      </c>
      <c r="K345" s="304">
        <v>43787</v>
      </c>
      <c r="L345" s="304">
        <v>44012</v>
      </c>
      <c r="M345" s="288">
        <v>32</v>
      </c>
      <c r="N345" s="371">
        <v>1</v>
      </c>
      <c r="O345" s="311" t="s">
        <v>1396</v>
      </c>
      <c r="P345" s="312" t="s">
        <v>1354</v>
      </c>
      <c r="Q345" s="419">
        <f t="shared" si="5"/>
        <v>312</v>
      </c>
    </row>
    <row r="346" spans="1:247" s="185" customFormat="1" ht="66" customHeight="1" x14ac:dyDescent="0.2">
      <c r="A346" s="1">
        <v>5</v>
      </c>
      <c r="B346" s="75" t="s">
        <v>1142</v>
      </c>
      <c r="C346" s="10" t="s">
        <v>25</v>
      </c>
      <c r="D346" s="137" t="s">
        <v>987</v>
      </c>
      <c r="E346" s="311" t="s">
        <v>988</v>
      </c>
      <c r="F346" s="311" t="s">
        <v>989</v>
      </c>
      <c r="G346" s="276" t="s">
        <v>992</v>
      </c>
      <c r="H346" s="276" t="s">
        <v>993</v>
      </c>
      <c r="I346" s="276" t="s">
        <v>994</v>
      </c>
      <c r="J346" s="305">
        <v>1</v>
      </c>
      <c r="K346" s="304">
        <v>43787</v>
      </c>
      <c r="L346" s="304">
        <v>43891</v>
      </c>
      <c r="M346" s="305">
        <v>22</v>
      </c>
      <c r="N346" s="371">
        <v>1</v>
      </c>
      <c r="O346" s="276" t="s">
        <v>1397</v>
      </c>
      <c r="P346" s="365" t="s">
        <v>1330</v>
      </c>
      <c r="Q346" s="419">
        <f t="shared" si="5"/>
        <v>387</v>
      </c>
    </row>
    <row r="347" spans="1:247" s="185" customFormat="1" ht="72" customHeight="1" x14ac:dyDescent="0.2">
      <c r="A347" s="1">
        <v>5</v>
      </c>
      <c r="B347" s="75" t="s">
        <v>1143</v>
      </c>
      <c r="C347" s="10" t="s">
        <v>25</v>
      </c>
      <c r="D347" s="137" t="s">
        <v>987</v>
      </c>
      <c r="E347" s="311" t="s">
        <v>988</v>
      </c>
      <c r="F347" s="311" t="s">
        <v>989</v>
      </c>
      <c r="G347" s="276" t="s">
        <v>995</v>
      </c>
      <c r="H347" s="276" t="s">
        <v>996</v>
      </c>
      <c r="I347" s="276" t="s">
        <v>260</v>
      </c>
      <c r="J347" s="305">
        <v>1</v>
      </c>
      <c r="K347" s="304">
        <v>43759</v>
      </c>
      <c r="L347" s="304">
        <v>43921</v>
      </c>
      <c r="M347" s="363">
        <v>10</v>
      </c>
      <c r="N347" s="371">
        <v>1</v>
      </c>
      <c r="O347" s="276" t="s">
        <v>1398</v>
      </c>
      <c r="P347" s="365" t="s">
        <v>1330</v>
      </c>
      <c r="Q347" s="419">
        <f t="shared" si="5"/>
        <v>215</v>
      </c>
    </row>
    <row r="348" spans="1:247" s="286" customFormat="1" ht="73.5" customHeight="1" x14ac:dyDescent="0.2">
      <c r="A348" s="1">
        <v>4</v>
      </c>
      <c r="B348" s="75" t="s">
        <v>755</v>
      </c>
      <c r="C348" s="10" t="s">
        <v>25</v>
      </c>
      <c r="D348" s="402">
        <v>18</v>
      </c>
      <c r="E348" s="358" t="s">
        <v>853</v>
      </c>
      <c r="F348" s="358" t="s">
        <v>729</v>
      </c>
      <c r="G348" s="189" t="s">
        <v>730</v>
      </c>
      <c r="H348" s="358" t="s">
        <v>731</v>
      </c>
      <c r="I348" s="320" t="s">
        <v>732</v>
      </c>
      <c r="J348" s="330">
        <v>2</v>
      </c>
      <c r="K348" s="316">
        <v>43313</v>
      </c>
      <c r="L348" s="316">
        <v>43465</v>
      </c>
      <c r="M348" s="337">
        <v>22</v>
      </c>
      <c r="N348" s="323">
        <v>1</v>
      </c>
      <c r="O348" s="189" t="s">
        <v>784</v>
      </c>
      <c r="P348" s="342" t="s">
        <v>1333</v>
      </c>
      <c r="Q348" s="419">
        <f t="shared" si="5"/>
        <v>347</v>
      </c>
      <c r="R348" s="185"/>
      <c r="S348" s="185"/>
      <c r="T348" s="185"/>
      <c r="U348" s="185"/>
      <c r="V348" s="185"/>
      <c r="W348" s="185"/>
      <c r="X348" s="185"/>
      <c r="Y348" s="185"/>
      <c r="Z348" s="185"/>
      <c r="AA348" s="185"/>
      <c r="AB348" s="185"/>
      <c r="AC348" s="185"/>
      <c r="AD348" s="185"/>
      <c r="AE348" s="185"/>
      <c r="AF348" s="185"/>
      <c r="AG348" s="185"/>
      <c r="AH348" s="185"/>
      <c r="AI348" s="185"/>
      <c r="AJ348" s="185"/>
      <c r="AK348" s="185"/>
      <c r="AL348" s="185"/>
      <c r="AM348" s="185"/>
      <c r="AN348" s="185"/>
      <c r="AO348" s="185"/>
      <c r="AP348" s="185"/>
      <c r="AQ348" s="185"/>
      <c r="AR348" s="185"/>
      <c r="AS348" s="185"/>
      <c r="AT348" s="186"/>
      <c r="AU348" s="186"/>
      <c r="AV348" s="186"/>
      <c r="AW348" s="186"/>
      <c r="AX348" s="186"/>
      <c r="AY348" s="186"/>
      <c r="AZ348" s="186"/>
      <c r="BA348" s="186"/>
      <c r="BB348" s="186"/>
      <c r="BC348" s="186"/>
      <c r="BD348" s="186"/>
      <c r="BE348" s="186"/>
      <c r="BF348" s="186"/>
      <c r="BG348" s="186"/>
      <c r="BH348" s="186"/>
      <c r="BI348" s="186"/>
      <c r="BJ348" s="186"/>
      <c r="BK348" s="186"/>
      <c r="BL348" s="186"/>
      <c r="BM348" s="186"/>
      <c r="BN348" s="186"/>
      <c r="BO348" s="186"/>
      <c r="BP348" s="186"/>
      <c r="BQ348" s="186"/>
      <c r="BR348" s="186"/>
      <c r="BS348" s="186"/>
      <c r="BT348" s="186"/>
      <c r="BU348" s="186"/>
      <c r="BV348" s="186"/>
      <c r="BW348" s="186"/>
      <c r="BX348" s="186"/>
      <c r="BY348" s="186"/>
      <c r="BZ348" s="186"/>
      <c r="CA348" s="186"/>
      <c r="CB348" s="186"/>
      <c r="CC348" s="186"/>
      <c r="CD348" s="186"/>
      <c r="CE348" s="186"/>
      <c r="CF348" s="186"/>
      <c r="CG348" s="186"/>
      <c r="CH348" s="186"/>
      <c r="CI348" s="186"/>
      <c r="CJ348" s="186"/>
      <c r="CK348" s="186"/>
      <c r="CL348" s="186"/>
      <c r="CM348" s="186"/>
      <c r="CN348" s="186"/>
      <c r="CO348" s="186"/>
      <c r="CP348" s="186"/>
      <c r="CQ348" s="186"/>
      <c r="CR348" s="186"/>
      <c r="CS348" s="186"/>
      <c r="CT348" s="186"/>
      <c r="CU348" s="186"/>
      <c r="CV348" s="186"/>
      <c r="CW348" s="186"/>
      <c r="CX348" s="186"/>
      <c r="CY348" s="186"/>
      <c r="CZ348" s="186"/>
      <c r="DA348" s="186"/>
      <c r="DB348" s="186"/>
      <c r="DC348" s="186"/>
      <c r="DD348" s="186"/>
      <c r="DE348" s="186"/>
      <c r="DF348" s="186"/>
      <c r="DG348" s="186"/>
      <c r="DH348" s="186"/>
      <c r="DI348" s="186"/>
      <c r="DJ348" s="186"/>
      <c r="DK348" s="186"/>
      <c r="DL348" s="186"/>
      <c r="DM348" s="186"/>
      <c r="DN348" s="186"/>
      <c r="DO348" s="186"/>
      <c r="DP348" s="186"/>
      <c r="DQ348" s="186"/>
      <c r="DR348" s="186"/>
      <c r="DS348" s="186"/>
      <c r="DT348" s="186"/>
      <c r="DU348" s="186"/>
      <c r="DV348" s="186"/>
      <c r="DW348" s="186"/>
      <c r="DX348" s="186"/>
      <c r="DY348" s="186"/>
      <c r="DZ348" s="186"/>
      <c r="EA348" s="186"/>
      <c r="EB348" s="186"/>
      <c r="EC348" s="186"/>
      <c r="ED348" s="186"/>
      <c r="EE348" s="186"/>
      <c r="EF348" s="186"/>
      <c r="EG348" s="186"/>
      <c r="EH348" s="186"/>
      <c r="EI348" s="186"/>
      <c r="EJ348" s="186"/>
      <c r="EK348" s="186"/>
      <c r="EL348" s="186"/>
      <c r="EM348" s="186"/>
      <c r="EN348" s="186"/>
      <c r="EO348" s="186"/>
      <c r="EP348" s="186"/>
      <c r="EQ348" s="186"/>
      <c r="ER348" s="186"/>
      <c r="ES348" s="186"/>
      <c r="ET348" s="186"/>
      <c r="EU348" s="186"/>
      <c r="EV348" s="186"/>
      <c r="EW348" s="186"/>
      <c r="EX348" s="186"/>
      <c r="EY348" s="186"/>
      <c r="EZ348" s="186"/>
      <c r="FA348" s="186"/>
      <c r="FB348" s="186"/>
      <c r="FC348" s="186"/>
      <c r="FD348" s="186"/>
      <c r="FE348" s="186"/>
      <c r="FF348" s="186"/>
      <c r="FG348" s="186"/>
      <c r="FH348" s="186"/>
      <c r="FI348" s="186"/>
      <c r="FJ348" s="186"/>
      <c r="FK348" s="186"/>
      <c r="FL348" s="186"/>
      <c r="FM348" s="186"/>
      <c r="FN348" s="186"/>
      <c r="FO348" s="186"/>
      <c r="FP348" s="186"/>
      <c r="FQ348" s="186"/>
      <c r="FR348" s="186"/>
      <c r="FS348" s="186"/>
      <c r="FT348" s="186"/>
      <c r="FU348" s="186"/>
      <c r="FV348" s="186"/>
      <c r="FW348" s="186"/>
      <c r="FX348" s="186"/>
      <c r="FY348" s="186"/>
      <c r="FZ348" s="186"/>
      <c r="GA348" s="186"/>
      <c r="GB348" s="186"/>
      <c r="GC348" s="186"/>
      <c r="GD348" s="186"/>
      <c r="GE348" s="186"/>
      <c r="GF348" s="186"/>
      <c r="GG348" s="186"/>
      <c r="GH348" s="186"/>
      <c r="GI348" s="186"/>
      <c r="GJ348" s="186"/>
      <c r="GK348" s="186"/>
      <c r="GL348" s="186"/>
      <c r="GM348" s="186"/>
      <c r="GN348" s="186"/>
      <c r="GO348" s="186"/>
      <c r="GP348" s="186"/>
      <c r="GQ348" s="186"/>
      <c r="GR348" s="186"/>
      <c r="GS348" s="186"/>
      <c r="GT348" s="186"/>
      <c r="GU348" s="186"/>
      <c r="GV348" s="186"/>
      <c r="GW348" s="186"/>
      <c r="GX348" s="186"/>
      <c r="GY348" s="186"/>
      <c r="GZ348" s="186"/>
      <c r="HA348" s="186"/>
      <c r="HB348" s="186"/>
      <c r="HC348" s="186"/>
      <c r="HD348" s="186"/>
      <c r="HE348" s="186"/>
      <c r="HF348" s="186"/>
      <c r="HG348" s="186"/>
      <c r="HH348" s="186"/>
      <c r="HI348" s="186"/>
      <c r="HJ348" s="186"/>
      <c r="HK348" s="186"/>
      <c r="HL348" s="186"/>
      <c r="HM348" s="186"/>
      <c r="HN348" s="186"/>
      <c r="HO348" s="186"/>
      <c r="HP348" s="186"/>
      <c r="HQ348" s="186"/>
      <c r="HR348" s="186"/>
      <c r="HS348" s="186"/>
      <c r="HT348" s="186"/>
      <c r="HU348" s="186"/>
      <c r="HV348" s="186"/>
      <c r="HW348" s="186"/>
      <c r="HX348" s="186"/>
      <c r="HY348" s="186"/>
      <c r="HZ348" s="186"/>
      <c r="IA348" s="186"/>
      <c r="IB348" s="186"/>
      <c r="IC348" s="186"/>
      <c r="ID348" s="186"/>
      <c r="IE348" s="186"/>
      <c r="IF348" s="186"/>
      <c r="IG348" s="186"/>
      <c r="IH348" s="186"/>
      <c r="II348" s="186"/>
      <c r="IJ348" s="186"/>
      <c r="IK348" s="186"/>
      <c r="IL348" s="186"/>
      <c r="IM348" s="186"/>
    </row>
    <row r="349" spans="1:247" s="286" customFormat="1" ht="105" customHeight="1" x14ac:dyDescent="0.2">
      <c r="A349" s="1">
        <v>5</v>
      </c>
      <c r="B349" s="75" t="s">
        <v>1144</v>
      </c>
      <c r="C349" s="10" t="s">
        <v>25</v>
      </c>
      <c r="D349" s="297" t="s">
        <v>997</v>
      </c>
      <c r="E349" s="292" t="s">
        <v>998</v>
      </c>
      <c r="F349" s="292" t="s">
        <v>999</v>
      </c>
      <c r="G349" s="293" t="s">
        <v>1000</v>
      </c>
      <c r="H349" s="293" t="s">
        <v>1001</v>
      </c>
      <c r="I349" s="292" t="s">
        <v>1002</v>
      </c>
      <c r="J349" s="279">
        <v>1</v>
      </c>
      <c r="K349" s="277">
        <v>43753</v>
      </c>
      <c r="L349" s="277">
        <v>43799</v>
      </c>
      <c r="M349" s="278">
        <v>7</v>
      </c>
      <c r="N349" s="290">
        <v>1</v>
      </c>
      <c r="O349" s="311" t="s">
        <v>1399</v>
      </c>
      <c r="P349" s="312" t="s">
        <v>1332</v>
      </c>
      <c r="Q349" s="419">
        <f t="shared" si="5"/>
        <v>268</v>
      </c>
      <c r="R349" s="185"/>
      <c r="S349" s="185"/>
      <c r="T349" s="185"/>
      <c r="U349" s="185"/>
      <c r="V349" s="185"/>
      <c r="W349" s="185"/>
      <c r="X349" s="185"/>
      <c r="Y349" s="185"/>
      <c r="Z349" s="185"/>
      <c r="AA349" s="185"/>
      <c r="AB349" s="185"/>
      <c r="AC349" s="185"/>
      <c r="AD349" s="185"/>
      <c r="AE349" s="185"/>
      <c r="AF349" s="185"/>
      <c r="AG349" s="185"/>
      <c r="AH349" s="185"/>
      <c r="AI349" s="185"/>
      <c r="AJ349" s="185"/>
      <c r="AK349" s="185"/>
      <c r="AL349" s="185"/>
      <c r="AM349" s="185"/>
      <c r="AN349" s="185"/>
      <c r="AO349" s="185"/>
      <c r="AP349" s="185"/>
      <c r="AQ349" s="185"/>
      <c r="AR349" s="185"/>
      <c r="AS349" s="185"/>
      <c r="AT349" s="420"/>
      <c r="AU349" s="420"/>
      <c r="AV349" s="420"/>
      <c r="AW349" s="420"/>
      <c r="AX349" s="420"/>
      <c r="AY349" s="420"/>
      <c r="AZ349" s="420"/>
      <c r="BA349" s="420"/>
      <c r="BB349" s="420"/>
      <c r="BC349" s="420"/>
      <c r="BD349" s="420"/>
      <c r="BE349" s="420"/>
      <c r="BF349" s="420"/>
      <c r="BG349" s="420"/>
      <c r="BH349" s="420"/>
      <c r="BI349" s="420"/>
      <c r="BJ349" s="420"/>
      <c r="BK349" s="420"/>
      <c r="BL349" s="420"/>
      <c r="BM349" s="420"/>
      <c r="BN349" s="420"/>
      <c r="BO349" s="420"/>
      <c r="BP349" s="420"/>
      <c r="BQ349" s="420"/>
      <c r="BR349" s="420"/>
      <c r="BS349" s="420"/>
      <c r="BT349" s="420"/>
      <c r="BU349" s="420"/>
      <c r="BV349" s="420"/>
      <c r="BW349" s="420"/>
      <c r="BX349" s="420"/>
      <c r="BY349" s="420"/>
      <c r="BZ349" s="420"/>
      <c r="CA349" s="420"/>
      <c r="CB349" s="420"/>
      <c r="CC349" s="420"/>
      <c r="CD349" s="420"/>
      <c r="CE349" s="420"/>
      <c r="CF349" s="420"/>
      <c r="CG349" s="420"/>
      <c r="CH349" s="420"/>
      <c r="CI349" s="420"/>
      <c r="CJ349" s="420"/>
      <c r="CK349" s="420"/>
      <c r="CL349" s="420"/>
      <c r="CM349" s="420"/>
      <c r="CN349" s="420"/>
      <c r="CO349" s="420"/>
      <c r="CP349" s="420"/>
      <c r="CQ349" s="420"/>
      <c r="CR349" s="420"/>
      <c r="CS349" s="420"/>
      <c r="CT349" s="420"/>
      <c r="CU349" s="420"/>
      <c r="CV349" s="420"/>
      <c r="CW349" s="420"/>
      <c r="CX349" s="420"/>
      <c r="CY349" s="420"/>
      <c r="CZ349" s="420"/>
      <c r="DA349" s="420"/>
      <c r="DB349" s="420"/>
      <c r="DC349" s="420"/>
      <c r="DD349" s="420"/>
      <c r="DE349" s="420"/>
      <c r="DF349" s="420"/>
      <c r="DG349" s="420"/>
      <c r="DH349" s="420"/>
      <c r="DI349" s="420"/>
      <c r="DJ349" s="420"/>
      <c r="DK349" s="420"/>
      <c r="DL349" s="420"/>
      <c r="DM349" s="420"/>
      <c r="DN349" s="420"/>
      <c r="DO349" s="420"/>
      <c r="DP349" s="420"/>
      <c r="DQ349" s="420"/>
      <c r="DR349" s="420"/>
      <c r="DS349" s="420"/>
      <c r="DT349" s="420"/>
      <c r="DU349" s="420"/>
      <c r="DV349" s="420"/>
      <c r="DW349" s="420"/>
      <c r="DX349" s="420"/>
      <c r="DY349" s="420"/>
      <c r="DZ349" s="420"/>
      <c r="EA349" s="420"/>
      <c r="EB349" s="420"/>
      <c r="EC349" s="420"/>
      <c r="ED349" s="420"/>
      <c r="EE349" s="420"/>
      <c r="EF349" s="420"/>
      <c r="EG349" s="420"/>
      <c r="EH349" s="420"/>
      <c r="EI349" s="420"/>
      <c r="EJ349" s="420"/>
      <c r="EK349" s="420"/>
      <c r="EL349" s="420"/>
      <c r="EM349" s="420"/>
      <c r="EN349" s="420"/>
      <c r="EO349" s="420"/>
      <c r="EP349" s="420"/>
      <c r="EQ349" s="420"/>
      <c r="ER349" s="420"/>
      <c r="ES349" s="420"/>
      <c r="ET349" s="420"/>
      <c r="EU349" s="420"/>
      <c r="EV349" s="420"/>
      <c r="EW349" s="420"/>
      <c r="EX349" s="420"/>
      <c r="EY349" s="420"/>
      <c r="EZ349" s="420"/>
      <c r="FA349" s="420"/>
      <c r="FB349" s="420"/>
      <c r="FC349" s="420"/>
      <c r="FD349" s="420"/>
      <c r="FE349" s="420"/>
      <c r="FF349" s="420"/>
      <c r="FG349" s="420"/>
      <c r="FH349" s="420"/>
      <c r="FI349" s="420"/>
      <c r="FJ349" s="420"/>
      <c r="FK349" s="420"/>
      <c r="FL349" s="420"/>
      <c r="FM349" s="420"/>
      <c r="FN349" s="420"/>
      <c r="FO349" s="420"/>
      <c r="FP349" s="420"/>
      <c r="FQ349" s="420"/>
      <c r="FR349" s="420"/>
      <c r="FS349" s="420"/>
      <c r="FT349" s="420"/>
      <c r="FU349" s="420"/>
      <c r="FV349" s="420"/>
      <c r="FW349" s="420"/>
      <c r="FX349" s="420"/>
      <c r="FY349" s="420"/>
      <c r="FZ349" s="420"/>
      <c r="GA349" s="420"/>
      <c r="GB349" s="420"/>
      <c r="GC349" s="420"/>
      <c r="GD349" s="420"/>
      <c r="GE349" s="420"/>
      <c r="GF349" s="420"/>
      <c r="GG349" s="420"/>
      <c r="GH349" s="420"/>
      <c r="GI349" s="420"/>
      <c r="GJ349" s="420"/>
      <c r="GK349" s="420"/>
      <c r="GL349" s="420"/>
      <c r="GM349" s="420"/>
      <c r="GN349" s="420"/>
      <c r="GO349" s="420"/>
      <c r="GP349" s="420"/>
      <c r="GQ349" s="420"/>
      <c r="GR349" s="420"/>
      <c r="GS349" s="420"/>
      <c r="GT349" s="420"/>
      <c r="GU349" s="420"/>
      <c r="GV349" s="420"/>
      <c r="GW349" s="420"/>
      <c r="GX349" s="420"/>
      <c r="GY349" s="420"/>
      <c r="GZ349" s="420"/>
      <c r="HA349" s="420"/>
      <c r="HB349" s="420"/>
      <c r="HC349" s="420"/>
      <c r="HD349" s="420"/>
      <c r="HE349" s="420"/>
      <c r="HF349" s="420"/>
      <c r="HG349" s="420"/>
      <c r="HH349" s="420"/>
      <c r="HI349" s="420"/>
      <c r="HJ349" s="420"/>
      <c r="HK349" s="420"/>
      <c r="HL349" s="420"/>
      <c r="HM349" s="420"/>
      <c r="HN349" s="420"/>
      <c r="HO349" s="420"/>
      <c r="HP349" s="420"/>
      <c r="HQ349" s="420"/>
      <c r="HR349" s="420"/>
      <c r="HS349" s="420"/>
      <c r="HT349" s="420"/>
      <c r="HU349" s="420"/>
      <c r="HV349" s="420"/>
      <c r="HW349" s="420"/>
      <c r="HX349" s="420"/>
      <c r="HY349" s="420"/>
      <c r="HZ349" s="420"/>
      <c r="IA349" s="420"/>
      <c r="IB349" s="420"/>
      <c r="IC349" s="420"/>
      <c r="ID349" s="420"/>
      <c r="IE349" s="420"/>
      <c r="IF349" s="420"/>
      <c r="IG349" s="420"/>
      <c r="IH349" s="420"/>
      <c r="II349" s="420"/>
      <c r="IJ349" s="420"/>
      <c r="IK349" s="420"/>
      <c r="IL349" s="420"/>
      <c r="IM349" s="420"/>
    </row>
    <row r="350" spans="1:247" s="286" customFormat="1" ht="72" customHeight="1" x14ac:dyDescent="0.2">
      <c r="A350" s="1">
        <v>5</v>
      </c>
      <c r="B350" s="75" t="s">
        <v>1145</v>
      </c>
      <c r="C350" s="10" t="s">
        <v>25</v>
      </c>
      <c r="D350" s="297" t="s">
        <v>997</v>
      </c>
      <c r="E350" s="292" t="s">
        <v>998</v>
      </c>
      <c r="F350" s="292" t="s">
        <v>999</v>
      </c>
      <c r="G350" s="293" t="s">
        <v>1000</v>
      </c>
      <c r="H350" s="292" t="s">
        <v>1003</v>
      </c>
      <c r="I350" s="293" t="s">
        <v>1004</v>
      </c>
      <c r="J350" s="279">
        <v>1</v>
      </c>
      <c r="K350" s="277">
        <v>43800</v>
      </c>
      <c r="L350" s="366">
        <v>44196</v>
      </c>
      <c r="M350" s="278">
        <v>16</v>
      </c>
      <c r="N350" s="367">
        <v>0.7</v>
      </c>
      <c r="O350" s="276" t="s">
        <v>1407</v>
      </c>
      <c r="P350" s="312" t="s">
        <v>1355</v>
      </c>
      <c r="Q350" s="419">
        <f t="shared" si="5"/>
        <v>362</v>
      </c>
      <c r="R350" s="185"/>
      <c r="S350" s="185"/>
      <c r="T350" s="185"/>
      <c r="U350" s="185"/>
      <c r="V350" s="185"/>
      <c r="W350" s="185"/>
      <c r="X350" s="185"/>
      <c r="Y350" s="185"/>
      <c r="Z350" s="185"/>
      <c r="AA350" s="185"/>
      <c r="AB350" s="185"/>
      <c r="AC350" s="185"/>
      <c r="AD350" s="185"/>
      <c r="AE350" s="185"/>
      <c r="AF350" s="185"/>
      <c r="AG350" s="185"/>
      <c r="AH350" s="185"/>
      <c r="AI350" s="185"/>
      <c r="AJ350" s="185"/>
      <c r="AK350" s="185"/>
      <c r="AL350" s="185"/>
      <c r="AM350" s="185"/>
      <c r="AN350" s="185"/>
      <c r="AO350" s="185"/>
      <c r="AP350" s="185"/>
      <c r="AQ350" s="185"/>
      <c r="AR350" s="185"/>
      <c r="AS350" s="185"/>
      <c r="AT350" s="420"/>
      <c r="AU350" s="420"/>
      <c r="AV350" s="420"/>
      <c r="AW350" s="420"/>
      <c r="AX350" s="420"/>
      <c r="AY350" s="420"/>
      <c r="AZ350" s="420"/>
      <c r="BA350" s="420"/>
      <c r="BB350" s="420"/>
      <c r="BC350" s="420"/>
      <c r="BD350" s="420"/>
      <c r="BE350" s="420"/>
      <c r="BF350" s="420"/>
      <c r="BG350" s="420"/>
      <c r="BH350" s="420"/>
      <c r="BI350" s="420"/>
      <c r="BJ350" s="420"/>
      <c r="BK350" s="420"/>
      <c r="BL350" s="420"/>
      <c r="BM350" s="420"/>
      <c r="BN350" s="420"/>
      <c r="BO350" s="420"/>
      <c r="BP350" s="420"/>
      <c r="BQ350" s="420"/>
      <c r="BR350" s="420"/>
      <c r="BS350" s="420"/>
      <c r="BT350" s="420"/>
      <c r="BU350" s="420"/>
      <c r="BV350" s="420"/>
      <c r="BW350" s="420"/>
      <c r="BX350" s="420"/>
      <c r="BY350" s="420"/>
      <c r="BZ350" s="420"/>
      <c r="CA350" s="420"/>
      <c r="CB350" s="420"/>
      <c r="CC350" s="420"/>
      <c r="CD350" s="420"/>
      <c r="CE350" s="420"/>
      <c r="CF350" s="420"/>
      <c r="CG350" s="420"/>
      <c r="CH350" s="420"/>
      <c r="CI350" s="420"/>
      <c r="CJ350" s="420"/>
      <c r="CK350" s="420"/>
      <c r="CL350" s="420"/>
      <c r="CM350" s="420"/>
      <c r="CN350" s="420"/>
      <c r="CO350" s="420"/>
      <c r="CP350" s="420"/>
      <c r="CQ350" s="420"/>
      <c r="CR350" s="420"/>
      <c r="CS350" s="420"/>
      <c r="CT350" s="420"/>
      <c r="CU350" s="420"/>
      <c r="CV350" s="420"/>
      <c r="CW350" s="420"/>
      <c r="CX350" s="420"/>
      <c r="CY350" s="420"/>
      <c r="CZ350" s="420"/>
      <c r="DA350" s="420"/>
      <c r="DB350" s="420"/>
      <c r="DC350" s="420"/>
      <c r="DD350" s="420"/>
      <c r="DE350" s="420"/>
      <c r="DF350" s="420"/>
      <c r="DG350" s="420"/>
      <c r="DH350" s="420"/>
      <c r="DI350" s="420"/>
      <c r="DJ350" s="420"/>
      <c r="DK350" s="420"/>
      <c r="DL350" s="420"/>
      <c r="DM350" s="420"/>
      <c r="DN350" s="420"/>
      <c r="DO350" s="420"/>
      <c r="DP350" s="420"/>
      <c r="DQ350" s="420"/>
      <c r="DR350" s="420"/>
      <c r="DS350" s="420"/>
      <c r="DT350" s="420"/>
      <c r="DU350" s="420"/>
      <c r="DV350" s="420"/>
      <c r="DW350" s="420"/>
      <c r="DX350" s="420"/>
      <c r="DY350" s="420"/>
      <c r="DZ350" s="420"/>
      <c r="EA350" s="420"/>
      <c r="EB350" s="420"/>
      <c r="EC350" s="420"/>
      <c r="ED350" s="420"/>
      <c r="EE350" s="420"/>
      <c r="EF350" s="420"/>
      <c r="EG350" s="420"/>
      <c r="EH350" s="420"/>
      <c r="EI350" s="420"/>
      <c r="EJ350" s="420"/>
      <c r="EK350" s="420"/>
      <c r="EL350" s="420"/>
      <c r="EM350" s="420"/>
      <c r="EN350" s="420"/>
      <c r="EO350" s="420"/>
      <c r="EP350" s="420"/>
      <c r="EQ350" s="420"/>
      <c r="ER350" s="420"/>
      <c r="ES350" s="420"/>
      <c r="ET350" s="420"/>
      <c r="EU350" s="420"/>
      <c r="EV350" s="420"/>
      <c r="EW350" s="420"/>
      <c r="EX350" s="420"/>
      <c r="EY350" s="420"/>
      <c r="EZ350" s="420"/>
      <c r="FA350" s="420"/>
      <c r="FB350" s="420"/>
      <c r="FC350" s="420"/>
      <c r="FD350" s="420"/>
      <c r="FE350" s="420"/>
      <c r="FF350" s="420"/>
      <c r="FG350" s="420"/>
      <c r="FH350" s="420"/>
      <c r="FI350" s="420"/>
      <c r="FJ350" s="420"/>
      <c r="FK350" s="420"/>
      <c r="FL350" s="420"/>
      <c r="FM350" s="420"/>
      <c r="FN350" s="420"/>
      <c r="FO350" s="420"/>
      <c r="FP350" s="420"/>
      <c r="FQ350" s="420"/>
      <c r="FR350" s="420"/>
      <c r="FS350" s="420"/>
      <c r="FT350" s="420"/>
      <c r="FU350" s="420"/>
      <c r="FV350" s="420"/>
      <c r="FW350" s="420"/>
      <c r="FX350" s="420"/>
      <c r="FY350" s="420"/>
      <c r="FZ350" s="420"/>
      <c r="GA350" s="420"/>
      <c r="GB350" s="420"/>
      <c r="GC350" s="420"/>
      <c r="GD350" s="420"/>
      <c r="GE350" s="420"/>
      <c r="GF350" s="420"/>
      <c r="GG350" s="420"/>
      <c r="GH350" s="420"/>
      <c r="GI350" s="420"/>
      <c r="GJ350" s="420"/>
      <c r="GK350" s="420"/>
      <c r="GL350" s="420"/>
      <c r="GM350" s="420"/>
      <c r="GN350" s="420"/>
      <c r="GO350" s="420"/>
      <c r="GP350" s="420"/>
      <c r="GQ350" s="420"/>
      <c r="GR350" s="420"/>
      <c r="GS350" s="420"/>
      <c r="GT350" s="420"/>
      <c r="GU350" s="420"/>
      <c r="GV350" s="420"/>
      <c r="GW350" s="420"/>
      <c r="GX350" s="420"/>
      <c r="GY350" s="420"/>
      <c r="GZ350" s="420"/>
      <c r="HA350" s="420"/>
      <c r="HB350" s="420"/>
      <c r="HC350" s="420"/>
      <c r="HD350" s="420"/>
      <c r="HE350" s="420"/>
      <c r="HF350" s="420"/>
      <c r="HG350" s="420"/>
      <c r="HH350" s="420"/>
      <c r="HI350" s="420"/>
      <c r="HJ350" s="420"/>
      <c r="HK350" s="420"/>
      <c r="HL350" s="420"/>
      <c r="HM350" s="420"/>
      <c r="HN350" s="420"/>
      <c r="HO350" s="420"/>
      <c r="HP350" s="420"/>
      <c r="HQ350" s="420"/>
      <c r="HR350" s="420"/>
      <c r="HS350" s="420"/>
      <c r="HT350" s="420"/>
      <c r="HU350" s="420"/>
      <c r="HV350" s="420"/>
      <c r="HW350" s="420"/>
      <c r="HX350" s="420"/>
      <c r="HY350" s="420"/>
      <c r="HZ350" s="420"/>
      <c r="IA350" s="420"/>
      <c r="IB350" s="420"/>
      <c r="IC350" s="420"/>
      <c r="ID350" s="420"/>
      <c r="IE350" s="420"/>
      <c r="IF350" s="420"/>
      <c r="IG350" s="420"/>
      <c r="IH350" s="420"/>
      <c r="II350" s="420"/>
      <c r="IJ350" s="420"/>
      <c r="IK350" s="420"/>
      <c r="IL350" s="420"/>
      <c r="IM350" s="420"/>
    </row>
    <row r="351" spans="1:247" s="364" customFormat="1" ht="58.5" customHeight="1" x14ac:dyDescent="0.2">
      <c r="A351" s="1">
        <v>5</v>
      </c>
      <c r="B351" s="75" t="s">
        <v>1147</v>
      </c>
      <c r="C351" s="10" t="s">
        <v>25</v>
      </c>
      <c r="D351" s="305" t="s">
        <v>1007</v>
      </c>
      <c r="E351" s="311" t="s">
        <v>1008</v>
      </c>
      <c r="F351" s="311" t="s">
        <v>1009</v>
      </c>
      <c r="G351" s="276" t="s">
        <v>1010</v>
      </c>
      <c r="H351" s="311" t="s">
        <v>991</v>
      </c>
      <c r="I351" s="369" t="s">
        <v>1401</v>
      </c>
      <c r="J351" s="305">
        <v>1</v>
      </c>
      <c r="K351" s="304">
        <v>43787</v>
      </c>
      <c r="L351" s="304">
        <v>44012</v>
      </c>
      <c r="M351" s="305">
        <v>32</v>
      </c>
      <c r="N351" s="371">
        <v>1</v>
      </c>
      <c r="O351" s="276" t="s">
        <v>1396</v>
      </c>
      <c r="P351" s="312" t="s">
        <v>1354</v>
      </c>
      <c r="Q351" s="419">
        <f t="shared" si="5"/>
        <v>312</v>
      </c>
    </row>
    <row r="352" spans="1:247" s="364" customFormat="1" ht="63.75" customHeight="1" x14ac:dyDescent="0.2">
      <c r="A352" s="1">
        <v>5</v>
      </c>
      <c r="B352" s="75" t="s">
        <v>1148</v>
      </c>
      <c r="C352" s="10" t="s">
        <v>25</v>
      </c>
      <c r="D352" s="305" t="s">
        <v>1007</v>
      </c>
      <c r="E352" s="311" t="s">
        <v>1008</v>
      </c>
      <c r="F352" s="311" t="s">
        <v>1009</v>
      </c>
      <c r="G352" s="276" t="s">
        <v>992</v>
      </c>
      <c r="H352" s="276" t="s">
        <v>993</v>
      </c>
      <c r="I352" s="276" t="s">
        <v>994</v>
      </c>
      <c r="J352" s="305">
        <v>1</v>
      </c>
      <c r="K352" s="304">
        <v>43787</v>
      </c>
      <c r="L352" s="304">
        <v>43891</v>
      </c>
      <c r="M352" s="305">
        <v>22</v>
      </c>
      <c r="N352" s="371">
        <v>1</v>
      </c>
      <c r="O352" s="276" t="s">
        <v>1397</v>
      </c>
      <c r="P352" s="312" t="s">
        <v>1330</v>
      </c>
      <c r="Q352" s="419">
        <f t="shared" si="5"/>
        <v>387</v>
      </c>
    </row>
    <row r="353" spans="1:45" s="286" customFormat="1" ht="66.75" customHeight="1" x14ac:dyDescent="0.2">
      <c r="A353" s="1">
        <v>5</v>
      </c>
      <c r="B353" s="75" t="s">
        <v>1149</v>
      </c>
      <c r="C353" s="10" t="s">
        <v>25</v>
      </c>
      <c r="D353" s="278" t="s">
        <v>1011</v>
      </c>
      <c r="E353" s="292" t="s">
        <v>1300</v>
      </c>
      <c r="F353" s="292" t="s">
        <v>952</v>
      </c>
      <c r="G353" s="293" t="s">
        <v>953</v>
      </c>
      <c r="H353" s="292" t="s">
        <v>954</v>
      </c>
      <c r="I353" s="292" t="s">
        <v>955</v>
      </c>
      <c r="J353" s="278">
        <v>2</v>
      </c>
      <c r="K353" s="277">
        <v>43759</v>
      </c>
      <c r="L353" s="277">
        <v>43861</v>
      </c>
      <c r="M353" s="278">
        <v>22</v>
      </c>
      <c r="N353" s="315">
        <v>1</v>
      </c>
      <c r="O353" s="311" t="s">
        <v>1417</v>
      </c>
      <c r="P353" s="312" t="s">
        <v>1349</v>
      </c>
      <c r="Q353" s="419">
        <f t="shared" si="5"/>
        <v>354</v>
      </c>
      <c r="R353" s="185"/>
      <c r="S353" s="185"/>
      <c r="T353" s="185"/>
      <c r="U353" s="185"/>
      <c r="V353" s="185"/>
      <c r="W353" s="185"/>
      <c r="X353" s="185"/>
      <c r="Y353" s="185"/>
      <c r="Z353" s="185"/>
      <c r="AA353" s="185"/>
      <c r="AB353" s="185"/>
      <c r="AC353" s="185"/>
      <c r="AD353" s="185"/>
      <c r="AE353" s="185"/>
      <c r="AF353" s="185"/>
      <c r="AG353" s="185"/>
      <c r="AH353" s="185"/>
      <c r="AI353" s="185"/>
      <c r="AJ353" s="185"/>
      <c r="AK353" s="185"/>
      <c r="AL353" s="185"/>
      <c r="AM353" s="185"/>
      <c r="AN353" s="185"/>
      <c r="AO353" s="185"/>
      <c r="AP353" s="185"/>
      <c r="AQ353" s="185"/>
      <c r="AR353" s="185"/>
      <c r="AS353" s="185"/>
    </row>
    <row r="354" spans="1:45" s="286" customFormat="1" ht="90.75" customHeight="1" x14ac:dyDescent="0.2">
      <c r="A354" s="1">
        <v>5</v>
      </c>
      <c r="B354" s="75" t="s">
        <v>1150</v>
      </c>
      <c r="C354" s="10" t="s">
        <v>25</v>
      </c>
      <c r="D354" s="278" t="s">
        <v>1011</v>
      </c>
      <c r="E354" s="292" t="s">
        <v>1300</v>
      </c>
      <c r="F354" s="292" t="s">
        <v>952</v>
      </c>
      <c r="G354" s="293" t="s">
        <v>956</v>
      </c>
      <c r="H354" s="292" t="s">
        <v>957</v>
      </c>
      <c r="I354" s="292" t="s">
        <v>958</v>
      </c>
      <c r="J354" s="278">
        <v>11000</v>
      </c>
      <c r="K354" s="277">
        <v>43831</v>
      </c>
      <c r="L354" s="415">
        <v>44561</v>
      </c>
      <c r="M354" s="278">
        <v>104</v>
      </c>
      <c r="N354" s="315">
        <v>0</v>
      </c>
      <c r="O354" s="414" t="s">
        <v>1450</v>
      </c>
      <c r="P354" s="312" t="s">
        <v>1350</v>
      </c>
      <c r="Q354" s="419">
        <f t="shared" si="5"/>
        <v>1</v>
      </c>
      <c r="R354" s="185"/>
      <c r="S354" s="185"/>
      <c r="T354" s="185"/>
      <c r="U354" s="185"/>
      <c r="V354" s="185"/>
      <c r="W354" s="185"/>
      <c r="X354" s="185"/>
      <c r="Y354" s="185"/>
      <c r="Z354" s="185"/>
      <c r="AA354" s="185"/>
      <c r="AB354" s="185"/>
      <c r="AC354" s="185"/>
      <c r="AD354" s="185"/>
      <c r="AE354" s="185"/>
      <c r="AF354" s="185"/>
      <c r="AG354" s="185"/>
      <c r="AH354" s="185"/>
      <c r="AI354" s="185"/>
      <c r="AJ354" s="185"/>
      <c r="AK354" s="185"/>
      <c r="AL354" s="185"/>
      <c r="AM354" s="185"/>
      <c r="AN354" s="185"/>
      <c r="AO354" s="185"/>
      <c r="AP354" s="185"/>
      <c r="AQ354" s="185"/>
      <c r="AR354" s="185"/>
      <c r="AS354" s="185"/>
    </row>
    <row r="355" spans="1:45" s="286" customFormat="1" ht="34.5" customHeight="1" x14ac:dyDescent="0.2">
      <c r="A355" s="1">
        <v>5</v>
      </c>
      <c r="B355" s="75" t="s">
        <v>1151</v>
      </c>
      <c r="C355" s="10" t="s">
        <v>25</v>
      </c>
      <c r="D355" s="278" t="s">
        <v>1011</v>
      </c>
      <c r="E355" s="292" t="s">
        <v>1300</v>
      </c>
      <c r="F355" s="292" t="s">
        <v>959</v>
      </c>
      <c r="G355" s="293" t="s">
        <v>960</v>
      </c>
      <c r="H355" s="293" t="s">
        <v>961</v>
      </c>
      <c r="I355" s="293" t="s">
        <v>962</v>
      </c>
      <c r="J355" s="279">
        <v>9000</v>
      </c>
      <c r="K355" s="277">
        <v>43770</v>
      </c>
      <c r="L355" s="277">
        <v>44561</v>
      </c>
      <c r="M355" s="279">
        <v>56</v>
      </c>
      <c r="N355" s="315">
        <v>0</v>
      </c>
      <c r="O355" s="306"/>
      <c r="P355" s="312" t="s">
        <v>1351</v>
      </c>
      <c r="Q355" s="419">
        <f t="shared" si="5"/>
        <v>0</v>
      </c>
      <c r="R355" s="185"/>
      <c r="S355" s="185"/>
      <c r="T355" s="185"/>
      <c r="U355" s="185"/>
      <c r="V355" s="185"/>
      <c r="W355" s="185"/>
      <c r="X355" s="185"/>
      <c r="Y355" s="185"/>
      <c r="Z355" s="185"/>
      <c r="AA355" s="185"/>
      <c r="AB355" s="185"/>
      <c r="AC355" s="185"/>
      <c r="AD355" s="185"/>
      <c r="AE355" s="185"/>
      <c r="AF355" s="185"/>
      <c r="AG355" s="185"/>
      <c r="AH355" s="185"/>
      <c r="AI355" s="185"/>
      <c r="AJ355" s="185"/>
      <c r="AK355" s="185"/>
      <c r="AL355" s="185"/>
      <c r="AM355" s="185"/>
      <c r="AN355" s="185"/>
      <c r="AO355" s="185"/>
      <c r="AP355" s="185"/>
      <c r="AQ355" s="185"/>
      <c r="AR355" s="185"/>
      <c r="AS355" s="185"/>
    </row>
    <row r="356" spans="1:45" s="286" customFormat="1" ht="69.75" customHeight="1" x14ac:dyDescent="0.2">
      <c r="A356" s="1">
        <v>5</v>
      </c>
      <c r="B356" s="75" t="s">
        <v>1152</v>
      </c>
      <c r="C356" s="10" t="s">
        <v>25</v>
      </c>
      <c r="D356" s="278" t="s">
        <v>1011</v>
      </c>
      <c r="E356" s="292" t="s">
        <v>1300</v>
      </c>
      <c r="F356" s="292" t="s">
        <v>963</v>
      </c>
      <c r="G356" s="293" t="s">
        <v>964</v>
      </c>
      <c r="H356" s="293" t="s">
        <v>965</v>
      </c>
      <c r="I356" s="293" t="s">
        <v>260</v>
      </c>
      <c r="J356" s="279">
        <v>1</v>
      </c>
      <c r="K356" s="277">
        <v>43759</v>
      </c>
      <c r="L356" s="366">
        <v>44104</v>
      </c>
      <c r="M356" s="279">
        <v>22</v>
      </c>
      <c r="N356" s="372">
        <v>0.5</v>
      </c>
      <c r="O356" s="276" t="s">
        <v>1440</v>
      </c>
      <c r="P356" s="312" t="s">
        <v>1352</v>
      </c>
      <c r="Q356" s="419">
        <f t="shared" si="5"/>
        <v>386</v>
      </c>
      <c r="R356" s="185"/>
      <c r="S356" s="185"/>
      <c r="T356" s="185"/>
      <c r="U356" s="185"/>
      <c r="V356" s="185"/>
      <c r="W356" s="185"/>
      <c r="X356" s="185"/>
      <c r="Y356" s="185"/>
      <c r="Z356" s="185"/>
      <c r="AA356" s="185"/>
      <c r="AB356" s="185"/>
      <c r="AC356" s="185"/>
      <c r="AD356" s="185"/>
      <c r="AE356" s="185"/>
      <c r="AF356" s="185"/>
      <c r="AG356" s="185"/>
      <c r="AH356" s="185"/>
      <c r="AI356" s="185"/>
      <c r="AJ356" s="185"/>
      <c r="AK356" s="185"/>
      <c r="AL356" s="185"/>
      <c r="AM356" s="185"/>
      <c r="AN356" s="185"/>
      <c r="AO356" s="185"/>
      <c r="AP356" s="185"/>
      <c r="AQ356" s="185"/>
      <c r="AR356" s="185"/>
      <c r="AS356" s="185"/>
    </row>
    <row r="357" spans="1:45" s="286" customFormat="1" ht="66.75" customHeight="1" x14ac:dyDescent="0.2">
      <c r="A357" s="1">
        <v>5</v>
      </c>
      <c r="B357" s="75" t="s">
        <v>1153</v>
      </c>
      <c r="C357" s="10" t="s">
        <v>25</v>
      </c>
      <c r="D357" s="278" t="s">
        <v>1011</v>
      </c>
      <c r="E357" s="292" t="s">
        <v>1300</v>
      </c>
      <c r="F357" s="292" t="s">
        <v>963</v>
      </c>
      <c r="G357" s="293" t="s">
        <v>966</v>
      </c>
      <c r="H357" s="293" t="s">
        <v>967</v>
      </c>
      <c r="I357" s="293" t="s">
        <v>929</v>
      </c>
      <c r="J357" s="279">
        <v>4</v>
      </c>
      <c r="K357" s="277">
        <v>43922</v>
      </c>
      <c r="L357" s="277">
        <v>44287</v>
      </c>
      <c r="M357" s="279">
        <v>52</v>
      </c>
      <c r="N357" s="315">
        <v>0</v>
      </c>
      <c r="O357" s="306"/>
      <c r="P357" s="312" t="s">
        <v>1352</v>
      </c>
      <c r="Q357" s="419">
        <f t="shared" si="5"/>
        <v>0</v>
      </c>
      <c r="R357" s="185"/>
      <c r="S357" s="185"/>
      <c r="T357" s="185"/>
      <c r="U357" s="185"/>
      <c r="V357" s="185"/>
      <c r="W357" s="185"/>
      <c r="X357" s="185"/>
      <c r="Y357" s="185"/>
      <c r="Z357" s="185"/>
      <c r="AA357" s="185"/>
      <c r="AB357" s="185"/>
      <c r="AC357" s="185"/>
      <c r="AD357" s="185"/>
      <c r="AE357" s="185"/>
      <c r="AF357" s="185"/>
      <c r="AG357" s="185"/>
      <c r="AH357" s="185"/>
      <c r="AI357" s="185"/>
      <c r="AJ357" s="185"/>
      <c r="AK357" s="185"/>
      <c r="AL357" s="185"/>
      <c r="AM357" s="185"/>
      <c r="AN357" s="185"/>
      <c r="AO357" s="185"/>
      <c r="AP357" s="185"/>
      <c r="AQ357" s="185"/>
      <c r="AR357" s="185"/>
      <c r="AS357" s="185"/>
    </row>
    <row r="358" spans="1:45" s="286" customFormat="1" ht="64.5" customHeight="1" x14ac:dyDescent="0.2">
      <c r="A358" s="1">
        <v>5</v>
      </c>
      <c r="B358" s="75" t="s">
        <v>1154</v>
      </c>
      <c r="C358" s="10" t="s">
        <v>25</v>
      </c>
      <c r="D358" s="278" t="s">
        <v>1011</v>
      </c>
      <c r="E358" s="292" t="s">
        <v>1300</v>
      </c>
      <c r="F358" s="292" t="s">
        <v>968</v>
      </c>
      <c r="G358" s="293" t="s">
        <v>969</v>
      </c>
      <c r="H358" s="293" t="s">
        <v>970</v>
      </c>
      <c r="I358" s="293" t="s">
        <v>971</v>
      </c>
      <c r="J358" s="279">
        <v>3</v>
      </c>
      <c r="K358" s="277">
        <v>43770</v>
      </c>
      <c r="L358" s="366">
        <v>44195</v>
      </c>
      <c r="M358" s="279">
        <v>32</v>
      </c>
      <c r="N358" s="372">
        <v>0.3</v>
      </c>
      <c r="O358" s="276" t="s">
        <v>1406</v>
      </c>
      <c r="P358" s="312" t="s">
        <v>1327</v>
      </c>
      <c r="Q358" s="419">
        <f t="shared" si="5"/>
        <v>330</v>
      </c>
      <c r="R358" s="185"/>
      <c r="S358" s="185"/>
      <c r="T358" s="185"/>
      <c r="U358" s="185"/>
      <c r="V358" s="185"/>
      <c r="W358" s="185"/>
      <c r="X358" s="185"/>
      <c r="Y358" s="185"/>
      <c r="Z358" s="185"/>
      <c r="AA358" s="185"/>
      <c r="AB358" s="185"/>
      <c r="AC358" s="185"/>
      <c r="AD358" s="185"/>
      <c r="AE358" s="185"/>
      <c r="AF358" s="185"/>
      <c r="AG358" s="185"/>
      <c r="AH358" s="185"/>
      <c r="AI358" s="185"/>
      <c r="AJ358" s="185"/>
      <c r="AK358" s="185"/>
      <c r="AL358" s="185"/>
      <c r="AM358" s="185"/>
      <c r="AN358" s="185"/>
      <c r="AO358" s="185"/>
      <c r="AP358" s="185"/>
      <c r="AQ358" s="185"/>
      <c r="AR358" s="185"/>
      <c r="AS358" s="185"/>
    </row>
    <row r="359" spans="1:45" s="286" customFormat="1" ht="77.25" customHeight="1" x14ac:dyDescent="0.2">
      <c r="A359" s="1">
        <v>5</v>
      </c>
      <c r="B359" s="75" t="s">
        <v>1155</v>
      </c>
      <c r="C359" s="10" t="s">
        <v>25</v>
      </c>
      <c r="D359" s="278" t="s">
        <v>1011</v>
      </c>
      <c r="E359" s="292" t="s">
        <v>1300</v>
      </c>
      <c r="F359" s="292" t="s">
        <v>968</v>
      </c>
      <c r="G359" s="293" t="s">
        <v>969</v>
      </c>
      <c r="H359" s="293" t="s">
        <v>972</v>
      </c>
      <c r="I359" s="293" t="s">
        <v>929</v>
      </c>
      <c r="J359" s="279">
        <v>4</v>
      </c>
      <c r="K359" s="277">
        <v>44012</v>
      </c>
      <c r="L359" s="277">
        <v>44377</v>
      </c>
      <c r="M359" s="279">
        <v>52</v>
      </c>
      <c r="N359" s="315">
        <v>0</v>
      </c>
      <c r="O359" s="306"/>
      <c r="P359" s="312" t="s">
        <v>1327</v>
      </c>
      <c r="Q359" s="419">
        <f t="shared" si="5"/>
        <v>0</v>
      </c>
      <c r="R359" s="185"/>
      <c r="S359" s="185"/>
      <c r="T359" s="185"/>
      <c r="U359" s="185"/>
      <c r="V359" s="185"/>
      <c r="W359" s="185"/>
      <c r="X359" s="185"/>
      <c r="Y359" s="185"/>
      <c r="Z359" s="185"/>
      <c r="AA359" s="185"/>
      <c r="AB359" s="185"/>
      <c r="AC359" s="185"/>
      <c r="AD359" s="185"/>
      <c r="AE359" s="185"/>
      <c r="AF359" s="185"/>
      <c r="AG359" s="185"/>
      <c r="AH359" s="185"/>
      <c r="AI359" s="185"/>
      <c r="AJ359" s="185"/>
      <c r="AK359" s="185"/>
      <c r="AL359" s="185"/>
      <c r="AM359" s="185"/>
      <c r="AN359" s="185"/>
      <c r="AO359" s="185"/>
      <c r="AP359" s="185"/>
      <c r="AQ359" s="185"/>
      <c r="AR359" s="185"/>
      <c r="AS359" s="185"/>
    </row>
    <row r="360" spans="1:45" s="286" customFormat="1" ht="78.75" customHeight="1" x14ac:dyDescent="0.2">
      <c r="A360" s="1">
        <v>5</v>
      </c>
      <c r="B360" s="75" t="s">
        <v>1156</v>
      </c>
      <c r="C360" s="10" t="s">
        <v>25</v>
      </c>
      <c r="D360" s="278" t="s">
        <v>1012</v>
      </c>
      <c r="E360" s="292" t="s">
        <v>1301</v>
      </c>
      <c r="F360" s="292" t="s">
        <v>977</v>
      </c>
      <c r="G360" s="293" t="s">
        <v>978</v>
      </c>
      <c r="H360" s="292" t="s">
        <v>979</v>
      </c>
      <c r="I360" s="292" t="s">
        <v>955</v>
      </c>
      <c r="J360" s="278">
        <v>1</v>
      </c>
      <c r="K360" s="277">
        <v>43759</v>
      </c>
      <c r="L360" s="277">
        <v>43830</v>
      </c>
      <c r="M360" s="278">
        <v>10</v>
      </c>
      <c r="N360" s="290">
        <v>1</v>
      </c>
      <c r="O360" s="312" t="s">
        <v>1234</v>
      </c>
      <c r="P360" s="312" t="s">
        <v>1349</v>
      </c>
      <c r="Q360" s="419">
        <f t="shared" si="5"/>
        <v>260</v>
      </c>
      <c r="R360" s="185"/>
      <c r="S360" s="185"/>
      <c r="T360" s="185"/>
      <c r="U360" s="185"/>
      <c r="V360" s="185"/>
      <c r="W360" s="185"/>
      <c r="X360" s="185"/>
      <c r="Y360" s="185"/>
      <c r="Z360" s="185"/>
      <c r="AA360" s="185"/>
      <c r="AB360" s="185"/>
      <c r="AC360" s="185"/>
      <c r="AD360" s="185"/>
      <c r="AE360" s="185"/>
      <c r="AF360" s="185"/>
      <c r="AG360" s="185"/>
      <c r="AH360" s="185"/>
      <c r="AI360" s="185"/>
      <c r="AJ360" s="185"/>
      <c r="AK360" s="185"/>
      <c r="AL360" s="185"/>
      <c r="AM360" s="185"/>
      <c r="AN360" s="185"/>
      <c r="AO360" s="185"/>
      <c r="AP360" s="185"/>
      <c r="AQ360" s="185"/>
      <c r="AR360" s="185"/>
      <c r="AS360" s="185"/>
    </row>
    <row r="361" spans="1:45" s="286" customFormat="1" ht="81" customHeight="1" x14ac:dyDescent="0.2">
      <c r="A361" s="1">
        <v>5</v>
      </c>
      <c r="B361" s="75" t="s">
        <v>1157</v>
      </c>
      <c r="C361" s="10" t="s">
        <v>25</v>
      </c>
      <c r="D361" s="278" t="s">
        <v>1012</v>
      </c>
      <c r="E361" s="292" t="s">
        <v>1301</v>
      </c>
      <c r="F361" s="292" t="s">
        <v>977</v>
      </c>
      <c r="G361" s="293" t="s">
        <v>980</v>
      </c>
      <c r="H361" s="293" t="s">
        <v>981</v>
      </c>
      <c r="I361" s="293" t="s">
        <v>982</v>
      </c>
      <c r="J361" s="279">
        <v>8</v>
      </c>
      <c r="K361" s="277">
        <v>43759</v>
      </c>
      <c r="L361" s="277">
        <v>44530</v>
      </c>
      <c r="M361" s="279">
        <v>104</v>
      </c>
      <c r="N361" s="315">
        <v>0</v>
      </c>
      <c r="O361" s="306"/>
      <c r="P361" s="312" t="s">
        <v>1353</v>
      </c>
      <c r="Q361" s="419">
        <f t="shared" si="5"/>
        <v>0</v>
      </c>
      <c r="R361" s="185"/>
      <c r="S361" s="185"/>
      <c r="T361" s="185"/>
      <c r="U361" s="185"/>
      <c r="V361" s="185"/>
      <c r="W361" s="185"/>
      <c r="X361" s="185"/>
      <c r="Y361" s="185"/>
      <c r="Z361" s="185"/>
      <c r="AA361" s="185"/>
      <c r="AB361" s="185"/>
      <c r="AC361" s="185"/>
      <c r="AD361" s="185"/>
      <c r="AE361" s="185"/>
      <c r="AF361" s="185"/>
      <c r="AG361" s="185"/>
      <c r="AH361" s="185"/>
      <c r="AI361" s="185"/>
      <c r="AJ361" s="185"/>
      <c r="AK361" s="185"/>
      <c r="AL361" s="185"/>
      <c r="AM361" s="185"/>
      <c r="AN361" s="185"/>
      <c r="AO361" s="185"/>
      <c r="AP361" s="185"/>
      <c r="AQ361" s="185"/>
      <c r="AR361" s="185"/>
      <c r="AS361" s="185"/>
    </row>
    <row r="362" spans="1:45" s="286" customFormat="1" ht="88.5" customHeight="1" x14ac:dyDescent="0.2">
      <c r="A362" s="1">
        <v>5</v>
      </c>
      <c r="B362" s="75" t="s">
        <v>1158</v>
      </c>
      <c r="C362" s="10" t="s">
        <v>25</v>
      </c>
      <c r="D362" s="278" t="s">
        <v>1012</v>
      </c>
      <c r="E362" s="292" t="s">
        <v>1301</v>
      </c>
      <c r="F362" s="292" t="s">
        <v>977</v>
      </c>
      <c r="G362" s="300" t="s">
        <v>983</v>
      </c>
      <c r="H362" s="293" t="s">
        <v>981</v>
      </c>
      <c r="I362" s="293" t="s">
        <v>982</v>
      </c>
      <c r="J362" s="279">
        <v>4</v>
      </c>
      <c r="K362" s="277">
        <v>43759</v>
      </c>
      <c r="L362" s="366">
        <v>44104</v>
      </c>
      <c r="M362" s="279">
        <v>32</v>
      </c>
      <c r="N362" s="315">
        <v>0</v>
      </c>
      <c r="O362" s="276" t="s">
        <v>1419</v>
      </c>
      <c r="P362" s="312" t="s">
        <v>1350</v>
      </c>
      <c r="Q362" s="419">
        <f t="shared" si="5"/>
        <v>159</v>
      </c>
      <c r="R362" s="185"/>
      <c r="S362" s="185"/>
      <c r="T362" s="185"/>
      <c r="U362" s="185"/>
      <c r="V362" s="185"/>
      <c r="W362" s="185"/>
      <c r="X362" s="185"/>
      <c r="Y362" s="185"/>
      <c r="Z362" s="185"/>
      <c r="AA362" s="185"/>
      <c r="AB362" s="185"/>
      <c r="AC362" s="185"/>
      <c r="AD362" s="185"/>
      <c r="AE362" s="185"/>
      <c r="AF362" s="185"/>
      <c r="AG362" s="185"/>
      <c r="AH362" s="185"/>
      <c r="AI362" s="185"/>
      <c r="AJ362" s="185"/>
      <c r="AK362" s="185"/>
      <c r="AL362" s="185"/>
      <c r="AM362" s="185"/>
      <c r="AN362" s="185"/>
      <c r="AO362" s="185"/>
      <c r="AP362" s="185"/>
      <c r="AQ362" s="185"/>
      <c r="AR362" s="185"/>
      <c r="AS362" s="185"/>
    </row>
    <row r="363" spans="1:45" s="286" customFormat="1" ht="66" customHeight="1" x14ac:dyDescent="0.2">
      <c r="A363" s="450">
        <v>5</v>
      </c>
      <c r="B363" s="337" t="s">
        <v>1159</v>
      </c>
      <c r="C363" s="10" t="s">
        <v>25</v>
      </c>
      <c r="D363" s="278" t="s">
        <v>1013</v>
      </c>
      <c r="E363" s="292" t="s">
        <v>1014</v>
      </c>
      <c r="F363" s="292" t="s">
        <v>1015</v>
      </c>
      <c r="G363" s="281" t="s">
        <v>1016</v>
      </c>
      <c r="H363" s="293" t="s">
        <v>1017</v>
      </c>
      <c r="I363" s="293" t="s">
        <v>1018</v>
      </c>
      <c r="J363" s="279">
        <v>4</v>
      </c>
      <c r="K363" s="277">
        <v>43759</v>
      </c>
      <c r="L363" s="394">
        <v>44377</v>
      </c>
      <c r="M363" s="305">
        <v>32</v>
      </c>
      <c r="N363" s="315">
        <v>0</v>
      </c>
      <c r="O363" s="276" t="s">
        <v>1469</v>
      </c>
      <c r="P363" s="312" t="s">
        <v>1357</v>
      </c>
      <c r="Q363" s="419">
        <f t="shared" si="5"/>
        <v>346</v>
      </c>
      <c r="R363" s="185"/>
      <c r="S363" s="185"/>
      <c r="T363" s="185"/>
      <c r="U363" s="185"/>
      <c r="V363" s="185"/>
      <c r="W363" s="185"/>
      <c r="X363" s="185"/>
      <c r="Y363" s="185"/>
      <c r="Z363" s="185"/>
      <c r="AA363" s="185"/>
      <c r="AB363" s="185"/>
      <c r="AC363" s="185"/>
      <c r="AD363" s="185"/>
      <c r="AE363" s="185"/>
      <c r="AF363" s="185"/>
      <c r="AG363" s="185"/>
      <c r="AH363" s="185"/>
      <c r="AI363" s="185"/>
      <c r="AJ363" s="185"/>
      <c r="AK363" s="185"/>
      <c r="AL363" s="185"/>
      <c r="AM363" s="185"/>
      <c r="AN363" s="185"/>
      <c r="AO363" s="185"/>
      <c r="AP363" s="185"/>
      <c r="AQ363" s="185"/>
      <c r="AR363" s="185"/>
      <c r="AS363" s="185"/>
    </row>
    <row r="364" spans="1:45" s="286" customFormat="1" ht="65.25" customHeight="1" x14ac:dyDescent="0.2">
      <c r="A364" s="450">
        <v>5</v>
      </c>
      <c r="B364" s="337" t="s">
        <v>1160</v>
      </c>
      <c r="C364" s="10" t="s">
        <v>25</v>
      </c>
      <c r="D364" s="278" t="s">
        <v>1013</v>
      </c>
      <c r="E364" s="292" t="s">
        <v>1014</v>
      </c>
      <c r="F364" s="292" t="s">
        <v>1015</v>
      </c>
      <c r="G364" s="281" t="s">
        <v>1016</v>
      </c>
      <c r="H364" s="293" t="s">
        <v>1019</v>
      </c>
      <c r="I364" s="293" t="s">
        <v>1018</v>
      </c>
      <c r="J364" s="279">
        <v>4</v>
      </c>
      <c r="K364" s="277">
        <v>43759</v>
      </c>
      <c r="L364" s="394">
        <v>44377</v>
      </c>
      <c r="M364" s="305">
        <v>32</v>
      </c>
      <c r="N364" s="315">
        <v>0</v>
      </c>
      <c r="O364" s="276" t="s">
        <v>1469</v>
      </c>
      <c r="P364" s="312" t="s">
        <v>1357</v>
      </c>
      <c r="Q364" s="419">
        <f t="shared" si="5"/>
        <v>346</v>
      </c>
      <c r="R364" s="185"/>
      <c r="S364" s="185"/>
      <c r="T364" s="185"/>
      <c r="U364" s="185"/>
      <c r="V364" s="185"/>
      <c r="W364" s="185"/>
      <c r="X364" s="185"/>
      <c r="Y364" s="185"/>
      <c r="Z364" s="185"/>
      <c r="AA364" s="185"/>
      <c r="AB364" s="185"/>
      <c r="AC364" s="185"/>
      <c r="AD364" s="185"/>
      <c r="AE364" s="185"/>
      <c r="AF364" s="185"/>
      <c r="AG364" s="185"/>
      <c r="AH364" s="185"/>
      <c r="AI364" s="185"/>
      <c r="AJ364" s="185"/>
      <c r="AK364" s="185"/>
      <c r="AL364" s="185"/>
      <c r="AM364" s="185"/>
      <c r="AN364" s="185"/>
      <c r="AO364" s="185"/>
      <c r="AP364" s="185"/>
      <c r="AQ364" s="185"/>
      <c r="AR364" s="185"/>
      <c r="AS364" s="185"/>
    </row>
    <row r="365" spans="1:45" s="286" customFormat="1" ht="75.75" customHeight="1" x14ac:dyDescent="0.2">
      <c r="A365" s="450">
        <v>5</v>
      </c>
      <c r="B365" s="337" t="s">
        <v>1161</v>
      </c>
      <c r="C365" s="10" t="s">
        <v>25</v>
      </c>
      <c r="D365" s="278" t="s">
        <v>1013</v>
      </c>
      <c r="E365" s="292" t="s">
        <v>1014</v>
      </c>
      <c r="F365" s="292" t="s">
        <v>1020</v>
      </c>
      <c r="G365" s="281" t="s">
        <v>1021</v>
      </c>
      <c r="H365" s="395" t="s">
        <v>1431</v>
      </c>
      <c r="I365" s="395" t="s">
        <v>1432</v>
      </c>
      <c r="J365" s="279">
        <v>1</v>
      </c>
      <c r="K365" s="277">
        <v>43759</v>
      </c>
      <c r="L365" s="394">
        <v>44377</v>
      </c>
      <c r="M365" s="305">
        <v>36</v>
      </c>
      <c r="N365" s="307">
        <v>0</v>
      </c>
      <c r="O365" s="189" t="s">
        <v>1470</v>
      </c>
      <c r="P365" s="345" t="s">
        <v>1357</v>
      </c>
      <c r="Q365" s="419">
        <f t="shared" si="5"/>
        <v>355</v>
      </c>
      <c r="R365" s="185"/>
      <c r="S365" s="185"/>
      <c r="T365" s="185"/>
      <c r="U365" s="185"/>
      <c r="V365" s="185"/>
      <c r="W365" s="185"/>
      <c r="X365" s="185"/>
      <c r="Y365" s="185"/>
      <c r="Z365" s="185"/>
      <c r="AA365" s="185"/>
      <c r="AB365" s="185"/>
      <c r="AC365" s="185"/>
      <c r="AD365" s="185"/>
      <c r="AE365" s="185"/>
      <c r="AF365" s="185"/>
      <c r="AG365" s="185"/>
      <c r="AH365" s="185"/>
      <c r="AI365" s="185"/>
      <c r="AJ365" s="185"/>
      <c r="AK365" s="185"/>
      <c r="AL365" s="185"/>
      <c r="AM365" s="185"/>
      <c r="AN365" s="185"/>
      <c r="AO365" s="185"/>
      <c r="AP365" s="185"/>
      <c r="AQ365" s="185"/>
      <c r="AR365" s="185"/>
      <c r="AS365" s="185"/>
    </row>
    <row r="366" spans="1:45" s="286" customFormat="1" ht="60" customHeight="1" x14ac:dyDescent="0.2">
      <c r="A366" s="450">
        <v>5</v>
      </c>
      <c r="B366" s="337" t="s">
        <v>1162</v>
      </c>
      <c r="C366" s="10" t="s">
        <v>25</v>
      </c>
      <c r="D366" s="278" t="s">
        <v>1022</v>
      </c>
      <c r="E366" s="292" t="s">
        <v>1023</v>
      </c>
      <c r="F366" s="292" t="s">
        <v>1015</v>
      </c>
      <c r="G366" s="301" t="s">
        <v>1016</v>
      </c>
      <c r="H366" s="293" t="s">
        <v>1017</v>
      </c>
      <c r="I366" s="293" t="s">
        <v>1018</v>
      </c>
      <c r="J366" s="279">
        <v>4</v>
      </c>
      <c r="K366" s="277">
        <v>43759</v>
      </c>
      <c r="L366" s="394">
        <v>44377</v>
      </c>
      <c r="M366" s="305">
        <v>32</v>
      </c>
      <c r="N366" s="315">
        <v>0</v>
      </c>
      <c r="O366" s="276" t="s">
        <v>1469</v>
      </c>
      <c r="P366" s="312" t="s">
        <v>1357</v>
      </c>
      <c r="Q366" s="419">
        <f t="shared" si="5"/>
        <v>346</v>
      </c>
      <c r="R366" s="185"/>
      <c r="S366" s="185"/>
      <c r="T366" s="185"/>
      <c r="U366" s="185"/>
      <c r="V366" s="185"/>
      <c r="W366" s="185"/>
      <c r="X366" s="185"/>
      <c r="Y366" s="185"/>
      <c r="Z366" s="185"/>
      <c r="AA366" s="185"/>
      <c r="AB366" s="185"/>
      <c r="AC366" s="185"/>
      <c r="AD366" s="185"/>
      <c r="AE366" s="185"/>
      <c r="AF366" s="185"/>
      <c r="AG366" s="185"/>
      <c r="AH366" s="185"/>
      <c r="AI366" s="185"/>
      <c r="AJ366" s="185"/>
      <c r="AK366" s="185"/>
      <c r="AL366" s="185"/>
      <c r="AM366" s="185"/>
      <c r="AN366" s="185"/>
      <c r="AO366" s="185"/>
      <c r="AP366" s="185"/>
      <c r="AQ366" s="185"/>
      <c r="AR366" s="185"/>
      <c r="AS366" s="185"/>
    </row>
    <row r="367" spans="1:45" s="286" customFormat="1" ht="66" customHeight="1" x14ac:dyDescent="0.2">
      <c r="A367" s="450">
        <v>5</v>
      </c>
      <c r="B367" s="337" t="s">
        <v>1163</v>
      </c>
      <c r="C367" s="10" t="s">
        <v>25</v>
      </c>
      <c r="D367" s="278" t="s">
        <v>1022</v>
      </c>
      <c r="E367" s="292" t="s">
        <v>1023</v>
      </c>
      <c r="F367" s="292" t="s">
        <v>1015</v>
      </c>
      <c r="G367" s="301" t="s">
        <v>1016</v>
      </c>
      <c r="H367" s="293" t="s">
        <v>1019</v>
      </c>
      <c r="I367" s="293" t="s">
        <v>1018</v>
      </c>
      <c r="J367" s="279">
        <v>4</v>
      </c>
      <c r="K367" s="277">
        <v>43759</v>
      </c>
      <c r="L367" s="394">
        <v>44377</v>
      </c>
      <c r="M367" s="305">
        <v>32</v>
      </c>
      <c r="N367" s="315">
        <v>0</v>
      </c>
      <c r="O367" s="276" t="s">
        <v>1469</v>
      </c>
      <c r="P367" s="312" t="s">
        <v>1357</v>
      </c>
      <c r="Q367" s="419">
        <f t="shared" si="5"/>
        <v>346</v>
      </c>
      <c r="R367" s="185"/>
      <c r="S367" s="185"/>
      <c r="T367" s="185"/>
      <c r="U367" s="185"/>
      <c r="V367" s="185"/>
      <c r="W367" s="185"/>
      <c r="X367" s="185"/>
      <c r="Y367" s="185"/>
      <c r="Z367" s="185"/>
      <c r="AA367" s="185"/>
      <c r="AB367" s="185"/>
      <c r="AC367" s="185"/>
      <c r="AD367" s="185"/>
      <c r="AE367" s="185"/>
      <c r="AF367" s="185"/>
      <c r="AG367" s="185"/>
      <c r="AH367" s="185"/>
      <c r="AI367" s="185"/>
      <c r="AJ367" s="185"/>
      <c r="AK367" s="185"/>
      <c r="AL367" s="185"/>
      <c r="AM367" s="185"/>
      <c r="AN367" s="185"/>
      <c r="AO367" s="185"/>
      <c r="AP367" s="185"/>
      <c r="AQ367" s="185"/>
      <c r="AR367" s="185"/>
      <c r="AS367" s="185"/>
    </row>
    <row r="368" spans="1:45" s="286" customFormat="1" ht="81" customHeight="1" x14ac:dyDescent="0.2">
      <c r="A368" s="450">
        <v>5</v>
      </c>
      <c r="B368" s="337" t="s">
        <v>1164</v>
      </c>
      <c r="C368" s="10" t="s">
        <v>25</v>
      </c>
      <c r="D368" s="278" t="s">
        <v>1022</v>
      </c>
      <c r="E368" s="292" t="s">
        <v>1023</v>
      </c>
      <c r="F368" s="292" t="s">
        <v>1020</v>
      </c>
      <c r="G368" s="301" t="s">
        <v>1021</v>
      </c>
      <c r="H368" s="395" t="s">
        <v>1431</v>
      </c>
      <c r="I368" s="395" t="s">
        <v>1432</v>
      </c>
      <c r="J368" s="279">
        <v>1</v>
      </c>
      <c r="K368" s="277">
        <v>43759</v>
      </c>
      <c r="L368" s="394">
        <v>44377</v>
      </c>
      <c r="M368" s="305">
        <v>36</v>
      </c>
      <c r="N368" s="307">
        <v>0</v>
      </c>
      <c r="O368" s="189" t="s">
        <v>1471</v>
      </c>
      <c r="P368" s="345" t="s">
        <v>1357</v>
      </c>
      <c r="Q368" s="419">
        <f t="shared" si="5"/>
        <v>354</v>
      </c>
      <c r="R368" s="185"/>
      <c r="S368" s="185"/>
      <c r="T368" s="185"/>
      <c r="U368" s="185"/>
      <c r="V368" s="185"/>
      <c r="W368" s="185"/>
      <c r="X368" s="185"/>
      <c r="Y368" s="185"/>
      <c r="Z368" s="185"/>
      <c r="AA368" s="185"/>
      <c r="AB368" s="185"/>
      <c r="AC368" s="185"/>
      <c r="AD368" s="185"/>
      <c r="AE368" s="185"/>
      <c r="AF368" s="185"/>
      <c r="AG368" s="185"/>
      <c r="AH368" s="185"/>
      <c r="AI368" s="185"/>
      <c r="AJ368" s="185"/>
      <c r="AK368" s="185"/>
      <c r="AL368" s="185"/>
      <c r="AM368" s="185"/>
      <c r="AN368" s="185"/>
      <c r="AO368" s="185"/>
      <c r="AP368" s="185"/>
      <c r="AQ368" s="185"/>
      <c r="AR368" s="185"/>
      <c r="AS368" s="185"/>
    </row>
    <row r="369" spans="1:45" s="286" customFormat="1" ht="48" customHeight="1" x14ac:dyDescent="0.2">
      <c r="A369" s="1">
        <v>5</v>
      </c>
      <c r="B369" s="75" t="s">
        <v>1146</v>
      </c>
      <c r="C369" s="10" t="s">
        <v>25</v>
      </c>
      <c r="D369" s="278" t="s">
        <v>997</v>
      </c>
      <c r="E369" s="292" t="s">
        <v>998</v>
      </c>
      <c r="F369" s="292" t="s">
        <v>999</v>
      </c>
      <c r="G369" s="300" t="s">
        <v>1000</v>
      </c>
      <c r="H369" s="292" t="s">
        <v>1005</v>
      </c>
      <c r="I369" s="293" t="s">
        <v>1006</v>
      </c>
      <c r="J369" s="279">
        <v>1</v>
      </c>
      <c r="K369" s="277">
        <v>43952</v>
      </c>
      <c r="L369" s="366">
        <v>44227</v>
      </c>
      <c r="M369" s="278">
        <v>2</v>
      </c>
      <c r="N369" s="367">
        <v>0.7</v>
      </c>
      <c r="O369" s="276" t="s">
        <v>1443</v>
      </c>
      <c r="P369" s="312" t="s">
        <v>1356</v>
      </c>
      <c r="Q369" s="419">
        <f t="shared" si="5"/>
        <v>233</v>
      </c>
      <c r="R369" s="185"/>
      <c r="S369" s="185"/>
      <c r="T369" s="185"/>
      <c r="U369" s="185"/>
      <c r="V369" s="185"/>
      <c r="W369" s="185"/>
      <c r="X369" s="185"/>
      <c r="Y369" s="185"/>
      <c r="Z369" s="185"/>
      <c r="AA369" s="185"/>
      <c r="AB369" s="185"/>
      <c r="AC369" s="185"/>
      <c r="AD369" s="185"/>
      <c r="AE369" s="185"/>
      <c r="AF369" s="185"/>
      <c r="AG369" s="185"/>
      <c r="AH369" s="185"/>
      <c r="AI369" s="185"/>
      <c r="AJ369" s="185"/>
      <c r="AK369" s="185"/>
      <c r="AL369" s="185"/>
      <c r="AM369" s="185"/>
      <c r="AN369" s="185"/>
      <c r="AO369" s="185"/>
      <c r="AP369" s="185"/>
      <c r="AQ369" s="185"/>
      <c r="AR369" s="185"/>
      <c r="AS369" s="185"/>
    </row>
    <row r="370" spans="1:45" s="286" customFormat="1" ht="102" customHeight="1" x14ac:dyDescent="0.2">
      <c r="A370" s="1">
        <v>5</v>
      </c>
      <c r="B370" s="75" t="s">
        <v>1166</v>
      </c>
      <c r="C370" s="10" t="s">
        <v>25</v>
      </c>
      <c r="D370" s="278" t="s">
        <v>1024</v>
      </c>
      <c r="E370" s="292" t="s">
        <v>1025</v>
      </c>
      <c r="F370" s="292" t="s">
        <v>1026</v>
      </c>
      <c r="G370" s="300" t="s">
        <v>1027</v>
      </c>
      <c r="H370" s="292" t="s">
        <v>1003</v>
      </c>
      <c r="I370" s="292" t="s">
        <v>260</v>
      </c>
      <c r="J370" s="279">
        <v>1</v>
      </c>
      <c r="K370" s="277">
        <v>43800</v>
      </c>
      <c r="L370" s="366">
        <v>44104</v>
      </c>
      <c r="M370" s="279">
        <v>16</v>
      </c>
      <c r="N370" s="367">
        <v>0.8</v>
      </c>
      <c r="O370" s="276" t="s">
        <v>1444</v>
      </c>
      <c r="P370" s="312" t="s">
        <v>1333</v>
      </c>
      <c r="Q370" s="419">
        <f t="shared" si="5"/>
        <v>389</v>
      </c>
      <c r="R370" s="185"/>
      <c r="S370" s="185"/>
      <c r="T370" s="185"/>
      <c r="U370" s="185"/>
      <c r="V370" s="185"/>
      <c r="W370" s="185"/>
      <c r="X370" s="185"/>
      <c r="Y370" s="185"/>
      <c r="Z370" s="185"/>
      <c r="AA370" s="185"/>
      <c r="AB370" s="185"/>
      <c r="AC370" s="185"/>
      <c r="AD370" s="185"/>
      <c r="AE370" s="185"/>
      <c r="AF370" s="185"/>
      <c r="AG370" s="185"/>
      <c r="AH370" s="185"/>
      <c r="AI370" s="185"/>
      <c r="AJ370" s="185"/>
      <c r="AK370" s="185"/>
      <c r="AL370" s="185"/>
      <c r="AM370" s="185"/>
      <c r="AN370" s="185"/>
      <c r="AO370" s="185"/>
      <c r="AP370" s="185"/>
      <c r="AQ370" s="185"/>
      <c r="AR370" s="185"/>
      <c r="AS370" s="185"/>
    </row>
    <row r="371" spans="1:45" s="286" customFormat="1" ht="74.25" customHeight="1" x14ac:dyDescent="0.2">
      <c r="A371" s="1">
        <v>5</v>
      </c>
      <c r="B371" s="75" t="s">
        <v>1167</v>
      </c>
      <c r="C371" s="10" t="s">
        <v>25</v>
      </c>
      <c r="D371" s="278" t="s">
        <v>1024</v>
      </c>
      <c r="E371" s="292" t="s">
        <v>1025</v>
      </c>
      <c r="F371" s="292" t="s">
        <v>1026</v>
      </c>
      <c r="G371" s="300" t="s">
        <v>1027</v>
      </c>
      <c r="H371" s="292" t="s">
        <v>1005</v>
      </c>
      <c r="I371" s="293" t="s">
        <v>1029</v>
      </c>
      <c r="J371" s="279">
        <v>1</v>
      </c>
      <c r="K371" s="277">
        <v>43891</v>
      </c>
      <c r="L371" s="366">
        <v>44134</v>
      </c>
      <c r="M371" s="279">
        <v>17</v>
      </c>
      <c r="N371" s="367">
        <v>0.8</v>
      </c>
      <c r="O371" s="276" t="s">
        <v>1408</v>
      </c>
      <c r="P371" s="312" t="s">
        <v>1356</v>
      </c>
      <c r="Q371" s="419">
        <f t="shared" si="5"/>
        <v>228</v>
      </c>
      <c r="R371" s="185"/>
      <c r="S371" s="185"/>
      <c r="T371" s="185"/>
      <c r="U371" s="185"/>
      <c r="V371" s="185"/>
      <c r="W371" s="185"/>
      <c r="X371" s="185"/>
      <c r="Y371" s="185"/>
      <c r="Z371" s="185"/>
      <c r="AA371" s="185"/>
      <c r="AB371" s="185"/>
      <c r="AC371" s="185"/>
      <c r="AD371" s="185"/>
      <c r="AE371" s="185"/>
      <c r="AF371" s="185"/>
      <c r="AG371" s="185"/>
      <c r="AH371" s="185"/>
      <c r="AI371" s="185"/>
      <c r="AJ371" s="185"/>
      <c r="AK371" s="185"/>
      <c r="AL371" s="185"/>
      <c r="AM371" s="185"/>
      <c r="AN371" s="185"/>
      <c r="AO371" s="185"/>
      <c r="AP371" s="185"/>
      <c r="AQ371" s="185"/>
      <c r="AR371" s="185"/>
      <c r="AS371" s="185"/>
    </row>
    <row r="372" spans="1:45" s="286" customFormat="1" ht="69" customHeight="1" x14ac:dyDescent="0.2">
      <c r="A372" s="1">
        <v>5</v>
      </c>
      <c r="B372" s="75" t="s">
        <v>1168</v>
      </c>
      <c r="C372" s="10" t="s">
        <v>25</v>
      </c>
      <c r="D372" s="278" t="s">
        <v>1030</v>
      </c>
      <c r="E372" s="292" t="s">
        <v>1302</v>
      </c>
      <c r="F372" s="292" t="s">
        <v>917</v>
      </c>
      <c r="G372" s="292" t="s">
        <v>918</v>
      </c>
      <c r="H372" s="292" t="s">
        <v>941</v>
      </c>
      <c r="I372" s="292" t="s">
        <v>62</v>
      </c>
      <c r="J372" s="278">
        <v>3</v>
      </c>
      <c r="K372" s="277">
        <v>43759</v>
      </c>
      <c r="L372" s="366">
        <v>44043</v>
      </c>
      <c r="M372" s="278">
        <v>22</v>
      </c>
      <c r="N372" s="367">
        <v>0.3</v>
      </c>
      <c r="O372" s="311" t="s">
        <v>1405</v>
      </c>
      <c r="P372" s="312" t="s">
        <v>1345</v>
      </c>
      <c r="Q372" s="419">
        <f t="shared" si="5"/>
        <v>383</v>
      </c>
      <c r="R372" s="185"/>
      <c r="S372" s="185"/>
      <c r="T372" s="185"/>
      <c r="U372" s="185"/>
      <c r="V372" s="185"/>
      <c r="W372" s="185"/>
      <c r="X372" s="185"/>
      <c r="Y372" s="185"/>
      <c r="Z372" s="185"/>
      <c r="AA372" s="185"/>
      <c r="AB372" s="185"/>
      <c r="AC372" s="185"/>
      <c r="AD372" s="185"/>
      <c r="AE372" s="185"/>
      <c r="AF372" s="185"/>
      <c r="AG372" s="185"/>
      <c r="AH372" s="185"/>
      <c r="AI372" s="185"/>
      <c r="AJ372" s="185"/>
      <c r="AK372" s="185"/>
      <c r="AL372" s="185"/>
      <c r="AM372" s="185"/>
      <c r="AN372" s="185"/>
      <c r="AO372" s="185"/>
      <c r="AP372" s="185"/>
      <c r="AQ372" s="185"/>
      <c r="AR372" s="185"/>
      <c r="AS372" s="185"/>
    </row>
    <row r="373" spans="1:45" s="286" customFormat="1" ht="63.75" x14ac:dyDescent="0.2">
      <c r="A373" s="1">
        <v>5</v>
      </c>
      <c r="B373" s="75" t="s">
        <v>1169</v>
      </c>
      <c r="C373" s="10" t="s">
        <v>25</v>
      </c>
      <c r="D373" s="278" t="s">
        <v>1030</v>
      </c>
      <c r="E373" s="292" t="s">
        <v>1302</v>
      </c>
      <c r="F373" s="292" t="s">
        <v>917</v>
      </c>
      <c r="G373" s="293" t="s">
        <v>921</v>
      </c>
      <c r="H373" s="293" t="s">
        <v>922</v>
      </c>
      <c r="I373" s="293" t="s">
        <v>923</v>
      </c>
      <c r="J373" s="279">
        <v>150</v>
      </c>
      <c r="K373" s="277">
        <v>43678</v>
      </c>
      <c r="L373" s="366">
        <v>44104</v>
      </c>
      <c r="M373" s="279">
        <v>44</v>
      </c>
      <c r="N373" s="290">
        <v>0</v>
      </c>
      <c r="O373" s="276" t="s">
        <v>1425</v>
      </c>
      <c r="P373" s="312" t="s">
        <v>1346</v>
      </c>
      <c r="Q373" s="419">
        <f t="shared" si="5"/>
        <v>100</v>
      </c>
      <c r="R373" s="185"/>
      <c r="S373" s="185"/>
      <c r="T373" s="185"/>
      <c r="U373" s="185"/>
      <c r="V373" s="185"/>
      <c r="W373" s="185"/>
      <c r="X373" s="185"/>
      <c r="Y373" s="185"/>
      <c r="Z373" s="185"/>
      <c r="AA373" s="185"/>
      <c r="AB373" s="185"/>
      <c r="AC373" s="185"/>
      <c r="AD373" s="185"/>
      <c r="AE373" s="185"/>
      <c r="AF373" s="185"/>
      <c r="AG373" s="185"/>
      <c r="AH373" s="185"/>
      <c r="AI373" s="185"/>
      <c r="AJ373" s="185"/>
      <c r="AK373" s="185"/>
      <c r="AL373" s="185"/>
      <c r="AM373" s="185"/>
      <c r="AN373" s="185"/>
      <c r="AO373" s="185"/>
      <c r="AP373" s="185"/>
      <c r="AQ373" s="185"/>
      <c r="AR373" s="185"/>
      <c r="AS373" s="185"/>
    </row>
    <row r="374" spans="1:45" s="286" customFormat="1" ht="63.75" x14ac:dyDescent="0.2">
      <c r="A374" s="1">
        <v>5</v>
      </c>
      <c r="B374" s="75" t="s">
        <v>1170</v>
      </c>
      <c r="C374" s="10" t="s">
        <v>25</v>
      </c>
      <c r="D374" s="278" t="s">
        <v>1030</v>
      </c>
      <c r="E374" s="292" t="s">
        <v>1302</v>
      </c>
      <c r="F374" s="292" t="s">
        <v>924</v>
      </c>
      <c r="G374" s="292" t="s">
        <v>925</v>
      </c>
      <c r="H374" s="293" t="s">
        <v>926</v>
      </c>
      <c r="I374" s="292" t="s">
        <v>62</v>
      </c>
      <c r="J374" s="278">
        <v>1</v>
      </c>
      <c r="K374" s="277">
        <v>43759</v>
      </c>
      <c r="L374" s="277">
        <v>43921</v>
      </c>
      <c r="M374" s="278">
        <v>68</v>
      </c>
      <c r="N374" s="367">
        <v>1</v>
      </c>
      <c r="O374" s="311" t="s">
        <v>1448</v>
      </c>
      <c r="P374" s="312" t="s">
        <v>1347</v>
      </c>
      <c r="Q374" s="419">
        <f t="shared" si="5"/>
        <v>325</v>
      </c>
      <c r="R374" s="185"/>
      <c r="S374" s="185"/>
      <c r="T374" s="185"/>
      <c r="U374" s="185"/>
      <c r="V374" s="185"/>
      <c r="W374" s="185"/>
      <c r="X374" s="185"/>
      <c r="Y374" s="185"/>
      <c r="Z374" s="185"/>
      <c r="AA374" s="185"/>
      <c r="AB374" s="185"/>
      <c r="AC374" s="185"/>
      <c r="AD374" s="185"/>
      <c r="AE374" s="185"/>
      <c r="AF374" s="185"/>
      <c r="AG374" s="185"/>
      <c r="AH374" s="185"/>
      <c r="AI374" s="185"/>
      <c r="AJ374" s="185"/>
      <c r="AK374" s="185"/>
      <c r="AL374" s="185"/>
      <c r="AM374" s="185"/>
      <c r="AN374" s="185"/>
      <c r="AO374" s="185"/>
      <c r="AP374" s="185"/>
      <c r="AQ374" s="185"/>
      <c r="AR374" s="185"/>
      <c r="AS374" s="185"/>
    </row>
    <row r="375" spans="1:45" s="286" customFormat="1" ht="63.75" x14ac:dyDescent="0.2">
      <c r="A375" s="1">
        <v>5</v>
      </c>
      <c r="B375" s="75" t="s">
        <v>1171</v>
      </c>
      <c r="C375" s="10" t="s">
        <v>25</v>
      </c>
      <c r="D375" s="278" t="s">
        <v>1030</v>
      </c>
      <c r="E375" s="292" t="s">
        <v>1302</v>
      </c>
      <c r="F375" s="292" t="s">
        <v>924</v>
      </c>
      <c r="G375" s="293" t="s">
        <v>927</v>
      </c>
      <c r="H375" s="293" t="s">
        <v>928</v>
      </c>
      <c r="I375" s="293" t="s">
        <v>929</v>
      </c>
      <c r="J375" s="279">
        <v>4</v>
      </c>
      <c r="K375" s="277">
        <v>43831</v>
      </c>
      <c r="L375" s="277">
        <v>44196</v>
      </c>
      <c r="M375" s="279">
        <v>52</v>
      </c>
      <c r="N375" s="290">
        <v>0</v>
      </c>
      <c r="O375" s="306"/>
      <c r="P375" s="312" t="s">
        <v>1347</v>
      </c>
      <c r="Q375" s="419">
        <f t="shared" si="5"/>
        <v>0</v>
      </c>
      <c r="R375" s="185"/>
      <c r="S375" s="185"/>
      <c r="T375" s="185"/>
      <c r="U375" s="185"/>
      <c r="V375" s="185"/>
      <c r="W375" s="185"/>
      <c r="X375" s="185"/>
      <c r="Y375" s="185"/>
      <c r="Z375" s="185"/>
      <c r="AA375" s="185"/>
      <c r="AB375" s="185"/>
      <c r="AC375" s="185"/>
      <c r="AD375" s="185"/>
      <c r="AE375" s="185"/>
      <c r="AF375" s="185"/>
      <c r="AG375" s="185"/>
      <c r="AH375" s="185"/>
      <c r="AI375" s="185"/>
      <c r="AJ375" s="185"/>
      <c r="AK375" s="185"/>
      <c r="AL375" s="185"/>
      <c r="AM375" s="185"/>
      <c r="AN375" s="185"/>
      <c r="AO375" s="185"/>
      <c r="AP375" s="185"/>
      <c r="AQ375" s="185"/>
      <c r="AR375" s="185"/>
      <c r="AS375" s="185"/>
    </row>
    <row r="376" spans="1:45" s="286" customFormat="1" ht="63.75" x14ac:dyDescent="0.2">
      <c r="A376" s="1">
        <v>5</v>
      </c>
      <c r="B376" s="75" t="s">
        <v>1172</v>
      </c>
      <c r="C376" s="10" t="s">
        <v>25</v>
      </c>
      <c r="D376" s="278" t="s">
        <v>1030</v>
      </c>
      <c r="E376" s="292" t="s">
        <v>1302</v>
      </c>
      <c r="F376" s="292" t="s">
        <v>924</v>
      </c>
      <c r="G376" s="299" t="s">
        <v>930</v>
      </c>
      <c r="H376" s="293" t="s">
        <v>931</v>
      </c>
      <c r="I376" s="293" t="s">
        <v>932</v>
      </c>
      <c r="J376" s="279">
        <v>2800</v>
      </c>
      <c r="K376" s="277">
        <v>43770</v>
      </c>
      <c r="L376" s="277">
        <v>44196</v>
      </c>
      <c r="M376" s="279">
        <v>56</v>
      </c>
      <c r="N376" s="290">
        <v>0</v>
      </c>
      <c r="O376" s="306"/>
      <c r="P376" s="312" t="s">
        <v>1348</v>
      </c>
      <c r="Q376" s="419">
        <f t="shared" si="5"/>
        <v>0</v>
      </c>
      <c r="R376" s="185"/>
      <c r="S376" s="185"/>
      <c r="T376" s="185"/>
      <c r="U376" s="185"/>
      <c r="V376" s="185"/>
      <c r="W376" s="185"/>
      <c r="X376" s="185"/>
      <c r="Y376" s="185"/>
      <c r="Z376" s="185"/>
      <c r="AA376" s="185"/>
      <c r="AB376" s="185"/>
      <c r="AC376" s="185"/>
      <c r="AD376" s="185"/>
      <c r="AE376" s="185"/>
      <c r="AF376" s="185"/>
      <c r="AG376" s="185"/>
      <c r="AH376" s="185"/>
      <c r="AI376" s="185"/>
      <c r="AJ376" s="185"/>
      <c r="AK376" s="185"/>
      <c r="AL376" s="185"/>
      <c r="AM376" s="185"/>
      <c r="AN376" s="185"/>
      <c r="AO376" s="185"/>
      <c r="AP376" s="185"/>
      <c r="AQ376" s="185"/>
      <c r="AR376" s="185"/>
      <c r="AS376" s="185"/>
    </row>
    <row r="377" spans="1:45" s="286" customFormat="1" ht="63.75" x14ac:dyDescent="0.2">
      <c r="A377" s="1">
        <v>5</v>
      </c>
      <c r="B377" s="75" t="s">
        <v>1173</v>
      </c>
      <c r="C377" s="10" t="s">
        <v>25</v>
      </c>
      <c r="D377" s="278" t="s">
        <v>1030</v>
      </c>
      <c r="E377" s="292" t="s">
        <v>1302</v>
      </c>
      <c r="F377" s="292" t="s">
        <v>933</v>
      </c>
      <c r="G377" s="299" t="s">
        <v>934</v>
      </c>
      <c r="H377" s="293" t="s">
        <v>935</v>
      </c>
      <c r="I377" s="293" t="s">
        <v>936</v>
      </c>
      <c r="J377" s="279">
        <v>2000</v>
      </c>
      <c r="K377" s="277">
        <v>43770</v>
      </c>
      <c r="L377" s="277">
        <v>44196</v>
      </c>
      <c r="M377" s="279">
        <v>56</v>
      </c>
      <c r="N377" s="290">
        <v>0</v>
      </c>
      <c r="O377" s="306"/>
      <c r="P377" s="312" t="s">
        <v>1348</v>
      </c>
      <c r="Q377" s="419">
        <f t="shared" si="5"/>
        <v>0</v>
      </c>
      <c r="R377" s="185"/>
      <c r="S377" s="185"/>
      <c r="T377" s="185"/>
      <c r="U377" s="185"/>
      <c r="V377" s="185"/>
      <c r="W377" s="185"/>
      <c r="X377" s="185"/>
      <c r="Y377" s="185"/>
      <c r="Z377" s="185"/>
      <c r="AA377" s="185"/>
      <c r="AB377" s="185"/>
      <c r="AC377" s="185"/>
      <c r="AD377" s="185"/>
      <c r="AE377" s="185"/>
      <c r="AF377" s="185"/>
      <c r="AG377" s="185"/>
      <c r="AH377" s="185"/>
      <c r="AI377" s="185"/>
      <c r="AJ377" s="185"/>
      <c r="AK377" s="185"/>
      <c r="AL377" s="185"/>
      <c r="AM377" s="185"/>
      <c r="AN377" s="185"/>
      <c r="AO377" s="185"/>
      <c r="AP377" s="185"/>
      <c r="AQ377" s="185"/>
      <c r="AR377" s="185"/>
      <c r="AS377" s="185"/>
    </row>
    <row r="378" spans="1:45" s="286" customFormat="1" ht="63.75" x14ac:dyDescent="0.2">
      <c r="A378" s="1">
        <v>5</v>
      </c>
      <c r="B378" s="75" t="s">
        <v>1174</v>
      </c>
      <c r="C378" s="10" t="s">
        <v>25</v>
      </c>
      <c r="D378" s="278" t="s">
        <v>1030</v>
      </c>
      <c r="E378" s="292" t="s">
        <v>1302</v>
      </c>
      <c r="F378" s="292" t="s">
        <v>933</v>
      </c>
      <c r="G378" s="293" t="s">
        <v>937</v>
      </c>
      <c r="H378" s="293" t="s">
        <v>938</v>
      </c>
      <c r="I378" s="293" t="s">
        <v>929</v>
      </c>
      <c r="J378" s="279">
        <v>4</v>
      </c>
      <c r="K378" s="277">
        <v>43831</v>
      </c>
      <c r="L378" s="277">
        <v>44196</v>
      </c>
      <c r="M378" s="279">
        <v>52</v>
      </c>
      <c r="N378" s="290">
        <v>0</v>
      </c>
      <c r="O378" s="306"/>
      <c r="P378" s="312" t="s">
        <v>1347</v>
      </c>
      <c r="Q378" s="419">
        <f t="shared" si="5"/>
        <v>0</v>
      </c>
      <c r="R378" s="185"/>
      <c r="S378" s="185"/>
      <c r="T378" s="185"/>
      <c r="U378" s="185"/>
      <c r="V378" s="185"/>
      <c r="W378" s="185"/>
      <c r="X378" s="185"/>
      <c r="Y378" s="185"/>
      <c r="Z378" s="185"/>
      <c r="AA378" s="185"/>
      <c r="AB378" s="185"/>
      <c r="AC378" s="185"/>
      <c r="AD378" s="185"/>
      <c r="AE378" s="185"/>
      <c r="AF378" s="185"/>
      <c r="AG378" s="185"/>
      <c r="AH378" s="185"/>
      <c r="AI378" s="185"/>
      <c r="AJ378" s="185"/>
      <c r="AK378" s="185"/>
      <c r="AL378" s="185"/>
      <c r="AM378" s="185"/>
      <c r="AN378" s="185"/>
      <c r="AO378" s="185"/>
      <c r="AP378" s="185"/>
      <c r="AQ378" s="185"/>
      <c r="AR378" s="185"/>
      <c r="AS378" s="185"/>
    </row>
    <row r="379" spans="1:45" s="286" customFormat="1" ht="76.5" x14ac:dyDescent="0.2">
      <c r="A379" s="1">
        <v>5</v>
      </c>
      <c r="B379" s="75" t="s">
        <v>1175</v>
      </c>
      <c r="C379" s="10" t="s">
        <v>25</v>
      </c>
      <c r="D379" s="278" t="s">
        <v>1030</v>
      </c>
      <c r="E379" s="292" t="s">
        <v>1302</v>
      </c>
      <c r="F379" s="301" t="s">
        <v>952</v>
      </c>
      <c r="G379" s="293" t="s">
        <v>953</v>
      </c>
      <c r="H379" s="292" t="s">
        <v>954</v>
      </c>
      <c r="I379" s="292" t="s">
        <v>955</v>
      </c>
      <c r="J379" s="278">
        <v>2</v>
      </c>
      <c r="K379" s="277">
        <v>43759</v>
      </c>
      <c r="L379" s="277">
        <v>43861</v>
      </c>
      <c r="M379" s="278">
        <v>22</v>
      </c>
      <c r="N379" s="367">
        <v>1</v>
      </c>
      <c r="O379" s="311" t="s">
        <v>1449</v>
      </c>
      <c r="P379" s="312" t="s">
        <v>1349</v>
      </c>
      <c r="Q379" s="419">
        <f t="shared" si="5"/>
        <v>353</v>
      </c>
      <c r="R379" s="185"/>
      <c r="S379" s="185"/>
      <c r="T379" s="185"/>
      <c r="U379" s="185"/>
      <c r="V379" s="185"/>
      <c r="W379" s="185"/>
      <c r="X379" s="185"/>
      <c r="Y379" s="185"/>
      <c r="Z379" s="185"/>
      <c r="AA379" s="185"/>
      <c r="AB379" s="185"/>
      <c r="AC379" s="185"/>
      <c r="AD379" s="185"/>
      <c r="AE379" s="185"/>
      <c r="AF379" s="185"/>
      <c r="AG379" s="185"/>
      <c r="AH379" s="185"/>
      <c r="AI379" s="185"/>
      <c r="AJ379" s="185"/>
      <c r="AK379" s="185"/>
      <c r="AL379" s="185"/>
      <c r="AM379" s="185"/>
      <c r="AN379" s="185"/>
      <c r="AO379" s="185"/>
      <c r="AP379" s="185"/>
      <c r="AQ379" s="185"/>
      <c r="AR379" s="185"/>
      <c r="AS379" s="185"/>
    </row>
    <row r="380" spans="1:45" s="286" customFormat="1" ht="63.75" x14ac:dyDescent="0.2">
      <c r="A380" s="1">
        <v>5</v>
      </c>
      <c r="B380" s="75" t="s">
        <v>1176</v>
      </c>
      <c r="C380" s="10" t="s">
        <v>25</v>
      </c>
      <c r="D380" s="278" t="s">
        <v>1030</v>
      </c>
      <c r="E380" s="292" t="s">
        <v>1302</v>
      </c>
      <c r="F380" s="300" t="s">
        <v>952</v>
      </c>
      <c r="G380" s="293" t="s">
        <v>956</v>
      </c>
      <c r="H380" s="292" t="s">
        <v>957</v>
      </c>
      <c r="I380" s="292" t="s">
        <v>958</v>
      </c>
      <c r="J380" s="278">
        <v>11000</v>
      </c>
      <c r="K380" s="277">
        <v>43831</v>
      </c>
      <c r="L380" s="277">
        <v>44561</v>
      </c>
      <c r="M380" s="278">
        <v>104</v>
      </c>
      <c r="N380" s="290">
        <v>0</v>
      </c>
      <c r="O380" s="311"/>
      <c r="P380" s="312" t="s">
        <v>1350</v>
      </c>
      <c r="Q380" s="419">
        <f t="shared" si="5"/>
        <v>0</v>
      </c>
      <c r="R380" s="185"/>
      <c r="S380" s="185"/>
      <c r="T380" s="185"/>
      <c r="U380" s="185"/>
      <c r="V380" s="185"/>
      <c r="W380" s="185"/>
      <c r="X380" s="185"/>
      <c r="Y380" s="185"/>
      <c r="Z380" s="185"/>
      <c r="AA380" s="185"/>
      <c r="AB380" s="185"/>
      <c r="AC380" s="185"/>
      <c r="AD380" s="185"/>
      <c r="AE380" s="185"/>
      <c r="AF380" s="185"/>
      <c r="AG380" s="185"/>
      <c r="AH380" s="185"/>
      <c r="AI380" s="185"/>
      <c r="AJ380" s="185"/>
      <c r="AK380" s="185"/>
      <c r="AL380" s="185"/>
      <c r="AM380" s="185"/>
      <c r="AN380" s="185"/>
      <c r="AO380" s="185"/>
      <c r="AP380" s="185"/>
      <c r="AQ380" s="185"/>
      <c r="AR380" s="185"/>
      <c r="AS380" s="185"/>
    </row>
    <row r="381" spans="1:45" s="286" customFormat="1" ht="63.75" x14ac:dyDescent="0.2">
      <c r="A381" s="1">
        <v>5</v>
      </c>
      <c r="B381" s="75" t="s">
        <v>1177</v>
      </c>
      <c r="C381" s="10" t="s">
        <v>25</v>
      </c>
      <c r="D381" s="278" t="s">
        <v>1030</v>
      </c>
      <c r="E381" s="292" t="s">
        <v>1302</v>
      </c>
      <c r="F381" s="300" t="s">
        <v>959</v>
      </c>
      <c r="G381" s="293" t="s">
        <v>960</v>
      </c>
      <c r="H381" s="293" t="s">
        <v>961</v>
      </c>
      <c r="I381" s="293" t="s">
        <v>962</v>
      </c>
      <c r="J381" s="279">
        <v>9000</v>
      </c>
      <c r="K381" s="277">
        <v>43770</v>
      </c>
      <c r="L381" s="277">
        <v>44561</v>
      </c>
      <c r="M381" s="279">
        <v>56</v>
      </c>
      <c r="N381" s="290">
        <v>0</v>
      </c>
      <c r="O381" s="306"/>
      <c r="P381" s="312" t="s">
        <v>1351</v>
      </c>
      <c r="Q381" s="419">
        <f t="shared" si="5"/>
        <v>0</v>
      </c>
      <c r="R381" s="185"/>
      <c r="S381" s="185"/>
      <c r="T381" s="185"/>
      <c r="U381" s="185"/>
      <c r="V381" s="185"/>
      <c r="W381" s="185"/>
      <c r="X381" s="185"/>
      <c r="Y381" s="185"/>
      <c r="Z381" s="185"/>
      <c r="AA381" s="185"/>
      <c r="AB381" s="185"/>
      <c r="AC381" s="185"/>
      <c r="AD381" s="185"/>
      <c r="AE381" s="185"/>
      <c r="AF381" s="185"/>
      <c r="AG381" s="185"/>
      <c r="AH381" s="185"/>
      <c r="AI381" s="185"/>
      <c r="AJ381" s="185"/>
      <c r="AK381" s="185"/>
      <c r="AL381" s="185"/>
      <c r="AM381" s="185"/>
      <c r="AN381" s="185"/>
      <c r="AO381" s="185"/>
      <c r="AP381" s="185"/>
      <c r="AQ381" s="185"/>
      <c r="AR381" s="185"/>
      <c r="AS381" s="185"/>
    </row>
    <row r="382" spans="1:45" s="286" customFormat="1" ht="63.75" x14ac:dyDescent="0.2">
      <c r="A382" s="1">
        <v>5</v>
      </c>
      <c r="B382" s="75" t="s">
        <v>1178</v>
      </c>
      <c r="C382" s="10" t="s">
        <v>25</v>
      </c>
      <c r="D382" s="278" t="s">
        <v>1030</v>
      </c>
      <c r="E382" s="292" t="s">
        <v>1302</v>
      </c>
      <c r="F382" s="300" t="s">
        <v>1031</v>
      </c>
      <c r="G382" s="293" t="s">
        <v>964</v>
      </c>
      <c r="H382" s="293" t="s">
        <v>965</v>
      </c>
      <c r="I382" s="293" t="s">
        <v>260</v>
      </c>
      <c r="J382" s="279">
        <v>1</v>
      </c>
      <c r="K382" s="277">
        <v>43759</v>
      </c>
      <c r="L382" s="366">
        <v>44104</v>
      </c>
      <c r="M382" s="279">
        <v>22</v>
      </c>
      <c r="N382" s="372">
        <v>0.5</v>
      </c>
      <c r="O382" s="276" t="s">
        <v>1439</v>
      </c>
      <c r="P382" s="312" t="s">
        <v>1352</v>
      </c>
      <c r="Q382" s="419">
        <f t="shared" si="5"/>
        <v>387</v>
      </c>
      <c r="R382" s="185"/>
      <c r="S382" s="185"/>
      <c r="T382" s="185"/>
      <c r="U382" s="185"/>
      <c r="V382" s="185"/>
      <c r="W382" s="185"/>
      <c r="X382" s="185"/>
      <c r="Y382" s="185"/>
      <c r="Z382" s="185"/>
      <c r="AA382" s="185"/>
      <c r="AB382" s="185"/>
      <c r="AC382" s="185"/>
      <c r="AD382" s="185"/>
      <c r="AE382" s="185"/>
      <c r="AF382" s="185"/>
      <c r="AG382" s="185"/>
      <c r="AH382" s="185"/>
      <c r="AI382" s="185"/>
      <c r="AJ382" s="185"/>
      <c r="AK382" s="185"/>
      <c r="AL382" s="185"/>
      <c r="AM382" s="185"/>
      <c r="AN382" s="185"/>
      <c r="AO382" s="185"/>
      <c r="AP382" s="185"/>
      <c r="AQ382" s="185"/>
      <c r="AR382" s="185"/>
      <c r="AS382" s="185"/>
    </row>
    <row r="383" spans="1:45" s="286" customFormat="1" ht="63.75" x14ac:dyDescent="0.2">
      <c r="A383" s="1">
        <v>5</v>
      </c>
      <c r="B383" s="75" t="s">
        <v>1179</v>
      </c>
      <c r="C383" s="10" t="s">
        <v>25</v>
      </c>
      <c r="D383" s="278" t="s">
        <v>1030</v>
      </c>
      <c r="E383" s="292" t="s">
        <v>1302</v>
      </c>
      <c r="F383" s="300" t="s">
        <v>1031</v>
      </c>
      <c r="G383" s="293" t="s">
        <v>966</v>
      </c>
      <c r="H383" s="293" t="s">
        <v>967</v>
      </c>
      <c r="I383" s="293" t="s">
        <v>929</v>
      </c>
      <c r="J383" s="279">
        <v>4</v>
      </c>
      <c r="K383" s="277">
        <v>43922</v>
      </c>
      <c r="L383" s="277">
        <v>44287</v>
      </c>
      <c r="M383" s="279">
        <v>52</v>
      </c>
      <c r="N383" s="290">
        <v>0</v>
      </c>
      <c r="O383" s="306"/>
      <c r="P383" s="312" t="s">
        <v>1352</v>
      </c>
      <c r="Q383" s="419">
        <f t="shared" si="5"/>
        <v>0</v>
      </c>
      <c r="R383" s="185"/>
      <c r="S383" s="185"/>
      <c r="T383" s="185"/>
      <c r="U383" s="185"/>
      <c r="V383" s="185"/>
      <c r="W383" s="185"/>
      <c r="X383" s="185"/>
      <c r="Y383" s="185"/>
      <c r="Z383" s="185"/>
      <c r="AA383" s="185"/>
      <c r="AB383" s="185"/>
      <c r="AC383" s="185"/>
      <c r="AD383" s="185"/>
      <c r="AE383" s="185"/>
      <c r="AF383" s="185"/>
      <c r="AG383" s="185"/>
      <c r="AH383" s="185"/>
      <c r="AI383" s="185"/>
      <c r="AJ383" s="185"/>
      <c r="AK383" s="185"/>
      <c r="AL383" s="185"/>
      <c r="AM383" s="185"/>
      <c r="AN383" s="185"/>
      <c r="AO383" s="185"/>
      <c r="AP383" s="185"/>
      <c r="AQ383" s="185"/>
      <c r="AR383" s="185"/>
      <c r="AS383" s="185"/>
    </row>
    <row r="384" spans="1:45" s="286" customFormat="1" ht="63.75" x14ac:dyDescent="0.2">
      <c r="A384" s="1">
        <v>5</v>
      </c>
      <c r="B384" s="75" t="s">
        <v>1180</v>
      </c>
      <c r="C384" s="10" t="s">
        <v>25</v>
      </c>
      <c r="D384" s="278" t="s">
        <v>1030</v>
      </c>
      <c r="E384" s="292" t="s">
        <v>1302</v>
      </c>
      <c r="F384" s="300" t="s">
        <v>968</v>
      </c>
      <c r="G384" s="301" t="s">
        <v>969</v>
      </c>
      <c r="H384" s="293" t="s">
        <v>970</v>
      </c>
      <c r="I384" s="293" t="s">
        <v>971</v>
      </c>
      <c r="J384" s="279">
        <v>3</v>
      </c>
      <c r="K384" s="277">
        <v>43770</v>
      </c>
      <c r="L384" s="366">
        <v>44195</v>
      </c>
      <c r="M384" s="279">
        <v>32</v>
      </c>
      <c r="N384" s="367">
        <v>0.3</v>
      </c>
      <c r="O384" s="276" t="s">
        <v>1406</v>
      </c>
      <c r="P384" s="312" t="s">
        <v>1327</v>
      </c>
      <c r="Q384" s="419">
        <f t="shared" si="5"/>
        <v>330</v>
      </c>
      <c r="R384" s="185"/>
      <c r="S384" s="185"/>
      <c r="T384" s="185"/>
      <c r="U384" s="185"/>
      <c r="V384" s="185"/>
      <c r="W384" s="185"/>
      <c r="X384" s="185"/>
      <c r="Y384" s="185"/>
      <c r="Z384" s="185"/>
      <c r="AA384" s="185"/>
      <c r="AB384" s="185"/>
      <c r="AC384" s="185"/>
      <c r="AD384" s="185"/>
      <c r="AE384" s="185"/>
      <c r="AF384" s="185"/>
      <c r="AG384" s="185"/>
      <c r="AH384" s="185"/>
      <c r="AI384" s="185"/>
      <c r="AJ384" s="185"/>
      <c r="AK384" s="185"/>
      <c r="AL384" s="185"/>
      <c r="AM384" s="185"/>
      <c r="AN384" s="185"/>
      <c r="AO384" s="185"/>
      <c r="AP384" s="185"/>
      <c r="AQ384" s="185"/>
      <c r="AR384" s="185"/>
      <c r="AS384" s="185"/>
    </row>
    <row r="385" spans="1:45" s="286" customFormat="1" ht="63.75" x14ac:dyDescent="0.2">
      <c r="A385" s="1">
        <v>5</v>
      </c>
      <c r="B385" s="75" t="s">
        <v>1181</v>
      </c>
      <c r="C385" s="10" t="s">
        <v>25</v>
      </c>
      <c r="D385" s="278" t="s">
        <v>1030</v>
      </c>
      <c r="E385" s="292" t="s">
        <v>1302</v>
      </c>
      <c r="F385" s="300" t="s">
        <v>968</v>
      </c>
      <c r="G385" s="301" t="s">
        <v>969</v>
      </c>
      <c r="H385" s="293" t="s">
        <v>972</v>
      </c>
      <c r="I385" s="293" t="s">
        <v>929</v>
      </c>
      <c r="J385" s="279">
        <v>4</v>
      </c>
      <c r="K385" s="277">
        <v>44012</v>
      </c>
      <c r="L385" s="277">
        <v>44377</v>
      </c>
      <c r="M385" s="279">
        <v>52</v>
      </c>
      <c r="N385" s="290">
        <v>0</v>
      </c>
      <c r="O385" s="306"/>
      <c r="P385" s="312" t="s">
        <v>1327</v>
      </c>
      <c r="Q385" s="419">
        <f t="shared" si="5"/>
        <v>0</v>
      </c>
      <c r="R385" s="185"/>
      <c r="S385" s="185"/>
      <c r="T385" s="185"/>
      <c r="U385" s="185"/>
      <c r="V385" s="185"/>
      <c r="W385" s="185"/>
      <c r="X385" s="185"/>
      <c r="Y385" s="185"/>
      <c r="Z385" s="185"/>
      <c r="AA385" s="185"/>
      <c r="AB385" s="185"/>
      <c r="AC385" s="185"/>
      <c r="AD385" s="185"/>
      <c r="AE385" s="185"/>
      <c r="AF385" s="185"/>
      <c r="AG385" s="185"/>
      <c r="AH385" s="185"/>
      <c r="AI385" s="185"/>
      <c r="AJ385" s="185"/>
      <c r="AK385" s="185"/>
      <c r="AL385" s="185"/>
      <c r="AM385" s="185"/>
      <c r="AN385" s="185"/>
      <c r="AO385" s="185"/>
      <c r="AP385" s="185"/>
      <c r="AQ385" s="185"/>
      <c r="AR385" s="185"/>
      <c r="AS385" s="185"/>
    </row>
    <row r="386" spans="1:45" s="286" customFormat="1" ht="63.75" x14ac:dyDescent="0.2">
      <c r="A386" s="450">
        <v>5</v>
      </c>
      <c r="B386" s="337" t="s">
        <v>1182</v>
      </c>
      <c r="C386" s="10" t="s">
        <v>25</v>
      </c>
      <c r="D386" s="297" t="s">
        <v>1032</v>
      </c>
      <c r="E386" s="292" t="s">
        <v>1033</v>
      </c>
      <c r="F386" s="300" t="s">
        <v>1015</v>
      </c>
      <c r="G386" s="301" t="s">
        <v>1016</v>
      </c>
      <c r="H386" s="444" t="s">
        <v>1475</v>
      </c>
      <c r="I386" s="395" t="s">
        <v>1476</v>
      </c>
      <c r="J386" s="279">
        <v>1</v>
      </c>
      <c r="K386" s="277">
        <v>43759</v>
      </c>
      <c r="L386" s="394">
        <v>44377</v>
      </c>
      <c r="M386" s="340">
        <v>44</v>
      </c>
      <c r="N386" s="290">
        <v>0</v>
      </c>
      <c r="O386" s="276" t="s">
        <v>1477</v>
      </c>
      <c r="P386" s="396" t="s">
        <v>1357</v>
      </c>
      <c r="Q386" s="419">
        <f t="shared" si="5"/>
        <v>159</v>
      </c>
      <c r="R386" s="185"/>
      <c r="S386" s="185"/>
      <c r="T386" s="185"/>
      <c r="U386" s="185"/>
      <c r="V386" s="185"/>
      <c r="W386" s="185"/>
      <c r="X386" s="185"/>
      <c r="Y386" s="185"/>
      <c r="Z386" s="185"/>
      <c r="AA386" s="185"/>
      <c r="AB386" s="185"/>
      <c r="AC386" s="185"/>
      <c r="AD386" s="185"/>
      <c r="AE386" s="185"/>
      <c r="AF386" s="185"/>
      <c r="AG386" s="185"/>
      <c r="AH386" s="185"/>
      <c r="AI386" s="185"/>
      <c r="AJ386" s="185"/>
      <c r="AK386" s="185"/>
      <c r="AL386" s="185"/>
      <c r="AM386" s="185"/>
      <c r="AN386" s="185"/>
      <c r="AO386" s="185"/>
      <c r="AP386" s="185"/>
      <c r="AQ386" s="185"/>
      <c r="AR386" s="185"/>
      <c r="AS386" s="185"/>
    </row>
    <row r="387" spans="1:45" s="286" customFormat="1" ht="63.75" x14ac:dyDescent="0.2">
      <c r="A387" s="450">
        <v>5</v>
      </c>
      <c r="B387" s="337" t="s">
        <v>1183</v>
      </c>
      <c r="C387" s="10" t="s">
        <v>25</v>
      </c>
      <c r="D387" s="297" t="s">
        <v>1032</v>
      </c>
      <c r="E387" s="292" t="s">
        <v>1033</v>
      </c>
      <c r="F387" s="300" t="s">
        <v>1015</v>
      </c>
      <c r="G387" s="301" t="s">
        <v>1016</v>
      </c>
      <c r="H387" s="444" t="s">
        <v>1475</v>
      </c>
      <c r="I387" s="395" t="s">
        <v>1476</v>
      </c>
      <c r="J387" s="279">
        <v>1</v>
      </c>
      <c r="K387" s="277">
        <v>43759</v>
      </c>
      <c r="L387" s="394">
        <v>44377</v>
      </c>
      <c r="M387" s="340">
        <v>44</v>
      </c>
      <c r="N387" s="290">
        <v>0</v>
      </c>
      <c r="O387" s="276" t="s">
        <v>1477</v>
      </c>
      <c r="P387" s="396" t="s">
        <v>1357</v>
      </c>
      <c r="Q387" s="419">
        <f t="shared" si="5"/>
        <v>159</v>
      </c>
      <c r="R387" s="185"/>
      <c r="S387" s="185"/>
      <c r="T387" s="185"/>
      <c r="U387" s="185"/>
      <c r="V387" s="185"/>
      <c r="W387" s="185"/>
      <c r="X387" s="185"/>
      <c r="Y387" s="185"/>
      <c r="Z387" s="185"/>
      <c r="AA387" s="185"/>
      <c r="AB387" s="185"/>
      <c r="AC387" s="185"/>
      <c r="AD387" s="185"/>
      <c r="AE387" s="185"/>
      <c r="AF387" s="185"/>
      <c r="AG387" s="185"/>
      <c r="AH387" s="185"/>
      <c r="AI387" s="185"/>
      <c r="AJ387" s="185"/>
      <c r="AK387" s="185"/>
      <c r="AL387" s="185"/>
      <c r="AM387" s="185"/>
      <c r="AN387" s="185"/>
      <c r="AO387" s="185"/>
      <c r="AP387" s="185"/>
      <c r="AQ387" s="185"/>
      <c r="AR387" s="185"/>
      <c r="AS387" s="185"/>
    </row>
    <row r="388" spans="1:45" s="286" customFormat="1" ht="63.75" x14ac:dyDescent="0.2">
      <c r="A388" s="450">
        <v>5</v>
      </c>
      <c r="B388" s="337" t="s">
        <v>1184</v>
      </c>
      <c r="C388" s="10" t="s">
        <v>25</v>
      </c>
      <c r="D388" s="297" t="s">
        <v>1032</v>
      </c>
      <c r="E388" s="292" t="s">
        <v>1033</v>
      </c>
      <c r="F388" s="300" t="s">
        <v>1020</v>
      </c>
      <c r="G388" s="301" t="s">
        <v>1021</v>
      </c>
      <c r="H388" s="395" t="s">
        <v>1431</v>
      </c>
      <c r="I388" s="395" t="s">
        <v>1432</v>
      </c>
      <c r="J388" s="279">
        <v>1</v>
      </c>
      <c r="K388" s="277">
        <v>43759</v>
      </c>
      <c r="L388" s="394">
        <v>44377</v>
      </c>
      <c r="M388" s="340">
        <v>36</v>
      </c>
      <c r="N388" s="290">
        <v>0</v>
      </c>
      <c r="O388" s="446" t="s">
        <v>1472</v>
      </c>
      <c r="P388" s="396" t="s">
        <v>1357</v>
      </c>
      <c r="Q388" s="419">
        <f t="shared" si="5"/>
        <v>354</v>
      </c>
      <c r="R388" s="185"/>
      <c r="S388" s="185"/>
      <c r="T388" s="185"/>
      <c r="U388" s="185"/>
      <c r="V388" s="185"/>
      <c r="W388" s="185"/>
      <c r="X388" s="185"/>
      <c r="Y388" s="185"/>
      <c r="Z388" s="185"/>
      <c r="AA388" s="185"/>
      <c r="AB388" s="185"/>
      <c r="AC388" s="185"/>
      <c r="AD388" s="185"/>
      <c r="AE388" s="185"/>
      <c r="AF388" s="185"/>
      <c r="AG388" s="185"/>
      <c r="AH388" s="185"/>
      <c r="AI388" s="185"/>
      <c r="AJ388" s="185"/>
      <c r="AK388" s="185"/>
      <c r="AL388" s="185"/>
      <c r="AM388" s="185"/>
      <c r="AN388" s="185"/>
      <c r="AO388" s="185"/>
      <c r="AP388" s="185"/>
      <c r="AQ388" s="185"/>
      <c r="AR388" s="185"/>
      <c r="AS388" s="185"/>
    </row>
    <row r="389" spans="1:45" s="286" customFormat="1" ht="63.75" x14ac:dyDescent="0.2">
      <c r="A389" s="1">
        <v>5</v>
      </c>
      <c r="B389" s="75" t="s">
        <v>1185</v>
      </c>
      <c r="C389" s="10" t="s">
        <v>25</v>
      </c>
      <c r="D389" s="297" t="s">
        <v>1034</v>
      </c>
      <c r="E389" s="292" t="s">
        <v>1303</v>
      </c>
      <c r="F389" s="300" t="s">
        <v>963</v>
      </c>
      <c r="G389" s="293" t="s">
        <v>964</v>
      </c>
      <c r="H389" s="293" t="s">
        <v>965</v>
      </c>
      <c r="I389" s="293" t="s">
        <v>260</v>
      </c>
      <c r="J389" s="279">
        <v>1</v>
      </c>
      <c r="K389" s="277">
        <v>43759</v>
      </c>
      <c r="L389" s="366">
        <v>44104</v>
      </c>
      <c r="M389" s="282">
        <v>22</v>
      </c>
      <c r="N389" s="372">
        <v>0.5</v>
      </c>
      <c r="O389" s="276" t="s">
        <v>1442</v>
      </c>
      <c r="P389" s="346" t="s">
        <v>1352</v>
      </c>
      <c r="Q389" s="419">
        <f t="shared" si="5"/>
        <v>386</v>
      </c>
      <c r="R389" s="185"/>
      <c r="S389" s="185"/>
      <c r="T389" s="185"/>
      <c r="U389" s="185"/>
      <c r="V389" s="185"/>
      <c r="W389" s="185"/>
      <c r="X389" s="185"/>
      <c r="Y389" s="185"/>
      <c r="Z389" s="185"/>
      <c r="AA389" s="185"/>
      <c r="AB389" s="185"/>
      <c r="AC389" s="185"/>
      <c r="AD389" s="185"/>
      <c r="AE389" s="185"/>
      <c r="AF389" s="185"/>
      <c r="AG389" s="185"/>
      <c r="AH389" s="185"/>
      <c r="AI389" s="185"/>
      <c r="AJ389" s="185"/>
      <c r="AK389" s="185"/>
      <c r="AL389" s="185"/>
      <c r="AM389" s="185"/>
      <c r="AN389" s="185"/>
      <c r="AO389" s="185"/>
      <c r="AP389" s="185"/>
      <c r="AQ389" s="185"/>
      <c r="AR389" s="185"/>
      <c r="AS389" s="185"/>
    </row>
    <row r="390" spans="1:45" s="286" customFormat="1" ht="63.75" x14ac:dyDescent="0.2">
      <c r="A390" s="1">
        <v>5</v>
      </c>
      <c r="B390" s="75" t="s">
        <v>1186</v>
      </c>
      <c r="C390" s="10" t="s">
        <v>25</v>
      </c>
      <c r="D390" s="297" t="s">
        <v>1034</v>
      </c>
      <c r="E390" s="292" t="s">
        <v>1303</v>
      </c>
      <c r="F390" s="300" t="s">
        <v>963</v>
      </c>
      <c r="G390" s="293" t="s">
        <v>966</v>
      </c>
      <c r="H390" s="293" t="s">
        <v>967</v>
      </c>
      <c r="I390" s="293" t="s">
        <v>929</v>
      </c>
      <c r="J390" s="279">
        <v>4</v>
      </c>
      <c r="K390" s="277">
        <v>43922</v>
      </c>
      <c r="L390" s="277">
        <v>44287</v>
      </c>
      <c r="M390" s="282">
        <v>52</v>
      </c>
      <c r="N390" s="290">
        <v>0</v>
      </c>
      <c r="O390" s="306"/>
      <c r="P390" s="346" t="s">
        <v>1352</v>
      </c>
      <c r="Q390" s="419">
        <f t="shared" si="5"/>
        <v>0</v>
      </c>
      <c r="R390" s="185"/>
      <c r="S390" s="185"/>
      <c r="T390" s="185"/>
      <c r="U390" s="185"/>
      <c r="V390" s="185"/>
      <c r="W390" s="185"/>
      <c r="X390" s="185"/>
      <c r="Y390" s="185"/>
      <c r="Z390" s="185"/>
      <c r="AA390" s="185"/>
      <c r="AB390" s="185"/>
      <c r="AC390" s="185"/>
      <c r="AD390" s="185"/>
      <c r="AE390" s="185"/>
      <c r="AF390" s="185"/>
      <c r="AG390" s="185"/>
      <c r="AH390" s="185"/>
      <c r="AI390" s="185"/>
      <c r="AJ390" s="185"/>
      <c r="AK390" s="185"/>
      <c r="AL390" s="185"/>
      <c r="AM390" s="185"/>
      <c r="AN390" s="185"/>
      <c r="AO390" s="185"/>
      <c r="AP390" s="185"/>
      <c r="AQ390" s="185"/>
      <c r="AR390" s="185"/>
      <c r="AS390" s="185"/>
    </row>
    <row r="391" spans="1:45" s="286" customFormat="1" ht="63.75" x14ac:dyDescent="0.2">
      <c r="A391" s="1">
        <v>5</v>
      </c>
      <c r="B391" s="75" t="s">
        <v>1187</v>
      </c>
      <c r="C391" s="10" t="s">
        <v>25</v>
      </c>
      <c r="D391" s="297" t="s">
        <v>1034</v>
      </c>
      <c r="E391" s="292" t="s">
        <v>1303</v>
      </c>
      <c r="F391" s="300" t="s">
        <v>933</v>
      </c>
      <c r="G391" s="299" t="s">
        <v>934</v>
      </c>
      <c r="H391" s="293" t="s">
        <v>935</v>
      </c>
      <c r="I391" s="293" t="s">
        <v>936</v>
      </c>
      <c r="J391" s="279">
        <v>2000</v>
      </c>
      <c r="K391" s="277">
        <v>43770</v>
      </c>
      <c r="L391" s="277">
        <v>44196</v>
      </c>
      <c r="M391" s="282">
        <v>60</v>
      </c>
      <c r="N391" s="290">
        <v>0</v>
      </c>
      <c r="O391" s="306"/>
      <c r="P391" s="346" t="s">
        <v>1348</v>
      </c>
      <c r="Q391" s="419">
        <f t="shared" si="5"/>
        <v>0</v>
      </c>
      <c r="R391" s="185"/>
      <c r="S391" s="185"/>
      <c r="T391" s="185"/>
      <c r="U391" s="185"/>
      <c r="V391" s="185"/>
      <c r="W391" s="185"/>
      <c r="X391" s="185"/>
      <c r="Y391" s="185"/>
      <c r="Z391" s="185"/>
      <c r="AA391" s="185"/>
      <c r="AB391" s="185"/>
      <c r="AC391" s="185"/>
      <c r="AD391" s="185"/>
      <c r="AE391" s="185"/>
      <c r="AF391" s="185"/>
      <c r="AG391" s="185"/>
      <c r="AH391" s="185"/>
      <c r="AI391" s="185"/>
      <c r="AJ391" s="185"/>
      <c r="AK391" s="185"/>
      <c r="AL391" s="185"/>
      <c r="AM391" s="185"/>
      <c r="AN391" s="185"/>
      <c r="AO391" s="185"/>
      <c r="AP391" s="185"/>
      <c r="AQ391" s="185"/>
      <c r="AR391" s="185"/>
      <c r="AS391" s="185"/>
    </row>
    <row r="392" spans="1:45" s="286" customFormat="1" ht="63.75" x14ac:dyDescent="0.2">
      <c r="A392" s="1">
        <v>5</v>
      </c>
      <c r="B392" s="75" t="s">
        <v>1188</v>
      </c>
      <c r="C392" s="10" t="s">
        <v>25</v>
      </c>
      <c r="D392" s="297" t="s">
        <v>1034</v>
      </c>
      <c r="E392" s="292" t="s">
        <v>1303</v>
      </c>
      <c r="F392" s="300" t="s">
        <v>933</v>
      </c>
      <c r="G392" s="293" t="s">
        <v>937</v>
      </c>
      <c r="H392" s="293" t="s">
        <v>938</v>
      </c>
      <c r="I392" s="293" t="s">
        <v>929</v>
      </c>
      <c r="J392" s="279">
        <v>4</v>
      </c>
      <c r="K392" s="277">
        <v>43831</v>
      </c>
      <c r="L392" s="277">
        <v>44196</v>
      </c>
      <c r="M392" s="282">
        <v>52</v>
      </c>
      <c r="N392" s="290">
        <v>0</v>
      </c>
      <c r="O392" s="306"/>
      <c r="P392" s="346" t="s">
        <v>1347</v>
      </c>
      <c r="Q392" s="419">
        <f t="shared" si="5"/>
        <v>0</v>
      </c>
      <c r="R392" s="185"/>
      <c r="S392" s="185"/>
      <c r="T392" s="185"/>
      <c r="U392" s="185"/>
      <c r="V392" s="185"/>
      <c r="W392" s="185"/>
      <c r="X392" s="185"/>
      <c r="Y392" s="185"/>
      <c r="Z392" s="185"/>
      <c r="AA392" s="185"/>
      <c r="AB392" s="185"/>
      <c r="AC392" s="185"/>
      <c r="AD392" s="185"/>
      <c r="AE392" s="185"/>
      <c r="AF392" s="185"/>
      <c r="AG392" s="185"/>
      <c r="AH392" s="185"/>
      <c r="AI392" s="185"/>
      <c r="AJ392" s="185"/>
      <c r="AK392" s="185"/>
      <c r="AL392" s="185"/>
      <c r="AM392" s="185"/>
      <c r="AN392" s="185"/>
      <c r="AO392" s="185"/>
      <c r="AP392" s="185"/>
      <c r="AQ392" s="185"/>
      <c r="AR392" s="185"/>
      <c r="AS392" s="185"/>
    </row>
    <row r="393" spans="1:45" s="185" customFormat="1" ht="55.5" customHeight="1" x14ac:dyDescent="0.2">
      <c r="A393" s="1">
        <v>5</v>
      </c>
      <c r="B393" s="75" t="s">
        <v>1189</v>
      </c>
      <c r="C393" s="10" t="s">
        <v>25</v>
      </c>
      <c r="D393" s="340" t="s">
        <v>1035</v>
      </c>
      <c r="E393" s="311" t="s">
        <v>1036</v>
      </c>
      <c r="F393" s="360" t="s">
        <v>1037</v>
      </c>
      <c r="G393" s="276" t="s">
        <v>1038</v>
      </c>
      <c r="H393" s="276" t="s">
        <v>1039</v>
      </c>
      <c r="I393" s="381" t="s">
        <v>1401</v>
      </c>
      <c r="J393" s="335">
        <v>1</v>
      </c>
      <c r="K393" s="238">
        <v>43787</v>
      </c>
      <c r="L393" s="238">
        <v>44012</v>
      </c>
      <c r="M393" s="361">
        <v>32</v>
      </c>
      <c r="N393" s="373">
        <v>1</v>
      </c>
      <c r="O393" s="311" t="s">
        <v>1400</v>
      </c>
      <c r="P393" s="346" t="s">
        <v>1354</v>
      </c>
      <c r="Q393" s="419">
        <f t="shared" si="5"/>
        <v>376</v>
      </c>
    </row>
    <row r="394" spans="1:45" s="185" customFormat="1" ht="75" customHeight="1" x14ac:dyDescent="0.2">
      <c r="A394" s="1">
        <v>5</v>
      </c>
      <c r="B394" s="75" t="s">
        <v>1190</v>
      </c>
      <c r="C394" s="10" t="s">
        <v>25</v>
      </c>
      <c r="D394" s="340" t="s">
        <v>1035</v>
      </c>
      <c r="E394" s="311" t="s">
        <v>1036</v>
      </c>
      <c r="F394" s="360" t="s">
        <v>1037</v>
      </c>
      <c r="G394" s="276" t="s">
        <v>1040</v>
      </c>
      <c r="H394" s="369" t="s">
        <v>1402</v>
      </c>
      <c r="I394" s="370" t="s">
        <v>1403</v>
      </c>
      <c r="J394" s="305">
        <v>1</v>
      </c>
      <c r="K394" s="362">
        <v>43770</v>
      </c>
      <c r="L394" s="304">
        <v>43921</v>
      </c>
      <c r="M394" s="363">
        <v>22</v>
      </c>
      <c r="N394" s="373">
        <v>1</v>
      </c>
      <c r="O394" s="276" t="s">
        <v>1454</v>
      </c>
      <c r="P394" s="347" t="s">
        <v>1330</v>
      </c>
      <c r="Q394" s="419">
        <f t="shared" si="5"/>
        <v>380</v>
      </c>
    </row>
    <row r="395" spans="1:45" s="286" customFormat="1" ht="51" x14ac:dyDescent="0.2">
      <c r="A395" s="1">
        <v>5</v>
      </c>
      <c r="B395" s="75" t="s">
        <v>1191</v>
      </c>
      <c r="C395" s="10" t="s">
        <v>25</v>
      </c>
      <c r="D395" s="282" t="s">
        <v>1035</v>
      </c>
      <c r="E395" s="292" t="s">
        <v>1036</v>
      </c>
      <c r="F395" s="293" t="s">
        <v>1037</v>
      </c>
      <c r="G395" s="293" t="s">
        <v>1040</v>
      </c>
      <c r="H395" s="293" t="s">
        <v>1041</v>
      </c>
      <c r="I395" s="281" t="s">
        <v>1042</v>
      </c>
      <c r="J395" s="279">
        <v>1</v>
      </c>
      <c r="K395" s="280">
        <v>43770</v>
      </c>
      <c r="L395" s="283">
        <v>43921</v>
      </c>
      <c r="M395" s="339">
        <v>22</v>
      </c>
      <c r="N395" s="367">
        <v>1</v>
      </c>
      <c r="O395" s="276" t="s">
        <v>1413</v>
      </c>
      <c r="P395" s="347" t="s">
        <v>1359</v>
      </c>
      <c r="Q395" s="419">
        <f t="shared" ref="Q395:Q413" si="6">LEN(O395)</f>
        <v>381</v>
      </c>
      <c r="R395" s="185"/>
      <c r="S395" s="185"/>
      <c r="T395" s="185"/>
      <c r="U395" s="185"/>
      <c r="V395" s="185"/>
      <c r="W395" s="185"/>
      <c r="X395" s="185"/>
      <c r="Y395" s="185"/>
      <c r="Z395" s="185"/>
      <c r="AA395" s="185"/>
      <c r="AB395" s="185"/>
      <c r="AC395" s="185"/>
      <c r="AD395" s="185"/>
      <c r="AE395" s="185"/>
      <c r="AF395" s="185"/>
      <c r="AG395" s="185"/>
      <c r="AH395" s="185"/>
      <c r="AI395" s="185"/>
      <c r="AJ395" s="185"/>
      <c r="AK395" s="185"/>
      <c r="AL395" s="185"/>
      <c r="AM395" s="185"/>
      <c r="AN395" s="185"/>
      <c r="AO395" s="185"/>
      <c r="AP395" s="185"/>
      <c r="AQ395" s="185"/>
      <c r="AR395" s="185"/>
      <c r="AS395" s="185"/>
    </row>
    <row r="396" spans="1:45" s="286" customFormat="1" ht="63.75" x14ac:dyDescent="0.2">
      <c r="A396" s="1">
        <v>5</v>
      </c>
      <c r="B396" s="75" t="s">
        <v>1192</v>
      </c>
      <c r="C396" s="10" t="s">
        <v>25</v>
      </c>
      <c r="D396" s="297" t="s">
        <v>1043</v>
      </c>
      <c r="E396" s="292" t="s">
        <v>1044</v>
      </c>
      <c r="F396" s="300" t="s">
        <v>917</v>
      </c>
      <c r="G396" s="292" t="s">
        <v>918</v>
      </c>
      <c r="H396" s="294" t="s">
        <v>941</v>
      </c>
      <c r="I396" s="294" t="s">
        <v>62</v>
      </c>
      <c r="J396" s="285">
        <v>3</v>
      </c>
      <c r="K396" s="284">
        <v>43759</v>
      </c>
      <c r="L396" s="366">
        <v>44043</v>
      </c>
      <c r="M396" s="285">
        <v>22</v>
      </c>
      <c r="N396" s="367">
        <v>0.3</v>
      </c>
      <c r="O396" s="311" t="s">
        <v>1405</v>
      </c>
      <c r="P396" s="348" t="s">
        <v>1345</v>
      </c>
      <c r="Q396" s="419">
        <f t="shared" si="6"/>
        <v>383</v>
      </c>
      <c r="R396" s="185"/>
      <c r="S396" s="185"/>
      <c r="T396" s="185"/>
      <c r="U396" s="185"/>
      <c r="V396" s="185"/>
      <c r="W396" s="185"/>
      <c r="X396" s="185"/>
      <c r="Y396" s="185"/>
      <c r="Z396" s="185"/>
      <c r="AA396" s="185"/>
      <c r="AB396" s="185"/>
      <c r="AC396" s="185"/>
      <c r="AD396" s="185"/>
      <c r="AE396" s="185"/>
      <c r="AF396" s="185"/>
      <c r="AG396" s="185"/>
      <c r="AH396" s="185"/>
      <c r="AI396" s="185"/>
      <c r="AJ396" s="185"/>
      <c r="AK396" s="185"/>
      <c r="AL396" s="185"/>
      <c r="AM396" s="185"/>
      <c r="AN396" s="185"/>
      <c r="AO396" s="185"/>
      <c r="AP396" s="185"/>
      <c r="AQ396" s="185"/>
      <c r="AR396" s="185"/>
      <c r="AS396" s="185"/>
    </row>
    <row r="397" spans="1:45" s="286" customFormat="1" ht="63.75" x14ac:dyDescent="0.2">
      <c r="A397" s="1">
        <v>5</v>
      </c>
      <c r="B397" s="75" t="s">
        <v>1193</v>
      </c>
      <c r="C397" s="10" t="s">
        <v>25</v>
      </c>
      <c r="D397" s="297" t="s">
        <v>1043</v>
      </c>
      <c r="E397" s="292" t="s">
        <v>1044</v>
      </c>
      <c r="F397" s="300" t="s">
        <v>917</v>
      </c>
      <c r="G397" s="293" t="s">
        <v>921</v>
      </c>
      <c r="H397" s="293" t="s">
        <v>922</v>
      </c>
      <c r="I397" s="293" t="s">
        <v>923</v>
      </c>
      <c r="J397" s="279">
        <v>150</v>
      </c>
      <c r="K397" s="277">
        <v>43678</v>
      </c>
      <c r="L397" s="366">
        <v>44104</v>
      </c>
      <c r="M397" s="279">
        <v>88</v>
      </c>
      <c r="N397" s="290">
        <v>0</v>
      </c>
      <c r="O397" s="276" t="s">
        <v>1425</v>
      </c>
      <c r="P397" s="312" t="s">
        <v>1346</v>
      </c>
      <c r="Q397" s="419">
        <f t="shared" si="6"/>
        <v>100</v>
      </c>
      <c r="R397" s="185"/>
      <c r="S397" s="185"/>
      <c r="T397" s="185"/>
      <c r="U397" s="185"/>
      <c r="V397" s="185"/>
      <c r="W397" s="185"/>
      <c r="X397" s="185"/>
      <c r="Y397" s="185"/>
      <c r="Z397" s="185"/>
      <c r="AA397" s="185"/>
      <c r="AB397" s="185"/>
      <c r="AC397" s="185"/>
      <c r="AD397" s="185"/>
      <c r="AE397" s="185"/>
      <c r="AF397" s="185"/>
      <c r="AG397" s="185"/>
      <c r="AH397" s="185"/>
      <c r="AI397" s="185"/>
      <c r="AJ397" s="185"/>
      <c r="AK397" s="185"/>
      <c r="AL397" s="185"/>
      <c r="AM397" s="185"/>
      <c r="AN397" s="185"/>
      <c r="AO397" s="185"/>
      <c r="AP397" s="185"/>
      <c r="AQ397" s="185"/>
      <c r="AR397" s="185"/>
      <c r="AS397" s="185"/>
    </row>
    <row r="398" spans="1:45" s="286" customFormat="1" ht="63.75" x14ac:dyDescent="0.2">
      <c r="A398" s="1">
        <v>5</v>
      </c>
      <c r="B398" s="75" t="s">
        <v>1194</v>
      </c>
      <c r="C398" s="10" t="s">
        <v>25</v>
      </c>
      <c r="D398" s="297" t="s">
        <v>1043</v>
      </c>
      <c r="E398" s="292" t="s">
        <v>1044</v>
      </c>
      <c r="F398" s="300" t="s">
        <v>924</v>
      </c>
      <c r="G398" s="292" t="s">
        <v>925</v>
      </c>
      <c r="H398" s="293" t="s">
        <v>926</v>
      </c>
      <c r="I398" s="292" t="s">
        <v>62</v>
      </c>
      <c r="J398" s="278">
        <v>1</v>
      </c>
      <c r="K398" s="277">
        <v>43759</v>
      </c>
      <c r="L398" s="277">
        <v>43921</v>
      </c>
      <c r="M398" s="278">
        <v>68</v>
      </c>
      <c r="N398" s="413">
        <v>1</v>
      </c>
      <c r="O398" s="311" t="s">
        <v>1414</v>
      </c>
      <c r="P398" s="312" t="s">
        <v>1347</v>
      </c>
      <c r="Q398" s="419">
        <f t="shared" si="6"/>
        <v>314</v>
      </c>
      <c r="R398" s="185"/>
      <c r="S398" s="185"/>
      <c r="T398" s="185"/>
      <c r="U398" s="185"/>
      <c r="V398" s="185"/>
      <c r="W398" s="185"/>
      <c r="X398" s="185"/>
      <c r="Y398" s="185"/>
      <c r="Z398" s="185"/>
      <c r="AA398" s="185"/>
      <c r="AB398" s="185"/>
      <c r="AC398" s="185"/>
      <c r="AD398" s="185"/>
      <c r="AE398" s="185"/>
      <c r="AF398" s="185"/>
      <c r="AG398" s="185"/>
      <c r="AH398" s="185"/>
      <c r="AI398" s="185"/>
      <c r="AJ398" s="185"/>
      <c r="AK398" s="185"/>
      <c r="AL398" s="185"/>
      <c r="AM398" s="185"/>
      <c r="AN398" s="185"/>
      <c r="AO398" s="185"/>
      <c r="AP398" s="185"/>
      <c r="AQ398" s="185"/>
      <c r="AR398" s="185"/>
      <c r="AS398" s="185"/>
    </row>
    <row r="399" spans="1:45" s="286" customFormat="1" ht="63.75" x14ac:dyDescent="0.2">
      <c r="A399" s="1">
        <v>5</v>
      </c>
      <c r="B399" s="75" t="s">
        <v>1195</v>
      </c>
      <c r="C399" s="10" t="s">
        <v>25</v>
      </c>
      <c r="D399" s="297" t="s">
        <v>1043</v>
      </c>
      <c r="E399" s="292" t="s">
        <v>1044</v>
      </c>
      <c r="F399" s="300" t="s">
        <v>924</v>
      </c>
      <c r="G399" s="293" t="s">
        <v>927</v>
      </c>
      <c r="H399" s="293" t="s">
        <v>928</v>
      </c>
      <c r="I399" s="293" t="s">
        <v>929</v>
      </c>
      <c r="J399" s="279">
        <v>4</v>
      </c>
      <c r="K399" s="277">
        <v>43831</v>
      </c>
      <c r="L399" s="277">
        <v>44196</v>
      </c>
      <c r="M399" s="279">
        <v>52</v>
      </c>
      <c r="N399" s="295">
        <v>0</v>
      </c>
      <c r="O399" s="306"/>
      <c r="P399" s="312" t="s">
        <v>1347</v>
      </c>
      <c r="Q399" s="419">
        <f t="shared" si="6"/>
        <v>0</v>
      </c>
      <c r="R399" s="185"/>
      <c r="S399" s="185"/>
      <c r="T399" s="185"/>
      <c r="U399" s="185"/>
      <c r="V399" s="185"/>
      <c r="W399" s="185"/>
      <c r="X399" s="185"/>
      <c r="Y399" s="185"/>
      <c r="Z399" s="185"/>
      <c r="AA399" s="185"/>
      <c r="AB399" s="185"/>
      <c r="AC399" s="185"/>
      <c r="AD399" s="185"/>
      <c r="AE399" s="185"/>
      <c r="AF399" s="185"/>
      <c r="AG399" s="185"/>
      <c r="AH399" s="185"/>
      <c r="AI399" s="185"/>
      <c r="AJ399" s="185"/>
      <c r="AK399" s="185"/>
      <c r="AL399" s="185"/>
      <c r="AM399" s="185"/>
      <c r="AN399" s="185"/>
      <c r="AO399" s="185"/>
      <c r="AP399" s="185"/>
      <c r="AQ399" s="185"/>
      <c r="AR399" s="185"/>
      <c r="AS399" s="185"/>
    </row>
    <row r="400" spans="1:45" s="286" customFormat="1" ht="63.75" x14ac:dyDescent="0.2">
      <c r="A400" s="1">
        <v>5</v>
      </c>
      <c r="B400" s="75" t="s">
        <v>1196</v>
      </c>
      <c r="C400" s="10" t="s">
        <v>25</v>
      </c>
      <c r="D400" s="297" t="s">
        <v>1043</v>
      </c>
      <c r="E400" s="292" t="s">
        <v>1044</v>
      </c>
      <c r="F400" s="300" t="s">
        <v>924</v>
      </c>
      <c r="G400" s="299" t="s">
        <v>930</v>
      </c>
      <c r="H400" s="293" t="s">
        <v>931</v>
      </c>
      <c r="I400" s="293" t="s">
        <v>932</v>
      </c>
      <c r="J400" s="279">
        <v>2800</v>
      </c>
      <c r="K400" s="277">
        <v>43770</v>
      </c>
      <c r="L400" s="277">
        <v>44196</v>
      </c>
      <c r="M400" s="279">
        <v>56</v>
      </c>
      <c r="N400" s="295">
        <v>0</v>
      </c>
      <c r="O400" s="306"/>
      <c r="P400" s="312" t="s">
        <v>1348</v>
      </c>
      <c r="Q400" s="419">
        <f t="shared" si="6"/>
        <v>0</v>
      </c>
      <c r="R400" s="185"/>
      <c r="S400" s="185"/>
      <c r="T400" s="185"/>
      <c r="U400" s="185"/>
      <c r="V400" s="185"/>
      <c r="W400" s="185"/>
      <c r="X400" s="185"/>
      <c r="Y400" s="185"/>
      <c r="Z400" s="185"/>
      <c r="AA400" s="185"/>
      <c r="AB400" s="185"/>
      <c r="AC400" s="185"/>
      <c r="AD400" s="185"/>
      <c r="AE400" s="185"/>
      <c r="AF400" s="185"/>
      <c r="AG400" s="185"/>
      <c r="AH400" s="185"/>
      <c r="AI400" s="185"/>
      <c r="AJ400" s="185"/>
      <c r="AK400" s="185"/>
      <c r="AL400" s="185"/>
      <c r="AM400" s="185"/>
      <c r="AN400" s="185"/>
      <c r="AO400" s="185"/>
      <c r="AP400" s="185"/>
      <c r="AQ400" s="185"/>
      <c r="AR400" s="185"/>
      <c r="AS400" s="185"/>
    </row>
    <row r="401" spans="1:45" s="286" customFormat="1" ht="63.75" x14ac:dyDescent="0.2">
      <c r="A401" s="1">
        <v>5</v>
      </c>
      <c r="B401" s="75" t="s">
        <v>1197</v>
      </c>
      <c r="C401" s="10" t="s">
        <v>25</v>
      </c>
      <c r="D401" s="297" t="s">
        <v>1043</v>
      </c>
      <c r="E401" s="292" t="s">
        <v>1044</v>
      </c>
      <c r="F401" s="300" t="s">
        <v>933</v>
      </c>
      <c r="G401" s="299" t="s">
        <v>934</v>
      </c>
      <c r="H401" s="293" t="s">
        <v>935</v>
      </c>
      <c r="I401" s="293" t="s">
        <v>936</v>
      </c>
      <c r="J401" s="279">
        <v>2000</v>
      </c>
      <c r="K401" s="277">
        <v>43770</v>
      </c>
      <c r="L401" s="277">
        <v>44196</v>
      </c>
      <c r="M401" s="279">
        <v>56</v>
      </c>
      <c r="N401" s="295">
        <v>0</v>
      </c>
      <c r="O401" s="306"/>
      <c r="P401" s="312" t="s">
        <v>1348</v>
      </c>
      <c r="Q401" s="419">
        <f t="shared" si="6"/>
        <v>0</v>
      </c>
      <c r="R401" s="185"/>
      <c r="S401" s="185"/>
      <c r="T401" s="185"/>
      <c r="U401" s="185"/>
      <c r="V401" s="185"/>
      <c r="W401" s="185"/>
      <c r="X401" s="185"/>
      <c r="Y401" s="185"/>
      <c r="Z401" s="185"/>
      <c r="AA401" s="185"/>
      <c r="AB401" s="185"/>
      <c r="AC401" s="185"/>
      <c r="AD401" s="185"/>
      <c r="AE401" s="185"/>
      <c r="AF401" s="185"/>
      <c r="AG401" s="185"/>
      <c r="AH401" s="185"/>
      <c r="AI401" s="185"/>
      <c r="AJ401" s="185"/>
      <c r="AK401" s="185"/>
      <c r="AL401" s="185"/>
      <c r="AM401" s="185"/>
      <c r="AN401" s="185"/>
      <c r="AO401" s="185"/>
      <c r="AP401" s="185"/>
      <c r="AQ401" s="185"/>
      <c r="AR401" s="185"/>
      <c r="AS401" s="185"/>
    </row>
    <row r="402" spans="1:45" s="286" customFormat="1" ht="63.75" x14ac:dyDescent="0.2">
      <c r="A402" s="1">
        <v>5</v>
      </c>
      <c r="B402" s="75" t="s">
        <v>1198</v>
      </c>
      <c r="C402" s="10" t="s">
        <v>25</v>
      </c>
      <c r="D402" s="297" t="s">
        <v>1043</v>
      </c>
      <c r="E402" s="292" t="s">
        <v>1044</v>
      </c>
      <c r="F402" s="300" t="s">
        <v>933</v>
      </c>
      <c r="G402" s="293" t="s">
        <v>937</v>
      </c>
      <c r="H402" s="293" t="s">
        <v>938</v>
      </c>
      <c r="I402" s="293" t="s">
        <v>929</v>
      </c>
      <c r="J402" s="279">
        <v>4</v>
      </c>
      <c r="K402" s="277">
        <v>43831</v>
      </c>
      <c r="L402" s="277">
        <v>44196</v>
      </c>
      <c r="M402" s="279">
        <v>52</v>
      </c>
      <c r="N402" s="295">
        <v>0</v>
      </c>
      <c r="O402" s="306"/>
      <c r="P402" s="312" t="s">
        <v>1347</v>
      </c>
      <c r="Q402" s="419">
        <f t="shared" si="6"/>
        <v>0</v>
      </c>
      <c r="R402" s="185"/>
      <c r="S402" s="185"/>
      <c r="T402" s="185"/>
      <c r="U402" s="185"/>
      <c r="V402" s="185"/>
      <c r="W402" s="185"/>
      <c r="X402" s="185"/>
      <c r="Y402" s="185"/>
      <c r="Z402" s="185"/>
      <c r="AA402" s="185"/>
      <c r="AB402" s="185"/>
      <c r="AC402" s="185"/>
      <c r="AD402" s="185"/>
      <c r="AE402" s="185"/>
      <c r="AF402" s="185"/>
      <c r="AG402" s="185"/>
      <c r="AH402" s="185"/>
      <c r="AI402" s="185"/>
      <c r="AJ402" s="185"/>
      <c r="AK402" s="185"/>
      <c r="AL402" s="185"/>
      <c r="AM402" s="185"/>
      <c r="AN402" s="185"/>
      <c r="AO402" s="185"/>
      <c r="AP402" s="185"/>
      <c r="AQ402" s="185"/>
      <c r="AR402" s="185"/>
      <c r="AS402" s="185"/>
    </row>
    <row r="403" spans="1:45" s="286" customFormat="1" ht="63.75" x14ac:dyDescent="0.2">
      <c r="A403" s="1">
        <v>5</v>
      </c>
      <c r="B403" s="75" t="s">
        <v>1199</v>
      </c>
      <c r="C403" s="10" t="s">
        <v>25</v>
      </c>
      <c r="D403" s="302" t="s">
        <v>1045</v>
      </c>
      <c r="E403" s="292" t="s">
        <v>1046</v>
      </c>
      <c r="F403" s="300" t="s">
        <v>933</v>
      </c>
      <c r="G403" s="299" t="s">
        <v>934</v>
      </c>
      <c r="H403" s="293" t="s">
        <v>935</v>
      </c>
      <c r="I403" s="293" t="s">
        <v>936</v>
      </c>
      <c r="J403" s="279">
        <v>2000</v>
      </c>
      <c r="K403" s="277">
        <v>43770</v>
      </c>
      <c r="L403" s="277">
        <v>44196</v>
      </c>
      <c r="M403" s="279">
        <v>56</v>
      </c>
      <c r="N403" s="295">
        <v>0</v>
      </c>
      <c r="O403" s="306"/>
      <c r="P403" s="312" t="s">
        <v>1348</v>
      </c>
      <c r="Q403" s="419">
        <f t="shared" si="6"/>
        <v>0</v>
      </c>
      <c r="R403" s="185"/>
      <c r="S403" s="185"/>
      <c r="T403" s="185"/>
      <c r="U403" s="185"/>
      <c r="V403" s="185"/>
      <c r="W403" s="185"/>
      <c r="X403" s="185"/>
      <c r="Y403" s="185"/>
      <c r="Z403" s="185"/>
      <c r="AA403" s="185"/>
      <c r="AB403" s="185"/>
      <c r="AC403" s="185"/>
      <c r="AD403" s="185"/>
      <c r="AE403" s="185"/>
      <c r="AF403" s="185"/>
      <c r="AG403" s="185"/>
      <c r="AH403" s="185"/>
      <c r="AI403" s="185"/>
      <c r="AJ403" s="185"/>
      <c r="AK403" s="185"/>
      <c r="AL403" s="185"/>
      <c r="AM403" s="185"/>
      <c r="AN403" s="185"/>
      <c r="AO403" s="185"/>
      <c r="AP403" s="185"/>
      <c r="AQ403" s="185"/>
      <c r="AR403" s="185"/>
      <c r="AS403" s="185"/>
    </row>
    <row r="404" spans="1:45" s="286" customFormat="1" ht="63.75" x14ac:dyDescent="0.2">
      <c r="A404" s="1">
        <v>5</v>
      </c>
      <c r="B404" s="75" t="s">
        <v>1200</v>
      </c>
      <c r="C404" s="10" t="s">
        <v>25</v>
      </c>
      <c r="D404" s="302" t="s">
        <v>1045</v>
      </c>
      <c r="E404" s="292" t="s">
        <v>1046</v>
      </c>
      <c r="F404" s="300" t="s">
        <v>933</v>
      </c>
      <c r="G404" s="293" t="s">
        <v>937</v>
      </c>
      <c r="H404" s="293" t="s">
        <v>938</v>
      </c>
      <c r="I404" s="293" t="s">
        <v>929</v>
      </c>
      <c r="J404" s="279">
        <v>4</v>
      </c>
      <c r="K404" s="277">
        <v>43831</v>
      </c>
      <c r="L404" s="277">
        <v>44196</v>
      </c>
      <c r="M404" s="279">
        <v>52</v>
      </c>
      <c r="N404" s="295">
        <v>0</v>
      </c>
      <c r="O404" s="306"/>
      <c r="P404" s="312" t="s">
        <v>1347</v>
      </c>
      <c r="Q404" s="419">
        <f t="shared" si="6"/>
        <v>0</v>
      </c>
      <c r="R404" s="185"/>
      <c r="S404" s="185"/>
      <c r="T404" s="185"/>
      <c r="U404" s="185"/>
      <c r="V404" s="185"/>
      <c r="W404" s="185"/>
      <c r="X404" s="185"/>
      <c r="Y404" s="185"/>
      <c r="Z404" s="185"/>
      <c r="AA404" s="185"/>
      <c r="AB404" s="185"/>
      <c r="AC404" s="185"/>
      <c r="AD404" s="185"/>
      <c r="AE404" s="185"/>
      <c r="AF404" s="185"/>
      <c r="AG404" s="185"/>
      <c r="AH404" s="185"/>
      <c r="AI404" s="185"/>
      <c r="AJ404" s="185"/>
      <c r="AK404" s="185"/>
      <c r="AL404" s="185"/>
      <c r="AM404" s="185"/>
      <c r="AN404" s="185"/>
      <c r="AO404" s="185"/>
      <c r="AP404" s="185"/>
      <c r="AQ404" s="185"/>
      <c r="AR404" s="185"/>
      <c r="AS404" s="185"/>
    </row>
    <row r="405" spans="1:45" s="286" customFormat="1" ht="63.75" x14ac:dyDescent="0.2">
      <c r="A405" s="1">
        <v>5</v>
      </c>
      <c r="B405" s="75" t="s">
        <v>1201</v>
      </c>
      <c r="C405" s="10" t="s">
        <v>25</v>
      </c>
      <c r="D405" s="302" t="s">
        <v>1045</v>
      </c>
      <c r="E405" s="292" t="s">
        <v>1046</v>
      </c>
      <c r="F405" s="300" t="s">
        <v>933</v>
      </c>
      <c r="G405" s="293" t="s">
        <v>956</v>
      </c>
      <c r="H405" s="292" t="s">
        <v>957</v>
      </c>
      <c r="I405" s="292" t="s">
        <v>958</v>
      </c>
      <c r="J405" s="278">
        <v>11000</v>
      </c>
      <c r="K405" s="277">
        <v>43831</v>
      </c>
      <c r="L405" s="277">
        <v>44561</v>
      </c>
      <c r="M405" s="278">
        <v>52</v>
      </c>
      <c r="N405" s="295">
        <v>0</v>
      </c>
      <c r="O405" s="311"/>
      <c r="P405" s="312" t="s">
        <v>1350</v>
      </c>
      <c r="Q405" s="419">
        <f t="shared" si="6"/>
        <v>0</v>
      </c>
      <c r="R405" s="185"/>
      <c r="S405" s="185"/>
      <c r="T405" s="185"/>
      <c r="U405" s="185"/>
      <c r="V405" s="185"/>
      <c r="W405" s="185"/>
      <c r="X405" s="185"/>
      <c r="Y405" s="185"/>
      <c r="Z405" s="185"/>
      <c r="AA405" s="185"/>
      <c r="AB405" s="185"/>
      <c r="AC405" s="185"/>
      <c r="AD405" s="185"/>
      <c r="AE405" s="185"/>
      <c r="AF405" s="185"/>
      <c r="AG405" s="185"/>
      <c r="AH405" s="185"/>
      <c r="AI405" s="185"/>
      <c r="AJ405" s="185"/>
      <c r="AK405" s="185"/>
      <c r="AL405" s="185"/>
      <c r="AM405" s="185"/>
      <c r="AN405" s="185"/>
      <c r="AO405" s="185"/>
      <c r="AP405" s="185"/>
      <c r="AQ405" s="185"/>
      <c r="AR405" s="185"/>
      <c r="AS405" s="185"/>
    </row>
    <row r="406" spans="1:45" s="286" customFormat="1" ht="63.75" x14ac:dyDescent="0.2">
      <c r="A406" s="1">
        <v>5</v>
      </c>
      <c r="B406" s="75" t="s">
        <v>1202</v>
      </c>
      <c r="C406" s="10" t="s">
        <v>25</v>
      </c>
      <c r="D406" s="302" t="s">
        <v>1045</v>
      </c>
      <c r="E406" s="292" t="s">
        <v>1046</v>
      </c>
      <c r="F406" s="300" t="s">
        <v>1047</v>
      </c>
      <c r="G406" s="292" t="s">
        <v>1048</v>
      </c>
      <c r="H406" s="292" t="s">
        <v>1049</v>
      </c>
      <c r="I406" s="292" t="s">
        <v>1050</v>
      </c>
      <c r="J406" s="278">
        <v>6</v>
      </c>
      <c r="K406" s="277">
        <v>43769</v>
      </c>
      <c r="L406" s="277">
        <v>44135</v>
      </c>
      <c r="M406" s="278">
        <v>52</v>
      </c>
      <c r="N406" s="329">
        <v>0.8</v>
      </c>
      <c r="O406" s="311" t="s">
        <v>1304</v>
      </c>
      <c r="P406" s="312" t="s">
        <v>1333</v>
      </c>
      <c r="Q406" s="419">
        <f t="shared" si="6"/>
        <v>313</v>
      </c>
      <c r="R406" s="185"/>
      <c r="S406" s="185"/>
      <c r="T406" s="185"/>
      <c r="U406" s="185"/>
      <c r="V406" s="185"/>
      <c r="W406" s="185"/>
      <c r="X406" s="185"/>
      <c r="Y406" s="185"/>
      <c r="Z406" s="185"/>
      <c r="AA406" s="185"/>
      <c r="AB406" s="185"/>
      <c r="AC406" s="185"/>
      <c r="AD406" s="185"/>
      <c r="AE406" s="185"/>
      <c r="AF406" s="185"/>
      <c r="AG406" s="185"/>
      <c r="AH406" s="185"/>
      <c r="AI406" s="185"/>
      <c r="AJ406" s="185"/>
      <c r="AK406" s="185"/>
      <c r="AL406" s="185"/>
      <c r="AM406" s="185"/>
      <c r="AN406" s="185"/>
      <c r="AO406" s="185"/>
      <c r="AP406" s="185"/>
      <c r="AQ406" s="185"/>
      <c r="AR406" s="185"/>
      <c r="AS406" s="185"/>
    </row>
    <row r="407" spans="1:45" s="286" customFormat="1" ht="51" x14ac:dyDescent="0.2">
      <c r="A407" s="1">
        <v>5</v>
      </c>
      <c r="B407" s="75" t="s">
        <v>1203</v>
      </c>
      <c r="C407" s="10" t="s">
        <v>25</v>
      </c>
      <c r="D407" s="297" t="s">
        <v>1051</v>
      </c>
      <c r="E407" s="292" t="s">
        <v>1052</v>
      </c>
      <c r="F407" s="281" t="s">
        <v>1053</v>
      </c>
      <c r="G407" s="281" t="s">
        <v>1054</v>
      </c>
      <c r="H407" s="281" t="s">
        <v>1055</v>
      </c>
      <c r="I407" s="281" t="s">
        <v>1056</v>
      </c>
      <c r="J407" s="279">
        <v>251</v>
      </c>
      <c r="K407" s="280">
        <v>43770</v>
      </c>
      <c r="L407" s="277">
        <v>44134</v>
      </c>
      <c r="M407" s="279">
        <v>52</v>
      </c>
      <c r="N407" s="295">
        <v>0.3</v>
      </c>
      <c r="O407" s="276" t="s">
        <v>1305</v>
      </c>
      <c r="P407" s="312" t="s">
        <v>1333</v>
      </c>
      <c r="Q407" s="419">
        <f t="shared" si="6"/>
        <v>61</v>
      </c>
      <c r="R407" s="185"/>
      <c r="S407" s="185"/>
      <c r="T407" s="185"/>
      <c r="U407" s="185"/>
      <c r="V407" s="185"/>
      <c r="W407" s="185"/>
      <c r="X407" s="185"/>
      <c r="Y407" s="185"/>
      <c r="Z407" s="185"/>
      <c r="AA407" s="185"/>
      <c r="AB407" s="185"/>
      <c r="AC407" s="185"/>
      <c r="AD407" s="185"/>
      <c r="AE407" s="185"/>
      <c r="AF407" s="185"/>
      <c r="AG407" s="185"/>
      <c r="AH407" s="185"/>
      <c r="AI407" s="185"/>
      <c r="AJ407" s="185"/>
      <c r="AK407" s="185"/>
      <c r="AL407" s="185"/>
      <c r="AM407" s="185"/>
      <c r="AN407" s="185"/>
      <c r="AO407" s="185"/>
      <c r="AP407" s="185"/>
      <c r="AQ407" s="185"/>
      <c r="AR407" s="185"/>
      <c r="AS407" s="185"/>
    </row>
    <row r="408" spans="1:45" s="286" customFormat="1" ht="51" x14ac:dyDescent="0.2">
      <c r="A408" s="1">
        <v>5</v>
      </c>
      <c r="B408" s="75" t="s">
        <v>1204</v>
      </c>
      <c r="C408" s="10" t="s">
        <v>25</v>
      </c>
      <c r="D408" s="278" t="s">
        <v>1051</v>
      </c>
      <c r="E408" s="292" t="s">
        <v>1052</v>
      </c>
      <c r="F408" s="293" t="s">
        <v>1057</v>
      </c>
      <c r="G408" s="293" t="s">
        <v>1058</v>
      </c>
      <c r="H408" s="292" t="s">
        <v>1059</v>
      </c>
      <c r="I408" s="292" t="s">
        <v>1060</v>
      </c>
      <c r="J408" s="279">
        <v>3000</v>
      </c>
      <c r="K408" s="280">
        <v>43770</v>
      </c>
      <c r="L408" s="277">
        <v>44134</v>
      </c>
      <c r="M408" s="279">
        <v>52</v>
      </c>
      <c r="N408" s="295">
        <v>0</v>
      </c>
      <c r="O408" s="276"/>
      <c r="P408" s="312" t="s">
        <v>1360</v>
      </c>
      <c r="Q408" s="419">
        <f t="shared" si="6"/>
        <v>0</v>
      </c>
      <c r="R408" s="185"/>
      <c r="S408" s="185"/>
      <c r="T408" s="185"/>
      <c r="U408" s="185"/>
      <c r="V408" s="185"/>
      <c r="W408" s="185"/>
      <c r="X408" s="185"/>
      <c r="Y408" s="185"/>
      <c r="Z408" s="185"/>
      <c r="AA408" s="185"/>
      <c r="AB408" s="185"/>
      <c r="AC408" s="185"/>
      <c r="AD408" s="185"/>
      <c r="AE408" s="185"/>
      <c r="AF408" s="185"/>
      <c r="AG408" s="185"/>
      <c r="AH408" s="185"/>
      <c r="AI408" s="185"/>
      <c r="AJ408" s="185"/>
      <c r="AK408" s="185"/>
      <c r="AL408" s="185"/>
      <c r="AM408" s="185"/>
      <c r="AN408" s="185"/>
      <c r="AO408" s="185"/>
      <c r="AP408" s="185"/>
      <c r="AQ408" s="185"/>
      <c r="AR408" s="185"/>
      <c r="AS408" s="185"/>
    </row>
    <row r="409" spans="1:45" ht="78" customHeight="1" x14ac:dyDescent="0.2">
      <c r="A409" s="1">
        <v>6</v>
      </c>
      <c r="B409" s="75" t="s">
        <v>1374</v>
      </c>
      <c r="C409" s="10" t="s">
        <v>25</v>
      </c>
      <c r="D409" s="354">
        <v>1</v>
      </c>
      <c r="E409" s="356" t="s">
        <v>1361</v>
      </c>
      <c r="F409" s="356" t="s">
        <v>1362</v>
      </c>
      <c r="G409" s="357" t="s">
        <v>1363</v>
      </c>
      <c r="H409" s="358" t="s">
        <v>1364</v>
      </c>
      <c r="I409" s="321" t="s">
        <v>1365</v>
      </c>
      <c r="J409" s="320">
        <v>50</v>
      </c>
      <c r="K409" s="287">
        <v>43891</v>
      </c>
      <c r="L409" s="287">
        <v>44195</v>
      </c>
      <c r="M409" s="320">
        <v>44</v>
      </c>
      <c r="N409" s="351">
        <v>0</v>
      </c>
      <c r="O409" s="349" t="s">
        <v>920</v>
      </c>
      <c r="P409" s="312" t="s">
        <v>1360</v>
      </c>
      <c r="Q409" s="419">
        <f t="shared" si="6"/>
        <v>0</v>
      </c>
    </row>
    <row r="410" spans="1:45" ht="78" customHeight="1" x14ac:dyDescent="0.2">
      <c r="A410" s="1">
        <v>6</v>
      </c>
      <c r="B410" s="75" t="s">
        <v>1375</v>
      </c>
      <c r="C410" s="10" t="s">
        <v>25</v>
      </c>
      <c r="D410" s="354">
        <v>1</v>
      </c>
      <c r="E410" s="356" t="s">
        <v>1361</v>
      </c>
      <c r="F410" s="356" t="s">
        <v>1362</v>
      </c>
      <c r="G410" s="357" t="s">
        <v>1363</v>
      </c>
      <c r="H410" s="358" t="s">
        <v>1366</v>
      </c>
      <c r="I410" s="321" t="s">
        <v>1367</v>
      </c>
      <c r="J410" s="352">
        <v>50</v>
      </c>
      <c r="K410" s="287">
        <v>43891</v>
      </c>
      <c r="L410" s="287">
        <v>44104</v>
      </c>
      <c r="M410" s="352">
        <v>18</v>
      </c>
      <c r="N410" s="351">
        <v>0</v>
      </c>
      <c r="O410" s="349"/>
      <c r="P410" s="312" t="s">
        <v>1360</v>
      </c>
      <c r="Q410" s="419">
        <f t="shared" si="6"/>
        <v>0</v>
      </c>
    </row>
    <row r="411" spans="1:45" ht="78" customHeight="1" x14ac:dyDescent="0.2">
      <c r="A411" s="1">
        <v>6</v>
      </c>
      <c r="B411" s="75" t="s">
        <v>1376</v>
      </c>
      <c r="C411" s="10" t="s">
        <v>25</v>
      </c>
      <c r="D411" s="354">
        <v>1</v>
      </c>
      <c r="E411" s="356" t="s">
        <v>1361</v>
      </c>
      <c r="F411" s="356" t="s">
        <v>1362</v>
      </c>
      <c r="G411" s="357" t="s">
        <v>1363</v>
      </c>
      <c r="H411" s="358" t="s">
        <v>1368</v>
      </c>
      <c r="I411" s="321" t="s">
        <v>1369</v>
      </c>
      <c r="J411" s="352">
        <v>3</v>
      </c>
      <c r="K411" s="287">
        <v>43891</v>
      </c>
      <c r="L411" s="287">
        <v>44195</v>
      </c>
      <c r="M411" s="334">
        <v>44</v>
      </c>
      <c r="N411" s="351">
        <v>0</v>
      </c>
      <c r="O411" s="350"/>
      <c r="P411" s="312" t="s">
        <v>1360</v>
      </c>
      <c r="Q411" s="419">
        <f t="shared" si="6"/>
        <v>0</v>
      </c>
    </row>
    <row r="412" spans="1:45" ht="51" x14ac:dyDescent="0.2">
      <c r="A412" s="1">
        <v>6</v>
      </c>
      <c r="B412" s="75" t="s">
        <v>1377</v>
      </c>
      <c r="C412" s="10" t="s">
        <v>25</v>
      </c>
      <c r="D412" s="354">
        <v>2</v>
      </c>
      <c r="E412" s="356" t="s">
        <v>1370</v>
      </c>
      <c r="F412" s="356" t="s">
        <v>1371</v>
      </c>
      <c r="G412" s="357" t="s">
        <v>1372</v>
      </c>
      <c r="H412" s="357" t="s">
        <v>935</v>
      </c>
      <c r="I412" s="321" t="s">
        <v>936</v>
      </c>
      <c r="J412" s="352">
        <v>2000</v>
      </c>
      <c r="K412" s="353">
        <v>43770</v>
      </c>
      <c r="L412" s="353">
        <v>44196</v>
      </c>
      <c r="M412" s="354">
        <f>52+8</f>
        <v>60</v>
      </c>
      <c r="N412" s="351">
        <v>0</v>
      </c>
      <c r="O412" s="349" t="s">
        <v>920</v>
      </c>
      <c r="P412" s="312" t="s">
        <v>1360</v>
      </c>
      <c r="Q412" s="419">
        <f t="shared" si="6"/>
        <v>0</v>
      </c>
    </row>
    <row r="413" spans="1:45" ht="38.25" x14ac:dyDescent="0.25">
      <c r="A413" s="1">
        <v>6</v>
      </c>
      <c r="B413" s="75" t="s">
        <v>1378</v>
      </c>
      <c r="C413" s="10" t="s">
        <v>25</v>
      </c>
      <c r="D413" s="354">
        <v>2</v>
      </c>
      <c r="E413" s="356" t="s">
        <v>1370</v>
      </c>
      <c r="F413" s="356" t="s">
        <v>1371</v>
      </c>
      <c r="G413" s="357" t="s">
        <v>937</v>
      </c>
      <c r="H413" s="357" t="s">
        <v>1373</v>
      </c>
      <c r="I413" s="321" t="s">
        <v>929</v>
      </c>
      <c r="J413" s="352">
        <v>4</v>
      </c>
      <c r="K413" s="353">
        <v>43831</v>
      </c>
      <c r="L413" s="353">
        <v>44196</v>
      </c>
      <c r="M413" s="355">
        <v>52</v>
      </c>
      <c r="N413" s="351">
        <v>0</v>
      </c>
      <c r="O413" s="445"/>
      <c r="P413" s="312" t="s">
        <v>1360</v>
      </c>
      <c r="Q413" s="419">
        <f t="shared" si="6"/>
        <v>0</v>
      </c>
    </row>
    <row r="414" spans="1:45" x14ac:dyDescent="0.2">
      <c r="O414" s="115"/>
    </row>
    <row r="415" spans="1:45" ht="36.75" customHeight="1" x14ac:dyDescent="0.2"/>
  </sheetData>
  <autoFilter ref="B1:D6" xr:uid="{92484C94-A8BB-4B70-9F12-279ADE978F92}"/>
  <sortState xmlns:xlrd2="http://schemas.microsoft.com/office/spreadsheetml/2017/richdata2" ref="A12:O264">
    <sortCondition descending="1" ref="A11"/>
  </sortState>
  <mergeCells count="1">
    <mergeCell ref="B8:O8"/>
  </mergeCells>
  <phoneticPr fontId="15" type="noConversion"/>
  <dataValidations xWindow="218" yWindow="441" count="21">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256:D260 D29 D200:D201 D35:D36 D250:D253 D265:D271 D345:D347 D409:D413" xr:uid="{00000000-0002-0000-0000-000000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46:E47 E14:E19 E96:E97 E85:E88 E29 E200:E201 E35 E250:E253 E265:E271 E345:E347 E409:E413" xr:uid="{00000000-0002-0000-0000-00000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244 G250:G252 G114:G117 G123:G126 G192:G196 G159:G165 G169:G178 G151:G153 G180:G185 G24:G31 G200:G201 G13:G19 G257:G264 G36:G111 G265:H265 G272:H272 G279:H279 G286:H286 G293:H293 G300:H300 G406 G396:H396 H307:H308 H321 H324:H325 H331:H332 H338:H339 G345 H353:H354 H360 G372:H372 H379:H380 H405 G314:H314"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227:G229 H213:H220 H251:H252 H114:H117 H123:H131 H24:H31 H39:H46 H159:H165 H169:H178 H151:H153 H36 H180:H185 H192:H196 H200:H209 H33 H230 H13:H19 H257:H264 H48:H111 H345 H349:H351 H369:H371 H406"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227:H229 I249 I213:I220 I251:I252 I114:I117 I123:I131 I192:I196 J47:J50 I159:I165 I169:I178 I151:I153 I180:I185 I13:I19 I200:I209 I33 I230 I143 I257:I265 I24:I31 I119 I405:I406 I267 I370 I272 I274 I279 I281 I286 I288 I293 I295 I300 I302 I314 I316 I396 I398 I307:I308 I321 I324:I325 I331:I332 I338:I339 I345 I353:I354 I360 I372 I374 I379:I380 I348 I36:I111 I254" xr:uid="{00000000-0002-0000-00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251:J252 J249 J150 J38:J45 J36 J25:J30 J154:J201 J13:J19 J257:J265 J405:J406 J267 J272 J274 J279 J281 J286 J288 J293 J295 J300 J302 J314 J316 J396 J398 J307:J308 J321 J324:J325 J331:J332 J338:J339 J345 J353:J354 J360 J372 J374 J379:J380 J48:J111 J254" xr:uid="{00000000-0002-0000-0000-000005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L179 K27:K30 K189:L190 L198:L200 K244:K252 L247 K150 L18 K166:L168 K154:K158 L155:L158 K36:K45 K172:K188 K191:K201 K11:K19 K257:K265 K48:K111 K255 K267 K406 K272 K274 K279 K281 K286 K288 K293 K295 K300 K302 K314 K316 K398 K307 K310 L323 K321:K324 K327 K331 K334 K338 K341 K345:K346 K356 K409:K411 K372 K374 K382 K379 K348:K353 L362:L368 K360:K368 K386:K389 K393 K396 L386:L387" xr:uid="{00000000-0002-0000-0000-000006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64 L244 L240 L246 L150 L154 L109:L111 L180:L188 L27:L28 L208 L11:L19 L374:L383 L201 L193:L197 L295:L300 L162 L172:L178 L338:L342 L191 L101:L107 L255 K266 K273:L273 K280:L280 K287:L287 K294:L294 K301:L301 K315 K397:L397 K311 L302:L311 L248:L252 L409:L413 K328 L324:L328 K335 L331:L335 K342 K357 L360:L361 K373:L373 L314:L322 K383 L288:L293 L230 K390 L345:L357 L52:L98 L36:L50 L235 L388:L393 L218 L257:L272 L274:L279 L281:L286 L372 L396 L398:L406" xr:uid="{00000000-0002-0000-0000-000007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19 M252 M150 M105 M166:M168 M96 M256 M68 M154:M158 M178:M179 M27:M30 M196:M201 M265 M267 M348:M350 M405:M406 M272 M274 M279 M281 M286 M288 M293 M295 M396 M379:M380 M372 M374 M307:M308 M321 M398 M324:M325 M331:M332 M345 M338:M339 M360 M300 M302 M353:M354 M314 M316 M25 M56 M58 M66 M70 M72 M77:M79 M81 M83 M85 M89 M91 M93 M176 M183:M187 M189:M191 M411:M412 M409" xr:uid="{00000000-0002-0000-00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50 N158 N231:N238 N166:N168 N154 N248:N251 N32:N111 N210:N217 N198:N207 N12:N19 N360 N26:N30 N179:N196 N370:N381 N221:N229 N327 N320:N323 N341 N334 N390:N413 N383:N388 N348:N350 N256:N310" xr:uid="{00000000-0002-0000-0000-000009000000}">
      <formula1>-9223372036854770000</formula1>
      <formula2>9223372036854770000</formula2>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47:D148 D127:D141 D120:D122 D150:D199 D11:D113" xr:uid="{00000000-0002-0000-0000-00000A000000}">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9 F188:F190 E150:E199 E24:E31" xr:uid="{00000000-0002-0000-0000-00000B000000}">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19 F191:F199 F150:F186 F24:F31" xr:uid="{00000000-0002-0000-0000-00000C000000}">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66:G167 F187 G179 G197:G199 G187:G190 G154:G158" xr:uid="{00000000-0002-0000-0000-00000D000000}">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150 G186 H179 G28:G31 O168 H197:H199 G11:H19 G168 H166:H168 H154:H158 G191 H187:H190 G409:H411" xr:uid="{00000000-0002-0000-0000-00000E000000}">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28:I29 I150 I179 I197:I199 I166:I168 I154:I158 I186:I191 I11:I19 I409" xr:uid="{00000000-0002-0000-0000-00000F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19 J409" xr:uid="{00000000-0002-0000-0000-000010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O13:O14 O184 O166:O167 O83 O156:O158 O11 O19 O17 O68 O79 O179 O189:O191" xr:uid="{00000000-0002-0000-0000-00001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256 O345 O265 O267 O98:O100 O293 O274 O353 O281 O272 O288 O279 O396 O286 O295 O314:O316 O300 O398 O307:O308 O393 O324:O325 O331:O332 O338:O339 O409:O412 O360 O348 O321 O372 O374 O379:O380 O405:O406 O302" xr:uid="{00000000-0002-0000-0000-00001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37 F46:F47 F56:F57 F70 F73 F14:F19 F92 F96:F97 F85:F88 F314:F315 F265:F266 F272:F273 F279:F280 F286:F287 F293:F294 F300:F301 F396:F397 F351:F352 F345:F347 F372:F373 F409:F413" xr:uid="{00000000-0002-0000-0000-000013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413" xr:uid="{00000000-0002-0000-0000-000014000000}">
      <formula1>#REF!</formula1>
    </dataValidation>
  </dataValidations>
  <printOptions horizontalCentered="1" gridLines="1"/>
  <pageMargins left="0.15748031496062992" right="0.15748031496062992" top="0.15748031496062992" bottom="0.15748031496062992" header="0.15748031496062992" footer="0.31496062992125984"/>
  <pageSetup scale="20" orientation="landscape" r:id="rId1"/>
  <rowBreaks count="5" manualBreakCount="5">
    <brk id="36" max="16383" man="1"/>
    <brk id="65" max="16383" man="1"/>
    <brk id="85" max="16383" man="1"/>
    <brk id="213" max="15" man="1"/>
    <brk id="24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1"/>
  <sheetViews>
    <sheetView workbookViewId="0">
      <selection activeCell="H8" sqref="H8"/>
    </sheetView>
  </sheetViews>
  <sheetFormatPr baseColWidth="10" defaultRowHeight="15" x14ac:dyDescent="0.25"/>
  <cols>
    <col min="1" max="1" width="20" style="425" customWidth="1"/>
    <col min="2" max="2" width="40.140625" style="425" customWidth="1"/>
    <col min="3" max="3" width="11.42578125" style="425"/>
    <col min="4" max="4" width="13.140625" style="425" customWidth="1"/>
    <col min="5" max="5" width="11.42578125" style="425" customWidth="1"/>
    <col min="6" max="6" width="11.140625" style="425" customWidth="1"/>
    <col min="7" max="16384" width="11.42578125" style="425"/>
  </cols>
  <sheetData>
    <row r="1" spans="1:9" ht="37.5" customHeight="1" x14ac:dyDescent="0.25">
      <c r="A1" s="458" t="s">
        <v>1461</v>
      </c>
      <c r="B1" s="459"/>
      <c r="C1" s="459"/>
      <c r="D1" s="459"/>
      <c r="E1" s="459"/>
      <c r="F1" s="460"/>
    </row>
    <row r="2" spans="1:9" ht="27" x14ac:dyDescent="0.25">
      <c r="A2" s="434" t="s">
        <v>1379</v>
      </c>
      <c r="B2" s="426" t="s">
        <v>1380</v>
      </c>
      <c r="C2" s="426" t="s">
        <v>1381</v>
      </c>
      <c r="D2" s="426" t="s">
        <v>1382</v>
      </c>
      <c r="E2" s="426" t="s">
        <v>1383</v>
      </c>
      <c r="F2" s="435" t="s">
        <v>1384</v>
      </c>
    </row>
    <row r="3" spans="1:9" ht="27" x14ac:dyDescent="0.25">
      <c r="A3" s="436" t="s">
        <v>1385</v>
      </c>
      <c r="B3" s="428" t="s">
        <v>1386</v>
      </c>
      <c r="C3" s="427">
        <v>15</v>
      </c>
      <c r="D3" s="427">
        <v>44</v>
      </c>
      <c r="E3" s="427" t="s">
        <v>1459</v>
      </c>
      <c r="F3" s="437" t="s">
        <v>1460</v>
      </c>
      <c r="H3" s="429"/>
    </row>
    <row r="4" spans="1:9" ht="27" x14ac:dyDescent="0.25">
      <c r="A4" s="436" t="s">
        <v>1387</v>
      </c>
      <c r="B4" s="428" t="s">
        <v>1388</v>
      </c>
      <c r="C4" s="427">
        <v>31</v>
      </c>
      <c r="D4" s="427">
        <v>56</v>
      </c>
      <c r="E4" s="427" t="s">
        <v>1462</v>
      </c>
      <c r="F4" s="437" t="s">
        <v>1463</v>
      </c>
      <c r="H4" s="429"/>
    </row>
    <row r="5" spans="1:9" x14ac:dyDescent="0.25">
      <c r="A5" s="436">
        <v>2016</v>
      </c>
      <c r="B5" s="428" t="s">
        <v>1389</v>
      </c>
      <c r="C5" s="427">
        <v>15</v>
      </c>
      <c r="D5" s="427">
        <v>65</v>
      </c>
      <c r="E5" s="427" t="s">
        <v>1479</v>
      </c>
      <c r="F5" s="437" t="s">
        <v>1480</v>
      </c>
      <c r="G5" s="429"/>
      <c r="H5" s="451"/>
      <c r="I5" s="429"/>
    </row>
    <row r="6" spans="1:9" x14ac:dyDescent="0.25">
      <c r="A6" s="436" t="s">
        <v>1390</v>
      </c>
      <c r="B6" s="428" t="s">
        <v>1391</v>
      </c>
      <c r="C6" s="427">
        <v>21</v>
      </c>
      <c r="D6" s="427">
        <v>89</v>
      </c>
      <c r="E6" s="427" t="s">
        <v>1464</v>
      </c>
      <c r="F6" s="437" t="s">
        <v>1465</v>
      </c>
      <c r="H6" s="429"/>
      <c r="I6" s="429"/>
    </row>
    <row r="7" spans="1:9" x14ac:dyDescent="0.25">
      <c r="A7" s="438">
        <v>2018</v>
      </c>
      <c r="B7" s="439" t="s">
        <v>1392</v>
      </c>
      <c r="C7" s="440">
        <v>27</v>
      </c>
      <c r="D7" s="440">
        <v>144</v>
      </c>
      <c r="E7" s="440" t="s">
        <v>1466</v>
      </c>
      <c r="F7" s="441" t="s">
        <v>1467</v>
      </c>
      <c r="H7" s="429"/>
      <c r="I7" s="429"/>
    </row>
    <row r="8" spans="1:9" ht="30.75" customHeight="1" thickBot="1" x14ac:dyDescent="0.3">
      <c r="A8" s="438">
        <v>2018</v>
      </c>
      <c r="B8" s="439" t="s">
        <v>1394</v>
      </c>
      <c r="C8" s="440">
        <v>2</v>
      </c>
      <c r="D8" s="440">
        <v>5</v>
      </c>
      <c r="E8" s="440">
        <v>0</v>
      </c>
      <c r="F8" s="441">
        <v>5</v>
      </c>
      <c r="H8" s="429"/>
    </row>
    <row r="9" spans="1:9" ht="15.75" thickBot="1" x14ac:dyDescent="0.3">
      <c r="A9" s="461" t="s">
        <v>1393</v>
      </c>
      <c r="B9" s="462"/>
      <c r="C9" s="430">
        <f>SUM(C3:C8)</f>
        <v>111</v>
      </c>
      <c r="D9" s="431">
        <f>SUM(D3:D8)</f>
        <v>403</v>
      </c>
      <c r="E9" s="432">
        <v>195</v>
      </c>
      <c r="F9" s="432">
        <v>208</v>
      </c>
      <c r="H9" s="429"/>
    </row>
    <row r="10" spans="1:9" x14ac:dyDescent="0.25">
      <c r="E10" s="433"/>
      <c r="F10" s="433"/>
    </row>
    <row r="11" spans="1:9" x14ac:dyDescent="0.25">
      <c r="E11" s="452">
        <f>E9/D9</f>
        <v>0.4838709677419355</v>
      </c>
    </row>
  </sheetData>
  <mergeCells count="2">
    <mergeCell ref="A1:F1"/>
    <mergeCell ref="A9:B9"/>
  </mergeCells>
  <pageMargins left="0.70866141732283472" right="0.70866141732283472" top="0.74803149606299213" bottom="0.74803149606299213" header="0.31496062992125984" footer="0.31496062992125984"/>
  <pageSetup paperSize="1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F14.1  PLANES DE MEJORAMIENT...</vt:lpstr>
      <vt:lpstr>Cumplimiento Final PM</vt:lpstr>
      <vt:lpstr>'F14.1  PLANES DE MEJORAMIENT...'!Área_de_impresión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cp:lastPrinted>2019-01-17T16:07:20Z</cp:lastPrinted>
  <dcterms:created xsi:type="dcterms:W3CDTF">2018-07-13T15:06:31Z</dcterms:created>
  <dcterms:modified xsi:type="dcterms:W3CDTF">2020-09-21T15:47:43Z</dcterms:modified>
</cp:coreProperties>
</file>