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hidePivotFieldList="1" defaultThemeVersion="166925"/>
  <mc:AlternateContent xmlns:mc="http://schemas.openxmlformats.org/markup-compatibility/2006">
    <mc:Choice Requires="x15">
      <x15ac:absPath xmlns:x15ac="http://schemas.microsoft.com/office/spreadsheetml/2010/11/ac" url="\\fileserver.saesas.gov.co\publica\1 - Oficina Asesora de Planeaciòn\3. Planeación Estratégica\2023\05_Plan_Acción_2023\Seguimiento\3T\03_Desarrollo\"/>
    </mc:Choice>
  </mc:AlternateContent>
  <xr:revisionPtr revIDLastSave="0" documentId="13_ncr:1_{63C4ACA2-5799-4228-885D-60E98854C589}" xr6:coauthVersionLast="47" xr6:coauthVersionMax="47" xr10:uidLastSave="{00000000-0000-0000-0000-000000000000}"/>
  <bookViews>
    <workbookView xWindow="-120" yWindow="-120" windowWidth="21840" windowHeight="13140" firstSheet="1" activeTab="1" xr2:uid="{00000000-000D-0000-FFFF-FFFF00000000}"/>
  </bookViews>
  <sheets>
    <sheet name="Instructivo" sheetId="3" r:id="rId1"/>
    <sheet name="PAI" sheetId="1" r:id="rId2"/>
    <sheet name="KPIs" sheetId="6" state="hidden" r:id="rId3"/>
    <sheet name="Datos" sheetId="2" state="hidden" r:id="rId4"/>
  </sheets>
  <externalReferences>
    <externalReference r:id="rId5"/>
    <externalReference r:id="rId6"/>
  </externalReferences>
  <definedNames>
    <definedName name="_xlnm._FilterDatabase" localSheetId="1" hidden="1">PAI!$A$7:$AT$123</definedName>
    <definedName name="Dimensión" localSheetId="2">[1]Datos!$B$11:$B$15</definedName>
    <definedName name="Dimensión">Datos!$B$11:$B$15</definedName>
    <definedName name="Iniciativas_Objetivo1" localSheetId="2">[1]!Tabla6[Iniciativas_Objetivo1]</definedName>
    <definedName name="Iniciativas_Objetivo1">Tabla6[Iniciativas_Objetivo1]</definedName>
    <definedName name="Iniciativas_Objetivo10">Datos!$M$11:$M$11</definedName>
    <definedName name="Iniciativas_Objetivo11">Datos!$N$11:$N$11</definedName>
    <definedName name="Iniciativas_Objetivo12">Datos!$O$11:$O$12</definedName>
    <definedName name="Iniciativas_Objetivo13">Datos!$P$11:$P$11</definedName>
    <definedName name="Iniciativas_Objetivo2" localSheetId="2">[1]!Tabla7[Iniciativas_Objetivo2]</definedName>
    <definedName name="Iniciativas_Objetivo2">Tabla7[Iniciativas_Objetivo2]</definedName>
    <definedName name="Iniciativas_Objetivo3" localSheetId="2">[1]!Tabla3[Iniciativas_Objetivo3]</definedName>
    <definedName name="Iniciativas_Objetivo3">Tabla3[Iniciativas_Objetivo3]</definedName>
    <definedName name="Iniciativas_Objetivo4" localSheetId="2">[1]!Tabla4[Iniciativas_Objetivo4]</definedName>
    <definedName name="Iniciativas_Objetivo4">Tabla4[Iniciativas_Objetivo4]</definedName>
    <definedName name="Iniciativas_Objetivo5" localSheetId="2">[1]!Tabla5[Iniciativas_Objetivo5]</definedName>
    <definedName name="Iniciativas_Objetivo5">Tabla5[Iniciativas_Objetivo5]</definedName>
    <definedName name="Iniciativas_Objetivo6">Datos!$I$11:$I$12</definedName>
    <definedName name="Iniciativas_Objetivo7">Datos!$J$11:$J$11</definedName>
    <definedName name="Iniciativas_Objetivo8">Datos!$K$11:$K$13</definedName>
    <definedName name="Iniciativas_Objetivo9">Datos!$L$11:$L$14</definedName>
    <definedName name="Objetivos_Estratégicos" localSheetId="2">[1]Datos!$C$11:$C$23</definedName>
    <definedName name="Objetivos_Estratégicos">Datos!$C$11:$C$23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03" i="1" l="1"/>
  <c r="S90" i="1"/>
  <c r="S65" i="1"/>
  <c r="S40" i="1"/>
  <c r="S38" i="1"/>
  <c r="S31" i="1"/>
  <c r="S17" i="1"/>
  <c r="S13" i="1"/>
  <c r="S10" i="1"/>
  <c r="S12" i="1" l="1"/>
  <c r="R123" i="1" l="1"/>
  <c r="Q123" i="1"/>
  <c r="R121" i="1"/>
  <c r="Q121" i="1"/>
  <c r="R74" i="1"/>
  <c r="Q74" i="1"/>
  <c r="F21" i="6" l="1"/>
  <c r="F20" i="6"/>
  <c r="F19" i="6"/>
  <c r="F18" i="6"/>
  <c r="F17" i="6"/>
  <c r="F16" i="6"/>
  <c r="F15" i="6"/>
  <c r="F14" i="6"/>
  <c r="F13" i="6"/>
  <c r="F12" i="6"/>
  <c r="F11" i="6"/>
  <c r="F10" i="6"/>
  <c r="F9" i="6"/>
  <c r="F8" i="6"/>
  <c r="F7" i="6"/>
  <c r="F6" i="6"/>
  <c r="F5" i="6"/>
  <c r="R70" i="1" l="1"/>
  <c r="R72" i="1" l="1"/>
  <c r="S72" i="1" s="1"/>
  <c r="R37" i="1"/>
  <c r="S123" i="1" l="1"/>
  <c r="U123" i="1" l="1"/>
  <c r="O70" i="1"/>
  <c r="O51" i="1"/>
  <c r="S111" i="1" l="1"/>
  <c r="S54" i="1"/>
  <c r="Q36" i="1" l="1"/>
  <c r="S8" i="1" l="1"/>
  <c r="O71" i="1"/>
  <c r="S9" i="1"/>
  <c r="S11" i="1"/>
  <c r="S14" i="1"/>
  <c r="S15" i="1"/>
  <c r="S16" i="1"/>
  <c r="S18" i="1"/>
  <c r="S19" i="1"/>
  <c r="S20" i="1"/>
  <c r="S21" i="1"/>
  <c r="S22" i="1"/>
  <c r="S23" i="1"/>
  <c r="S24" i="1"/>
  <c r="S25" i="1"/>
  <c r="S26" i="1"/>
  <c r="S27" i="1"/>
  <c r="S28" i="1"/>
  <c r="S29" i="1"/>
  <c r="S30" i="1"/>
  <c r="S32" i="1"/>
  <c r="S33" i="1"/>
  <c r="S34" i="1"/>
  <c r="S35" i="1"/>
  <c r="S36" i="1"/>
  <c r="S37" i="1"/>
  <c r="S39" i="1"/>
  <c r="S41" i="1"/>
  <c r="S42" i="1"/>
  <c r="S43" i="1"/>
  <c r="S44" i="1"/>
  <c r="S45" i="1"/>
  <c r="S46" i="1"/>
  <c r="S47" i="1"/>
  <c r="S48" i="1"/>
  <c r="S49" i="1"/>
  <c r="S50" i="1"/>
  <c r="S51" i="1"/>
  <c r="S52" i="1"/>
  <c r="S53" i="1"/>
  <c r="S55" i="1"/>
  <c r="S56" i="1"/>
  <c r="S57" i="1"/>
  <c r="S58" i="1"/>
  <c r="S59" i="1"/>
  <c r="S60" i="1"/>
  <c r="S61" i="1"/>
  <c r="S62" i="1"/>
  <c r="S63" i="1"/>
  <c r="S64" i="1"/>
  <c r="S66" i="1"/>
  <c r="S67" i="1"/>
  <c r="S68" i="1"/>
  <c r="S69" i="1"/>
  <c r="S70" i="1"/>
  <c r="S71" i="1"/>
  <c r="S73" i="1"/>
  <c r="S74" i="1"/>
  <c r="S75" i="1"/>
  <c r="S76" i="1"/>
  <c r="S77" i="1"/>
  <c r="S78" i="1"/>
  <c r="S79" i="1"/>
  <c r="S80" i="1"/>
  <c r="S81" i="1"/>
  <c r="S82" i="1"/>
  <c r="S83" i="1"/>
  <c r="S84" i="1"/>
  <c r="S85" i="1"/>
  <c r="S86" i="1"/>
  <c r="S87" i="1"/>
  <c r="S88" i="1"/>
  <c r="S89" i="1"/>
  <c r="S91" i="1"/>
  <c r="S92" i="1"/>
  <c r="S93" i="1"/>
  <c r="S94" i="1"/>
  <c r="S95" i="1"/>
  <c r="S96" i="1"/>
  <c r="S97" i="1"/>
  <c r="S98" i="1"/>
  <c r="S99" i="1"/>
  <c r="S100" i="1"/>
  <c r="S101" i="1"/>
  <c r="S102" i="1"/>
  <c r="S104" i="1"/>
  <c r="S105" i="1"/>
  <c r="S106" i="1"/>
  <c r="S107" i="1"/>
  <c r="S108" i="1"/>
  <c r="S109" i="1"/>
  <c r="S110" i="1"/>
  <c r="S112" i="1"/>
  <c r="S113" i="1"/>
  <c r="S114" i="1"/>
  <c r="S115" i="1"/>
  <c r="S116" i="1"/>
  <c r="S117" i="1"/>
  <c r="S118" i="1"/>
  <c r="S119" i="1"/>
  <c r="S120" i="1"/>
  <c r="S121" i="1"/>
  <c r="S122" i="1"/>
  <c r="U22" i="1" l="1"/>
  <c r="F4" i="6"/>
  <c r="U9" i="1"/>
  <c r="U10" i="1"/>
  <c r="U11" i="1"/>
  <c r="U12" i="1"/>
  <c r="U13" i="1"/>
  <c r="U14" i="1"/>
  <c r="U15" i="1"/>
  <c r="U16" i="1"/>
  <c r="U17" i="1"/>
  <c r="U18" i="1"/>
  <c r="U19" i="1"/>
  <c r="U20" i="1"/>
  <c r="U21" i="1"/>
  <c r="U23" i="1"/>
  <c r="U24" i="1"/>
  <c r="U25" i="1"/>
  <c r="U26" i="1"/>
  <c r="U27" i="1"/>
  <c r="U28" i="1"/>
  <c r="U29" i="1"/>
  <c r="U30" i="1"/>
  <c r="U31" i="1"/>
  <c r="U32" i="1"/>
  <c r="U33" i="1"/>
  <c r="U34" i="1"/>
  <c r="U35" i="1"/>
  <c r="U36" i="1"/>
  <c r="U37" i="1"/>
  <c r="U38" i="1"/>
  <c r="U39" i="1"/>
  <c r="U40" i="1"/>
  <c r="U41" i="1"/>
  <c r="U42" i="1"/>
  <c r="U43" i="1"/>
  <c r="U44" i="1"/>
  <c r="U45" i="1"/>
  <c r="U46" i="1"/>
  <c r="U47" i="1"/>
  <c r="U48" i="1"/>
  <c r="U49" i="1"/>
  <c r="U50" i="1"/>
  <c r="U51" i="1"/>
  <c r="U52" i="1"/>
  <c r="U53" i="1"/>
  <c r="U54" i="1"/>
  <c r="U55" i="1"/>
  <c r="U56" i="1"/>
  <c r="U57" i="1"/>
  <c r="U58" i="1"/>
  <c r="U59" i="1"/>
  <c r="U60" i="1"/>
  <c r="U61" i="1"/>
  <c r="U62" i="1"/>
  <c r="U63" i="1"/>
  <c r="U64" i="1"/>
  <c r="U65" i="1"/>
  <c r="U66" i="1"/>
  <c r="U67" i="1"/>
  <c r="U68" i="1"/>
  <c r="U69" i="1"/>
  <c r="U70" i="1"/>
  <c r="U71" i="1"/>
  <c r="U72" i="1"/>
  <c r="U73" i="1"/>
  <c r="U74" i="1"/>
  <c r="U75" i="1"/>
  <c r="U76" i="1"/>
  <c r="U77" i="1"/>
  <c r="U78" i="1"/>
  <c r="U79" i="1"/>
  <c r="U80" i="1"/>
  <c r="U81" i="1"/>
  <c r="U82" i="1"/>
  <c r="U83" i="1"/>
  <c r="U84" i="1"/>
  <c r="U85" i="1"/>
  <c r="U86" i="1"/>
  <c r="U87" i="1"/>
  <c r="U88" i="1"/>
  <c r="U89" i="1"/>
  <c r="U90" i="1"/>
  <c r="U91" i="1"/>
  <c r="U92" i="1"/>
  <c r="U93" i="1"/>
  <c r="U94" i="1"/>
  <c r="U95" i="1"/>
  <c r="U96" i="1"/>
  <c r="U97" i="1"/>
  <c r="U98" i="1"/>
  <c r="U99" i="1"/>
  <c r="U100" i="1"/>
  <c r="U101" i="1"/>
  <c r="U102" i="1"/>
  <c r="U103" i="1"/>
  <c r="U104" i="1"/>
  <c r="U105" i="1"/>
  <c r="U106" i="1"/>
  <c r="U107" i="1"/>
  <c r="U108" i="1"/>
  <c r="U109" i="1"/>
  <c r="U110" i="1"/>
  <c r="U111" i="1"/>
  <c r="U112" i="1"/>
  <c r="U113" i="1"/>
  <c r="U114" i="1"/>
  <c r="U115" i="1"/>
  <c r="U116" i="1"/>
  <c r="U117" i="1"/>
  <c r="U118" i="1"/>
  <c r="U119" i="1"/>
  <c r="U120" i="1"/>
  <c r="U121" i="1"/>
  <c r="U122" i="1"/>
  <c r="U8" i="1"/>
  <c r="AE9" i="1" l="1"/>
  <c r="AE10" i="1"/>
  <c r="AE11" i="1"/>
  <c r="AE12" i="1"/>
  <c r="AE13" i="1"/>
  <c r="AE14" i="1"/>
  <c r="AE15" i="1"/>
  <c r="AE16" i="1"/>
  <c r="AE17" i="1"/>
  <c r="AE18" i="1"/>
  <c r="AE19" i="1"/>
  <c r="AE20" i="1"/>
  <c r="AE21" i="1"/>
  <c r="AE22" i="1"/>
  <c r="AE23" i="1"/>
  <c r="AE24" i="1"/>
  <c r="AE25" i="1"/>
  <c r="AE26" i="1"/>
  <c r="AE27" i="1"/>
  <c r="AE28" i="1"/>
  <c r="AE29" i="1"/>
  <c r="AE30" i="1"/>
  <c r="AE31" i="1"/>
  <c r="AE32" i="1"/>
  <c r="AE33" i="1"/>
  <c r="AE34" i="1"/>
  <c r="AE35" i="1"/>
  <c r="AE36" i="1"/>
  <c r="AE37" i="1"/>
  <c r="AE38" i="1"/>
  <c r="AE39" i="1"/>
  <c r="AE40" i="1"/>
  <c r="AE41" i="1"/>
  <c r="AE42" i="1"/>
  <c r="AE43" i="1"/>
  <c r="AE44" i="1"/>
  <c r="AE45" i="1"/>
  <c r="AE46" i="1"/>
  <c r="AE47" i="1"/>
  <c r="AE48" i="1"/>
  <c r="AE49" i="1"/>
  <c r="AE50" i="1"/>
  <c r="AE51" i="1"/>
  <c r="AE52" i="1"/>
  <c r="AE53" i="1"/>
  <c r="AE54" i="1"/>
  <c r="AE55" i="1"/>
  <c r="AE56" i="1"/>
  <c r="AE57" i="1"/>
  <c r="AE58" i="1"/>
  <c r="AE59" i="1"/>
  <c r="AE60" i="1"/>
  <c r="AE61" i="1"/>
  <c r="AE62" i="1"/>
  <c r="AE63" i="1"/>
  <c r="AE64" i="1"/>
  <c r="AE65" i="1"/>
  <c r="AE66" i="1"/>
  <c r="AE67" i="1"/>
  <c r="AE68" i="1"/>
  <c r="AE69" i="1"/>
  <c r="AE70" i="1"/>
  <c r="AE71" i="1"/>
  <c r="AE72" i="1"/>
  <c r="AE73" i="1"/>
  <c r="AE74" i="1"/>
  <c r="AE75" i="1"/>
  <c r="AE76" i="1"/>
  <c r="AE77" i="1"/>
  <c r="AE78" i="1"/>
  <c r="AE79" i="1"/>
  <c r="AE80" i="1"/>
  <c r="AE81" i="1"/>
  <c r="AE82" i="1"/>
  <c r="AE83" i="1"/>
  <c r="AE84" i="1"/>
  <c r="AE85" i="1"/>
  <c r="AE86" i="1"/>
  <c r="AE87" i="1"/>
  <c r="AE88" i="1"/>
  <c r="AE89" i="1"/>
  <c r="AE90" i="1"/>
  <c r="AE91" i="1"/>
  <c r="AE92" i="1"/>
  <c r="AE93" i="1"/>
  <c r="AE94" i="1"/>
  <c r="AE95" i="1"/>
  <c r="AE96" i="1"/>
  <c r="AE97" i="1"/>
  <c r="AE98" i="1"/>
  <c r="AE99" i="1"/>
  <c r="AE100" i="1"/>
  <c r="AE101" i="1"/>
  <c r="AE102" i="1"/>
  <c r="AE103" i="1"/>
  <c r="AE104" i="1"/>
  <c r="AE105" i="1"/>
  <c r="AE106" i="1"/>
  <c r="AE107" i="1"/>
  <c r="AE108" i="1"/>
  <c r="AE109" i="1"/>
  <c r="AE110" i="1"/>
  <c r="AE111" i="1"/>
  <c r="AE112" i="1"/>
  <c r="AE113" i="1"/>
  <c r="AE114" i="1"/>
  <c r="AE115" i="1"/>
  <c r="AE116" i="1"/>
  <c r="AE117" i="1"/>
  <c r="AE118" i="1"/>
  <c r="AE119" i="1"/>
  <c r="AE120" i="1"/>
  <c r="AE121" i="1"/>
  <c r="AE122" i="1"/>
  <c r="AE123" i="1"/>
  <c r="AE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Andres David Martinez Gutierrez</author>
  </authors>
  <commentList>
    <comment ref="W58" authorId="0" shapeId="0" xr:uid="{00000000-0006-0000-0000-000008000000}">
      <text>
        <r>
          <rPr>
            <b/>
            <sz val="9"/>
            <color indexed="81"/>
            <rFont val="Tahoma"/>
            <family val="2"/>
          </rPr>
          <t>Andres David Martinez Gutierrez:</t>
        </r>
        <r>
          <rPr>
            <sz val="9"/>
            <color indexed="81"/>
            <rFont val="Tahoma"/>
            <family val="2"/>
          </rPr>
          <t xml:space="preserve">
Este indicador se modificó en el T1</t>
        </r>
      </text>
    </comment>
  </commentList>
</comments>
</file>

<file path=xl/sharedStrings.xml><?xml version="1.0" encoding="utf-8"?>
<sst xmlns="http://schemas.openxmlformats.org/spreadsheetml/2006/main" count="2140" uniqueCount="838">
  <si>
    <t>FORMATO MEDICIÓN DE PLAN DE ACCIÓN INSTITUCIONAL
PROCESO GOBIERNO Y GESTIÓN DE LA ESTRATEGIA
MACROPROCESO DIRECCIONAMIENTO ESTRATÉGICO</t>
  </si>
  <si>
    <r>
      <t xml:space="preserve">Código: </t>
    </r>
    <r>
      <rPr>
        <sz val="11"/>
        <color theme="1"/>
        <rFont val="Arial"/>
        <family val="2"/>
      </rPr>
      <t>F-DE2-301</t>
    </r>
    <r>
      <rPr>
        <b/>
        <sz val="11"/>
        <color theme="1"/>
        <rFont val="Arial"/>
        <family val="2"/>
      </rPr>
      <t xml:space="preserve">
Versión No.:</t>
    </r>
    <r>
      <rPr>
        <sz val="11"/>
        <color theme="1"/>
        <rFont val="Arial"/>
        <family val="2"/>
      </rPr>
      <t xml:space="preserve"> 04</t>
    </r>
    <r>
      <rPr>
        <b/>
        <sz val="11"/>
        <color theme="1"/>
        <rFont val="Arial"/>
        <family val="2"/>
      </rPr>
      <t xml:space="preserve">
Vigencia desde: </t>
    </r>
    <r>
      <rPr>
        <sz val="11"/>
        <color theme="1"/>
        <rFont val="Arial"/>
        <family val="2"/>
      </rPr>
      <t>26– 09- 2023</t>
    </r>
  </si>
  <si>
    <t>INSTRUCTIVO MEDICIÓN DE PLAN DE ACCIÓN INSTITUCIONAL (PAI)</t>
  </si>
  <si>
    <t>Pestaña "PAI"</t>
  </si>
  <si>
    <t>Campo</t>
  </si>
  <si>
    <t>Conceptualización o explicación del campo</t>
  </si>
  <si>
    <t>Instrucción de diligenciamiento</t>
  </si>
  <si>
    <t>Dimensión</t>
  </si>
  <si>
    <r>
      <t xml:space="preserve">Las dimensiones del plan de acción corresponden a categorías estratégicas necesarias para el funcionamiento de la estrategia y modelo de operación de SAE para lograr un equilibrio entre los objetivos estratégicos de esta. Estas dimensiones parten de las perspectivas del Balanced Scorecard (BSC) o Cuadro de Mando Integral, herramienta aplicada en entidades públicas, empresas mixtas y privadas para medir su estrategia.
Las dimensiones que se contemplan y adoptan en el PAI de la SAE corresponden a:
</t>
    </r>
    <r>
      <rPr>
        <b/>
        <sz val="11"/>
        <color theme="1"/>
        <rFont val="Arial"/>
        <family val="2"/>
      </rPr>
      <t xml:space="preserve">Dimensión productiva, social y ambiental: </t>
    </r>
    <r>
      <rPr>
        <sz val="11"/>
        <color theme="1"/>
        <rFont val="Arial"/>
        <family val="2"/>
      </rPr>
      <t xml:space="preserve">dimensión creada por la SAE para exaltar sus objetivos estratégicos y compromiso en los ámbitos productivos, sociales y ambientales asociados a su misionalidad y que contribuyen al cumplimiento del Plan Nacional de Desarrollo, al desarrollo territorial de Colombia y a la Paz Total. Esta dimensión favorece a población constitucionalmente protegida, organizaciones sociales y populares (Campesinas y urbanas), cooperativas, asociaciones y organizaciones comunales (ambientales y de mujeres), sujetos de reforma agraria, entre otros grupos de interés priorizados por la SAE. Algunas temáticas que se contemplan en esta dimensión se asocian a la justicia social; la contribución a la reforma agraria; al desarrollo territorial; a la implementación de proyectos estratégicos con enfoque productivo, social y ambiental que permitan la creación de valor; a garantizar la inclusión de comunidades, organizaciones sociales y economías populares en condición de vulnerabilidad en los mecanismos de administración existentes; entre otros.
</t>
    </r>
    <r>
      <rPr>
        <b/>
        <sz val="11"/>
        <color theme="1"/>
        <rFont val="Arial"/>
        <family val="2"/>
      </rPr>
      <t>Dimensión financiera:</t>
    </r>
    <r>
      <rPr>
        <sz val="11"/>
        <color theme="1"/>
        <rFont val="Arial"/>
        <family val="2"/>
      </rPr>
      <t xml:space="preserve"> dimensión que contempla todos los objetivos estratégicos relacionados con el comportamiento financiero de SAE y que son objeto de interés de las entidades que reciben transferencias monetarias, la Junta Directiva de SAE, MinHacienda y de SAE como sociedad. Esta dimensión abarca temáticas como son los ingresos, fuentes de financiación, gastos, ahorros, rentabilidad, rendimientos financieros, utilidades, y en general todas los aspectos asociados al aspecto económico, financiero y presupuestal de SAE.
</t>
    </r>
    <r>
      <rPr>
        <b/>
        <sz val="11"/>
        <color theme="1"/>
        <rFont val="Arial"/>
        <family val="2"/>
      </rPr>
      <t>Dimensión de grupos de interés:</t>
    </r>
    <r>
      <rPr>
        <sz val="11"/>
        <color theme="1"/>
        <rFont val="Arial"/>
        <family val="2"/>
      </rPr>
      <t xml:space="preserve"> dimensión que considera los objetivos estratégicos que pretenden fortalecer la relación que tiene SAE con sus grupos de interés internos y externos, y satisfacer sus necesidades a partir de los servicios que presta en el marco de su misionalidad. En esta dimensión se contemplan temáticas como cobertura del servicio, accesibilidad, posicionamiento de marca, calidad y oportunidad del servicio, transparencia, valor público, nivel de satisfacción del cliente, entre otros factores que miden el relacionamiento con los grupos de interés.
</t>
    </r>
    <r>
      <rPr>
        <b/>
        <sz val="11"/>
        <color theme="1"/>
        <rFont val="Arial"/>
        <family val="2"/>
      </rPr>
      <t xml:space="preserve">Dimensión de procesos: </t>
    </r>
    <r>
      <rPr>
        <sz val="11"/>
        <color theme="1"/>
        <rFont val="Arial"/>
        <family val="2"/>
      </rPr>
      <t xml:space="preserve">dimensión que aborda los objetivos estratégicos asociados al adecuado funcionamiento y mejora del modelo operacional por procesos de SAE en su nivel estratégico, misional, de apoyo y/o de seguimiento y evaluación. Abordar esta dimensión contribuye a la productividad de SAE y satisfacer partes interesadas como son la Junta Directiva, proveedores, clientes externos, entes de control y otros grupos de interés que reciben los servicios de SAE. Algunas temáticas que se pueden abordar desde esta dimensión corresponden a la medición de la eficiencia operacional, la automatización de los procesos, el fortalecimiento de procesos, procesos de innovación, desarrollo de nuevos servicios, la implementación de los sistemas integrados de gestión, tecnología, entre otros. 
</t>
    </r>
    <r>
      <rPr>
        <b/>
        <sz val="11"/>
        <color theme="1"/>
        <rFont val="Arial"/>
        <family val="2"/>
      </rPr>
      <t>Dimensión de aprendizaje y crecimiento:</t>
    </r>
    <r>
      <rPr>
        <sz val="11"/>
        <color theme="1"/>
        <rFont val="Arial"/>
        <family val="2"/>
      </rPr>
      <t xml:space="preserve"> dimensión que incluye los objetivos estratégicos relacionados con el talento humano de SAE y las condiciones que brinda la entidad para su permanencia, crecimiento, desarrollo y bienestar, teniendo en cuenta que son el corazón y la base para ejecutar la estrategia y modelo operacional de SAE. Algunas temáticas que se contemplan en esta dimensión pueden estar asociadas a las competencias del talento humano, al ambiente laboral, la gestión del conocimiento, al desarrollo profesional, a la retención del talento humano, procesos de aprendizaje, entre otros. </t>
    </r>
  </si>
  <si>
    <t>Este campo es netamente informativo y se diligencia al momento de la formulación del Plan de Acción Institucional en el formato F-DE2-118 Formato Plan de acción.
Este campo no es objeto de modificación al realizar el seguimiento al plan de acción, por lo que si desea modificar su contenido deberá solicitarlo a la Oficina Asesora de Planeación en el campo de observaciones junto con la justificación del cambio.</t>
  </si>
  <si>
    <t>Objetivos estratégicos</t>
  </si>
  <si>
    <t>Corresponden a los propósitos o fines que SAE establece en el corto y mediano plazo, en el marco de su visión, misión y estrategia operacional. Estos objetivos se establecen por cada una de las dimensiones estratégicas y deben ser diseñados contemplando que éstos puedan ser medidos, que sean específicos, adecuados, realistas y oportunos de acuerdo con la metodología SMART (George T.Doran).
Estos objetivos estratégicos corresponden a los establecidos en el plan estratégico institucional cuatrienal establecido al interior de la entidad.</t>
  </si>
  <si>
    <t>Iniciativas</t>
  </si>
  <si>
    <t>Corresponden a las tácticas o acciones de nivel táctico que permiten desarrollar y desagregar la estrategia u objetivos estratégicos en metas más pequeñas que permitan su ejecución en el corto plazo. Estas iniciativas o tácticas agrupan una o más actividades de nivel operativo relacionadas, que garantizan el cumplimiento de los objetivos y metas estratégicas de SAE.</t>
  </si>
  <si>
    <t xml:space="preserve">Este campo es netamente informativo y se diligencia al momento de la formulación del Plan de Acción Institucional en el formato F-DE2-118 Formato Plan de acción.
Este campo no es objeto de modificación al realizar el seguimiento al plan de acción, por lo que si desea modificar su contenido deberá solicitarlo a la Oficina Asesora de Planeación en el campo de observaciones junto con la justificación del cambio. </t>
  </si>
  <si>
    <t>Acciones</t>
  </si>
  <si>
    <t>Corresponden a las actividades a realizar en la vigencia por parte de las áreas de SAE a fin de dar cumplimiento a las iniciativas y objetivos estratégicos que conforman la estrategia de SAE para cada periodo de administración.</t>
  </si>
  <si>
    <t>Macroproceso</t>
  </si>
  <si>
    <t>Es un conjunto de procesos que se relacionan entresí y que contribuyen a un objetivo común en el marco del modelo operacional de SAE. Estos se encuentran determinados dentro de la arquitectura empresarial de SAE y se enlistan en el PAI a fin de asociar las actividades que contribuyen a su objetivo e identificar con mayor facilidad los indicadores que contribuyen a medir el desempeño de dicho macroproceso.</t>
  </si>
  <si>
    <t>Proceso</t>
  </si>
  <si>
    <t>Responde a un conjunto de actividades de nivel táctico o procedimientos que secuencialmente se interrelacionan para transformar las entradas de un proceso en resultados o salidas, cumplimiendo el objetivo de cada proceso dentro del modelo de operación de procesos de SAE. Estos se encuentran determinados dentro de la arquitectura empresarial de SAE y se enlistan en el PAI a fin de asociar las actividades que contribuyen a su objetivo e identificar con mayor facilidad los indicadores que contribuyen a medir el desempeño de dicho proceso.</t>
  </si>
  <si>
    <t xml:space="preserve">Área responsable de la ejecución </t>
  </si>
  <si>
    <t>Pertenece al área que ejecuta cada actividad o acción establecida en el Plan de Acción Institucional.</t>
  </si>
  <si>
    <t>¿Se toma en cuenta para la evaluación de desempeño?</t>
  </si>
  <si>
    <t>Es un criterio establecido por SAE para determinar cuáles indicadores se tienen en cuenta para evaluar el desempeño o rendimiento de las áreas en función de las actividades desarrolladas en la vigencia.</t>
  </si>
  <si>
    <t>Nombre del indicador</t>
  </si>
  <si>
    <t>Es el título o denominación corta y sencilla que permite identificar el objetivo de medición del indicador. Este debe estar correlacionado con la actividad que se realiza en la vigencia y que se desea medir.</t>
  </si>
  <si>
    <t>Clasificación por ubicación en la cadena de valor público</t>
  </si>
  <si>
    <r>
      <t xml:space="preserve">Corresponde a la clasificación de los indicadores dependiendo de su ubicación en la cadena de valor público. Dentro de esta cadena se contemplan los insumos, los procesos, los productos, los resultados y los impactos que se generan de la prestación de un servicio o generación de productos en el sector público.
En el marco de esta cadena de valor público y teniendo en cuenta la clasificación adoptada por el DANE y recogida en la metodología de la Guía para la construcción y análisis de Indicadores de Gestión - Versión 4 del DAFP, se tiene que:
</t>
    </r>
    <r>
      <rPr>
        <b/>
        <sz val="11"/>
        <rFont val="Arial"/>
        <family val="2"/>
      </rPr>
      <t>* Gestión:</t>
    </r>
    <r>
      <rPr>
        <sz val="11"/>
        <rFont val="Arial"/>
        <family val="2"/>
      </rPr>
      <t xml:space="preserve"> cuantifica los recursos físicos, humanos y financieros utilizados en el desarrollo de los procesos mientras mide la cantidad de acciones, procesos, procedimientos y/u operaciones realizadas durante la etapa de implementación.
Esta clasificación abarca los insumos y los procesos de la cadena de valor público.
</t>
    </r>
    <r>
      <rPr>
        <b/>
        <sz val="11"/>
        <rFont val="Arial"/>
        <family val="2"/>
      </rPr>
      <t>• Producto:</t>
    </r>
    <r>
      <rPr>
        <sz val="11"/>
        <rFont val="Arial"/>
        <family val="2"/>
      </rPr>
      <t xml:space="preserve"> cuantifica los productos y servicios realizados por cada área. Este indicador abarca la etapa de productos de la cadena de valor.
</t>
    </r>
    <r>
      <rPr>
        <b/>
        <sz val="11"/>
        <rFont val="Arial"/>
        <family val="2"/>
      </rPr>
      <t xml:space="preserve">• Efecto: </t>
    </r>
    <r>
      <rPr>
        <sz val="11"/>
        <rFont val="Arial"/>
        <family val="2"/>
      </rPr>
      <t xml:space="preserve">mide los cambios obtenidos en el bienestar de la población objetivo como consecuencia
de manera directa o indirecta de la entrega de los productos y/o servicios. Esta clasificación contempla las etapas de resultados o efectos, e impactos de la cadena de valor. 
</t>
    </r>
  </si>
  <si>
    <t>Tipo de indicador</t>
  </si>
  <si>
    <r>
      <t>Corresponde a la categorización de los indicadores de acuerdo con su naturaleza. Para la estructuración del PAI, la SAE emplea las siguientes tipologías o tipos de indicadores:</t>
    </r>
    <r>
      <rPr>
        <b/>
        <sz val="11"/>
        <rFont val="Arial"/>
        <family val="2"/>
      </rPr>
      <t xml:space="preserve">
* Indicadores de calidad:</t>
    </r>
    <r>
      <rPr>
        <sz val="11"/>
        <rFont val="Arial"/>
        <family val="2"/>
      </rPr>
      <t xml:space="preserve"> indicadores que buscan medir aspectos relacionados con la capacidad de SAE para atender a las necesidades y demandas de sus usuarios bajo preceptos de rápidez e inmediatez a la hora de prestar sus bienes o servicios. La SAE enfoca la medición de estos indicadores hacia aspectos como la oportunidad y la percepción de satisfacción de los usuarios.
</t>
    </r>
    <r>
      <rPr>
        <b/>
        <sz val="11"/>
        <rFont val="Arial"/>
        <family val="2"/>
      </rPr>
      <t>* Indicadores de economía:</t>
    </r>
    <r>
      <rPr>
        <sz val="11"/>
        <rFont val="Arial"/>
        <family val="2"/>
      </rPr>
      <t xml:space="preserve"> indicadores que permiten medir la capacidad de SAE para gestionar los recursos disponibles de la forma más conveniente y adecuada. El enfoque de SAE frente a este tipo de indicadores va asociado a la medición del desempeño presupuestal, los posibles ahorros asociados a las actividades del plan de acción, medición de utilidades, ingresos económicos, rendimientos financieros, valor público y rentabilidad social.
</t>
    </r>
    <r>
      <rPr>
        <b/>
        <sz val="11"/>
        <rFont val="Arial"/>
        <family val="2"/>
      </rPr>
      <t>* Indicadores de eficacia</t>
    </r>
    <r>
      <rPr>
        <sz val="11"/>
        <rFont val="Arial"/>
        <family val="2"/>
      </rPr>
      <t>: indicadores que buscan determinar el cumplimiento de un objetivo o una actividad de acuerdo con la meta establecida. Al interior de SAE los indicadores de eficacia se enfocan principalmente en la medición de factores claves de éxito, puntos críticos, factores de mejora y resultados estratégicos.</t>
    </r>
  </si>
  <si>
    <t>Comportamiento del indicador</t>
  </si>
  <si>
    <r>
      <t xml:space="preserve">Contempla la postura o posición del indicador con relación a la naturaleza de las actividades ejecutadas por parte de la SAE, las cuales pueden llevarse a cabo bajo demanda, programación anual o programación periódica. 
</t>
    </r>
    <r>
      <rPr>
        <b/>
        <sz val="11"/>
        <rFont val="Arial"/>
        <family val="2"/>
      </rPr>
      <t>* Indicador a Demanda:</t>
    </r>
    <r>
      <rPr>
        <sz val="11"/>
        <rFont val="Arial"/>
        <family val="2"/>
      </rPr>
      <t xml:space="preserve"> Hace referencia a al indicador que mide el avance de actividades que no cuentan con una programación previa sino que son atendidas por el área encargada una vez se reciben. No se sabe cuál es el universo a atender, por lo tanto se atienden a demanda.
</t>
    </r>
    <r>
      <rPr>
        <b/>
        <sz val="11"/>
        <rFont val="Arial"/>
        <family val="2"/>
      </rPr>
      <t xml:space="preserve">• Indicador con Programación Anual: </t>
    </r>
    <r>
      <rPr>
        <sz val="11"/>
        <rFont val="Arial"/>
        <family val="2"/>
      </rPr>
      <t xml:space="preserve">Se refiere a la medición de actividades que se proyectan o programan en el año por cada una de las áreas de la entidad, lo que permite saber la cantidad de actividades a desarrollar durante la vigencia. 
</t>
    </r>
    <r>
      <rPr>
        <b/>
        <sz val="11"/>
        <rFont val="Arial"/>
        <family val="2"/>
      </rPr>
      <t xml:space="preserve">• Indicador con Programación por Periodos: </t>
    </r>
    <r>
      <rPr>
        <sz val="11"/>
        <rFont val="Arial"/>
        <family val="2"/>
      </rPr>
      <t>Se refiere al indicador que mide el estado de avance de las actividades que se proyectan o programan dentro de un espacio temporal definido diferente al anual. Es decir, la programación de actividades a realizar o universo sobre el cual se va medir el estado de avance de la acción puede ser variable entre periodos.</t>
    </r>
  </si>
  <si>
    <t>Fórmula para medir el indicador</t>
  </si>
  <si>
    <r>
      <t xml:space="preserve">Corresponde a la descripción, expresión o notación matemática de cómo medir el desempeño del indicador propuesto. Usualmente los indicadores que emplea SAE relacionan fórmulas en términos de fracciones o divisiones de dos cifras, las cuales están relacionadas con la meta y el estado de avance. Para esto usa fórmulas que contienen numeradores y denominadores. 
</t>
    </r>
    <r>
      <rPr>
        <b/>
        <sz val="11"/>
        <rFont val="Arial"/>
        <family val="2"/>
      </rPr>
      <t xml:space="preserve">* Numerador: </t>
    </r>
    <r>
      <rPr>
        <sz val="11"/>
        <rFont val="Arial"/>
        <family val="2"/>
      </rPr>
      <t xml:space="preserve">corresponde a la parte superior de la fracción o fórmula, y responde al resultado esperado de la actividad a realizar.
</t>
    </r>
    <r>
      <rPr>
        <b/>
        <sz val="11"/>
        <rFont val="Arial"/>
        <family val="2"/>
      </rPr>
      <t xml:space="preserve">* Denominador: </t>
    </r>
    <r>
      <rPr>
        <sz val="11"/>
        <rFont val="Arial"/>
        <family val="2"/>
      </rPr>
      <t>es la parte inferior de la fracción o fórmula, y corresponde al universo o meta sobre la cual se realizará la medición del indicador o actividad.</t>
    </r>
  </si>
  <si>
    <t>Descripción del indicador</t>
  </si>
  <si>
    <t>La descripción del indicador es un campo con información cualitativa del indicador que permite su explicación y claridad. Este campo incluye el objetivo de medición del indicador, la explicación del numerador y denominador de la fórmula del indicador en términos cualitativos y de alcance, y también puede contener notas aclaratorias u observaciones para facilitar la medición del indicador.</t>
  </si>
  <si>
    <t>Meta 202(X)</t>
  </si>
  <si>
    <t>Es el resultado que se espera lograr en la vigencia con relación a la medición de la acción o actividad a través de su indicador. Esta meta es anualizada y puede representarse a nivel porcentual o con valor absoluto, según mejor convenga.</t>
  </si>
  <si>
    <t>Periodicidad del reporte</t>
  </si>
  <si>
    <t>Es la frecuencia con la que se realiza el reporte y por tanto el seguimiento al Plan de Acción Institucional de SAE. Según los lineamientos establecidos en la entidad, esta periocidad es trimestral, una vez la Oficina Asesora de Planeación solicite su reporte.</t>
  </si>
  <si>
    <t>Numerador T(X)</t>
  </si>
  <si>
    <t>Corresponde a la parte superior de la fracción o fórmula, y responde al estado de avance del indicador analizado.</t>
  </si>
  <si>
    <r>
      <t xml:space="preserve">Diligencie de manera </t>
    </r>
    <r>
      <rPr>
        <b/>
        <sz val="11"/>
        <color theme="1"/>
        <rFont val="Arial"/>
        <family val="2"/>
      </rPr>
      <t>númerica y acumulada</t>
    </r>
    <r>
      <rPr>
        <sz val="11"/>
        <color theme="1"/>
        <rFont val="Arial"/>
        <family val="2"/>
      </rPr>
      <t xml:space="preserve"> el estado de avance de la actividad de acuerdo con lo descrito en la parte superior de la fórmula (Numerador). 
En caso que no se haya avanzado en la actividad, escriba el número cero y no deje vacío el campo.
Este campo es de</t>
    </r>
    <r>
      <rPr>
        <b/>
        <sz val="11"/>
        <color theme="1"/>
        <rFont val="Arial"/>
        <family val="2"/>
      </rPr>
      <t xml:space="preserve"> obligatorio diligenciamiento</t>
    </r>
    <r>
      <rPr>
        <sz val="11"/>
        <color theme="1"/>
        <rFont val="Arial"/>
        <family val="2"/>
      </rPr>
      <t>.</t>
    </r>
  </si>
  <si>
    <t>Denominador T(X)</t>
  </si>
  <si>
    <t>Es la parte inferior de la fracción o fórmula, y corresponde al universo o meta sobre la cual se realizará la medición del indicador o actividad.</t>
  </si>
  <si>
    <r>
      <t xml:space="preserve">En este espacio diligencie de manera </t>
    </r>
    <r>
      <rPr>
        <b/>
        <sz val="11"/>
        <color theme="1"/>
        <rFont val="Arial"/>
        <family val="2"/>
      </rPr>
      <t>númerica y acumulada</t>
    </r>
    <r>
      <rPr>
        <sz val="11"/>
        <color theme="1"/>
        <rFont val="Arial"/>
        <family val="2"/>
      </rPr>
      <t xml:space="preserve"> la meta anual de la actividad (en caso que sea un valor absoluto) o el valor del universo sobre el cual se realizará la medición de la actividad de acuerdo con lo descrito en la parte inferior de la fórmula (Denominador). 
No deje el campo en vacío. En caso que corresponda a un indicador a demanda y no se haya recibido solicitudes sobre las cuales medir el estado de avance, registre el valor cero.
Este campo es de </t>
    </r>
    <r>
      <rPr>
        <b/>
        <sz val="11"/>
        <color theme="1"/>
        <rFont val="Arial"/>
        <family val="2"/>
      </rPr>
      <t>obligatorio diligenciamiento.</t>
    </r>
  </si>
  <si>
    <t>Cumplimiento del indicador en el año</t>
  </si>
  <si>
    <t>Es el resultado de aplicar la fórmula del indicador, el cual indica a nivel porcentual (%) el grado de avance o cumplimiento acumulado de la actividad en el año, a corte del periodo analizado y con base en la meta establecida.</t>
  </si>
  <si>
    <t>Este campo es automático, por lo que no debe diligenciarlo o modificarlo.</t>
  </si>
  <si>
    <t>% Meta T(X)</t>
  </si>
  <si>
    <r>
      <t xml:space="preserve">Pertenece al porcentaje (%) asignado o programado a cada corte de seguimiento trimestral como indicativo del porcentaje esperado en el estado de avance de las actividades formuladas. 
Teniendo en cuenta que cada seguimiento se realiza con una frecuencia trimestral y que en cada año se realizan cuatro (4) seguimientos, se distribuye el 100% esperado para la vigencia en partes iguales del 25%. Como los seguimientos son acumulados, el porcentaje asignado a cada corte de seguimiento trimestral son los siguientes:
* </t>
    </r>
    <r>
      <rPr>
        <b/>
        <sz val="11"/>
        <rFont val="Arial"/>
        <family val="2"/>
      </rPr>
      <t>A corte del trimestre No. 1</t>
    </r>
    <r>
      <rPr>
        <sz val="11"/>
        <rFont val="Arial"/>
        <family val="2"/>
      </rPr>
      <t xml:space="preserve"> </t>
    </r>
    <r>
      <rPr>
        <b/>
        <sz val="11"/>
        <rFont val="Arial"/>
        <family val="2"/>
      </rPr>
      <t>(T1)</t>
    </r>
    <r>
      <rPr>
        <sz val="11"/>
        <rFont val="Arial"/>
        <family val="2"/>
      </rPr>
      <t xml:space="preserve"> comprendido entre enero y marzo </t>
    </r>
    <r>
      <rPr>
        <b/>
        <sz val="11"/>
        <rFont val="Arial"/>
        <family val="2"/>
      </rPr>
      <t>la meta es del 25%.</t>
    </r>
    <r>
      <rPr>
        <sz val="11"/>
        <rFont val="Arial"/>
        <family val="2"/>
      </rPr>
      <t xml:space="preserve">
* </t>
    </r>
    <r>
      <rPr>
        <b/>
        <sz val="11"/>
        <rFont val="Arial"/>
        <family val="2"/>
      </rPr>
      <t xml:space="preserve">A corte del trimestre No. 2 (T2) </t>
    </r>
    <r>
      <rPr>
        <sz val="11"/>
        <rFont val="Arial"/>
        <family val="2"/>
      </rPr>
      <t xml:space="preserve">comprendido entre enero y junio </t>
    </r>
    <r>
      <rPr>
        <b/>
        <sz val="11"/>
        <rFont val="Arial"/>
        <family val="2"/>
      </rPr>
      <t>la meta es del 50%.</t>
    </r>
    <r>
      <rPr>
        <sz val="11"/>
        <rFont val="Arial"/>
        <family val="2"/>
      </rPr>
      <t xml:space="preserve">
* </t>
    </r>
    <r>
      <rPr>
        <b/>
        <sz val="11"/>
        <rFont val="Arial"/>
        <family val="2"/>
      </rPr>
      <t>A corte del trimestre No. 3 (T3)</t>
    </r>
    <r>
      <rPr>
        <sz val="11"/>
        <rFont val="Arial"/>
        <family val="2"/>
      </rPr>
      <t xml:space="preserve"> comprendido entre enero y septiembre </t>
    </r>
    <r>
      <rPr>
        <b/>
        <sz val="11"/>
        <rFont val="Arial"/>
        <family val="2"/>
      </rPr>
      <t>la meta es del 75%.</t>
    </r>
    <r>
      <rPr>
        <sz val="11"/>
        <rFont val="Arial"/>
        <family val="2"/>
      </rPr>
      <t xml:space="preserve">
* </t>
    </r>
    <r>
      <rPr>
        <b/>
        <sz val="11"/>
        <rFont val="Arial"/>
        <family val="2"/>
      </rPr>
      <t>A corte del trimestre No. 4 (T4)</t>
    </r>
    <r>
      <rPr>
        <sz val="11"/>
        <rFont val="Arial"/>
        <family val="2"/>
      </rPr>
      <t xml:space="preserve"> comprendido entre enero y diciembre de cada anualidad </t>
    </r>
    <r>
      <rPr>
        <b/>
        <sz val="11"/>
        <rFont val="Arial"/>
        <family val="2"/>
      </rPr>
      <t>la meta es del 100%.</t>
    </r>
  </si>
  <si>
    <t xml:space="preserve">Este campo está predefinido de acuerdo con el corte de seguimiento, es decir, si es el seguimiento a corte del primer trimestre, este valor será del 25%; si es a corte del segundo trimestre será del 50%; si es a corte del tercer trimestre será del 75% y si a corte del cuarto trimestre este valor será del 100%.  
Este dato será registrado por parte de la Oficina Asesora de Planeación, por lo cual no debe modificar este dato. </t>
  </si>
  <si>
    <t>Cumplimiento del indicador a corte del trimestre evaluado</t>
  </si>
  <si>
    <r>
      <t xml:space="preserve">Compete al cumplimiento del indicador con relación al porcentaje (%) asignado o programado a cada corte trimestral (T1,T2,T3 y T4). Este resultado indica si los resultados de avance obtenidos en cada actividad o indicador tienen un buen o mal comportamiento de rendimiento en función del tiempo, es decir, si hay un atraso con los resultados que debería llevar al corte de seguimiento analizado o si por lo contrario hay resultados oportunos y eficientes en función del tiempo.
Este cumplimiento representa una alerta para saber si se tiene un buen desempeño en función del tiempo así:
* Si el resultado del indicador es </t>
    </r>
    <r>
      <rPr>
        <b/>
        <sz val="11"/>
        <rFont val="Arial"/>
        <family val="2"/>
      </rPr>
      <t>inferior al 70%</t>
    </r>
    <r>
      <rPr>
        <sz val="11"/>
        <rFont val="Arial"/>
        <family val="2"/>
      </rPr>
      <t xml:space="preserve">, el </t>
    </r>
    <r>
      <rPr>
        <b/>
        <sz val="11"/>
        <rFont val="Arial"/>
        <family val="2"/>
      </rPr>
      <t>rendimiento</t>
    </r>
    <r>
      <rPr>
        <sz val="11"/>
        <rFont val="Arial"/>
        <family val="2"/>
      </rPr>
      <t xml:space="preserve"> de los resultados de las actividades </t>
    </r>
    <r>
      <rPr>
        <b/>
        <sz val="11"/>
        <rFont val="Arial"/>
        <family val="2"/>
      </rPr>
      <t>no es óptimo.</t>
    </r>
    <r>
      <rPr>
        <sz val="11"/>
        <rFont val="Arial"/>
        <family val="2"/>
      </rPr>
      <t xml:space="preserve">
* Si el resultado del indicador se encuentra </t>
    </r>
    <r>
      <rPr>
        <b/>
        <sz val="11"/>
        <rFont val="Arial"/>
        <family val="2"/>
      </rPr>
      <t>entre un 70% y 79%</t>
    </r>
    <r>
      <rPr>
        <sz val="11"/>
        <rFont val="Arial"/>
        <family val="2"/>
      </rPr>
      <t xml:space="preserve">, el </t>
    </r>
    <r>
      <rPr>
        <b/>
        <sz val="11"/>
        <rFont val="Arial"/>
        <family val="2"/>
      </rPr>
      <t>rendimiento</t>
    </r>
    <r>
      <rPr>
        <sz val="11"/>
        <rFont val="Arial"/>
        <family val="2"/>
      </rPr>
      <t xml:space="preserve"> de la actividad es </t>
    </r>
    <r>
      <rPr>
        <b/>
        <sz val="11"/>
        <rFont val="Arial"/>
        <family val="2"/>
      </rPr>
      <t>promedio</t>
    </r>
    <r>
      <rPr>
        <sz val="11"/>
        <rFont val="Arial"/>
        <family val="2"/>
      </rPr>
      <t>.
* Si el resultado del indicador es</t>
    </r>
    <r>
      <rPr>
        <b/>
        <sz val="11"/>
        <rFont val="Arial"/>
        <family val="2"/>
      </rPr>
      <t xml:space="preserve"> igual o superior del 80%</t>
    </r>
    <r>
      <rPr>
        <sz val="11"/>
        <rFont val="Arial"/>
        <family val="2"/>
      </rPr>
      <t xml:space="preserve">, el rendimiento de los </t>
    </r>
    <r>
      <rPr>
        <b/>
        <sz val="11"/>
        <rFont val="Arial"/>
        <family val="2"/>
      </rPr>
      <t>resultados</t>
    </r>
    <r>
      <rPr>
        <sz val="11"/>
        <rFont val="Arial"/>
        <family val="2"/>
      </rPr>
      <t xml:space="preserve"> de la actividad son </t>
    </r>
    <r>
      <rPr>
        <b/>
        <sz val="11"/>
        <rFont val="Arial"/>
        <family val="2"/>
      </rPr>
      <t>óptimos</t>
    </r>
    <r>
      <rPr>
        <sz val="11"/>
        <rFont val="Arial"/>
        <family val="2"/>
      </rPr>
      <t>.</t>
    </r>
  </si>
  <si>
    <t>Análisis del indicador</t>
  </si>
  <si>
    <t>Concierne a la explicación de los resultados obtenidos en cada indicador, en donde se expone de manera cualitativa información clave y complementaria para mayor entendimiento del avance de cada actividad, fortalezas o logros obtenidos con la actividad ejecutada, o limitantes que se han tenido para tener un buen desempeño en la ejecución de la actividad, a fin de tomar decisiones preventivas o correctivas a nivel estratégico.</t>
  </si>
  <si>
    <r>
      <t xml:space="preserve">Explique el resultado del indicador de manera cualitativa brindado información clave y complementaria que explique dicho resultado; fortalezas o logros obtenidos con la actividad ejecutada, o limitantes que no han permitido un buen desempeño de la actividad. 
En caso que la actividad no haya iniciado, explique las razones por las cuales no se ha ejecutado la actividad.
Este campo es de </t>
    </r>
    <r>
      <rPr>
        <b/>
        <sz val="11"/>
        <color theme="1"/>
        <rFont val="Arial"/>
        <family val="2"/>
      </rPr>
      <t>obligatorio diligenciamiento.</t>
    </r>
  </si>
  <si>
    <t>Observaciones</t>
  </si>
  <si>
    <t>Es el espacio contemplado para establecer acciones de mejora en los casos que el cumplimiento del indicador a corte del trimestre evaluado sea inferior al 70%, es decir, su rendimiento de resultados en función del tiempo no es óptimo.
También se considera un espacio para realizar solicitudes de modificación o eliminación de indicadores, junto con su justificación y propuesta, en caso de ser necesario.
Estos insumos son socializados al Comité Directivo a fin de que conozcan las razones de indicadores con bajo desempeño y validar y aprobar solicitudes de cambios al Plan de Acción Institucional.</t>
  </si>
  <si>
    <t>Si el indicador a corte del trimestre evaluado (Columna S) presenta un cumplimiento menor al 70% indique las actividades que se realizarán para cumplir la meta establecida y mejorar el desempeño del indicador.
Adicionalmente y en caso de identificar necesidades de modificación o eliminación al indicador, por favor registre la solicitud en este espacio, junto con la respectiva justificación y propuesta en caso de ser necesario.</t>
  </si>
  <si>
    <t>Pestaña "Datos"</t>
  </si>
  <si>
    <t>Esta pestaña es de uso exclusivo de la Oficina Asesora de Planeación para parametrizar los datos asociados a la medición y seguimiento del Plan de Acción Institucional</t>
  </si>
  <si>
    <t>FORMATO MEDICIÓN PLAN DE ACCIÓN INSTITUCIONAL
PROCESO GOBIERNO Y GESTIÓN DE LA ESTRATEGIA
MACROPROCESO DIRECCIONAMIENTO ESTRATÉGICO</t>
  </si>
  <si>
    <r>
      <rPr>
        <b/>
        <sz val="12"/>
        <color theme="1"/>
        <rFont val="Arial"/>
        <family val="2"/>
      </rPr>
      <t xml:space="preserve">Código: </t>
    </r>
    <r>
      <rPr>
        <sz val="12"/>
        <color theme="1"/>
        <rFont val="Arial"/>
        <family val="2"/>
      </rPr>
      <t xml:space="preserve">F-DE2-301
</t>
    </r>
    <r>
      <rPr>
        <b/>
        <sz val="12"/>
        <color theme="1"/>
        <rFont val="Arial"/>
        <family val="2"/>
      </rPr>
      <t>Versión No.:</t>
    </r>
    <r>
      <rPr>
        <sz val="12"/>
        <color theme="1"/>
        <rFont val="Arial"/>
        <family val="2"/>
      </rPr>
      <t xml:space="preserve"> 04
</t>
    </r>
    <r>
      <rPr>
        <b/>
        <sz val="12"/>
        <color theme="1"/>
        <rFont val="Arial"/>
        <family val="2"/>
      </rPr>
      <t xml:space="preserve">Vigencia desde: </t>
    </r>
    <r>
      <rPr>
        <sz val="12"/>
        <color theme="1"/>
        <rFont val="Arial"/>
        <family val="2"/>
      </rPr>
      <t>26 – 09- 2023</t>
    </r>
  </si>
  <si>
    <r>
      <t xml:space="preserve">MEDICIÓN PLAN DE ACCIÓN INSTITUCIONAL (PAI) 2023
</t>
    </r>
    <r>
      <rPr>
        <b/>
        <sz val="12"/>
        <color theme="0"/>
        <rFont val="Arial"/>
        <family val="2"/>
      </rPr>
      <t>SOCIEDAD DE ACTIVOS ESPECIALES S.A.S.</t>
    </r>
  </si>
  <si>
    <t>Alineación estratégica y táctica</t>
  </si>
  <si>
    <t>Alineación Operativa</t>
  </si>
  <si>
    <t>Información del área que ejecuta la acción</t>
  </si>
  <si>
    <t>Clasificación de indicadores</t>
  </si>
  <si>
    <t>Información complementaria del indicador</t>
  </si>
  <si>
    <t>Seguimiento cuantitativo del indicador</t>
  </si>
  <si>
    <t>Alerta de desempeño al corte evaluado</t>
  </si>
  <si>
    <t>Análisis cualitativo del indicador</t>
  </si>
  <si>
    <t>Meta 2023</t>
  </si>
  <si>
    <t>Numerador</t>
  </si>
  <si>
    <t>Denominador</t>
  </si>
  <si>
    <t>% Meta T3</t>
  </si>
  <si>
    <t>Productiva, social y ambiental</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</si>
  <si>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t>
  </si>
  <si>
    <t>Adelantar destinaciones especiales temporales y definitivas, priorizando los procesos productivos, sociales, ambientales, así como la atención ante emergencias y desastres producto de fenómenos de variabilidad climática</t>
  </si>
  <si>
    <t>Presentar casos de  destinación temporal de inmuebles rurales dirigidos a población de especial protección constitucional o entidades públicas que desarrollaran proyectos con esta población</t>
  </si>
  <si>
    <t>Disposición Temporal</t>
  </si>
  <si>
    <t>Administración de destinación provisional</t>
  </si>
  <si>
    <t xml:space="preserve">Gerencia de Bienes Inmuebles Rurales </t>
  </si>
  <si>
    <t>SÍ</t>
  </si>
  <si>
    <t>Destinaciones provisionales de Inmuebles Rurales</t>
  </si>
  <si>
    <t>Gestión</t>
  </si>
  <si>
    <t>Eficacia</t>
  </si>
  <si>
    <t>Demanda</t>
  </si>
  <si>
    <t>(Número de destinaciones Provisionales de Inmuebles rurales presentados a Comité/ Solicitudes de destinaciones provisionales viables) *100%</t>
  </si>
  <si>
    <r>
      <rPr>
        <b/>
        <sz val="11"/>
        <color indexed="8"/>
        <rFont val="Arial"/>
        <family val="2"/>
      </rPr>
      <t>Objetivo del indicador:</t>
    </r>
    <r>
      <rPr>
        <sz val="11"/>
        <color indexed="8"/>
        <rFont val="Arial"/>
        <family val="2"/>
      </rPr>
      <t xml:space="preserve"> medir la presentación de activos para destinación temporal de inmuebles rurales ante el Comité de Depositarios, Destinatarios, Mandatarios y Liquidadores, para determinar su favorabilidad o no.
</t>
    </r>
    <r>
      <rPr>
        <b/>
        <sz val="11"/>
        <color indexed="8"/>
        <rFont val="Arial"/>
        <family val="2"/>
      </rPr>
      <t>Numerador</t>
    </r>
    <r>
      <rPr>
        <sz val="11"/>
        <color indexed="8"/>
        <rFont val="Arial"/>
        <family val="2"/>
      </rPr>
      <t xml:space="preserve">: total de destinaciones provisionales presentadas al Comité de Depositarios, Destinatarios, Mandatarios y Liquidadores en ficha técnica de acuerdo con lineamientos técnicos. 
</t>
    </r>
    <r>
      <rPr>
        <b/>
        <sz val="11"/>
        <color indexed="8"/>
        <rFont val="Arial"/>
        <family val="2"/>
      </rPr>
      <t xml:space="preserve">
Denominador:</t>
    </r>
    <r>
      <rPr>
        <sz val="11"/>
        <color indexed="8"/>
        <rFont val="Arial"/>
        <family val="2"/>
      </rPr>
      <t xml:space="preserve"> las solicitudes para destinación provisional de inmuebles rurales se consideran viables cuando la documentación se encuentra completa de acuerdo con metodología, cuando el inmueble demuestra baja productividad o comercialización, y cuando el solicitante corresponde a población de especial protección constitucional o entidades públicas que desarrollaran proyectos con esta población. 
</t>
    </r>
    <r>
      <rPr>
        <b/>
        <sz val="11"/>
        <color indexed="8"/>
        <rFont val="Arial"/>
        <family val="2"/>
      </rPr>
      <t xml:space="preserve">Observación: </t>
    </r>
    <r>
      <rPr>
        <sz val="11"/>
        <color indexed="8"/>
        <rFont val="Arial"/>
        <family val="2"/>
      </rPr>
      <t>se hace necesario indicar en el análisis del indicador, las destinaciones temporales aprobadas como insumo para la medición de la macrometa estratégica "Destinaciones de inmuebles al fomento de la economía popular"</t>
    </r>
  </si>
  <si>
    <t>Trimestral</t>
  </si>
  <si>
    <r>
      <rPr>
        <b/>
        <sz val="11"/>
        <color theme="1"/>
        <rFont val="Arial"/>
        <family val="2"/>
      </rPr>
      <t>Tercer trimestre:</t>
    </r>
    <r>
      <rPr>
        <sz val="11"/>
        <color theme="1"/>
        <rFont val="Arial"/>
        <family val="2"/>
      </rPr>
      <t xml:space="preserve">
Durante el  tercer trimestre  de 2023 se presentaron  8 inmuebles  rurales a Comité de Destinatarios, Depositarios, Mandatarios y Liquidadores (numerador) para destinación provisional que, corresponde al mismo número de solicitudes de destinación con viabilidad para su trámite  (denominador), en favor de entidades públicas u organizaciones sin ánimo de lucro. El acumulado del año de este indicador señala que, se han tramitado a la fecha 27 casos ante el Comité de Destinatarios, Depositarios, Mandatarios y Liquidarores viables. Sobre estos casos se cuenta con resolución de destinación emitida. </t>
    </r>
  </si>
  <si>
    <t xml:space="preserve"> Realizar procesos de destinación definitiva de inmuebles rurales dirigidos a población de especial protección constitucional o entidades públicas que desarrollaran proyectos con esta población</t>
  </si>
  <si>
    <t>Disposición Final</t>
  </si>
  <si>
    <t>Otras modalidades de disposición final</t>
  </si>
  <si>
    <t>Destinaciones definitivas de Inmuebles Rurales</t>
  </si>
  <si>
    <t>Producto</t>
  </si>
  <si>
    <t>(Número de destinaciones definitivas de Inmuebles rurales realizadas/ Solicitudes de destinaciones definitivas viables) *100%</t>
  </si>
  <si>
    <r>
      <rPr>
        <b/>
        <sz val="11"/>
        <color indexed="8"/>
        <rFont val="Arial"/>
        <family val="2"/>
      </rPr>
      <t>Objetivo del indicador:</t>
    </r>
    <r>
      <rPr>
        <sz val="11"/>
        <color indexed="8"/>
        <rFont val="Arial"/>
        <family val="2"/>
      </rPr>
      <t xml:space="preserve"> medir las destinaciones definitivas realizadas con la ANT, ART, URT, entidades adscritas a MinDefensa u otras que determine la Ley. 
</t>
    </r>
    <r>
      <rPr>
        <b/>
        <sz val="11"/>
        <color indexed="8"/>
        <rFont val="Arial"/>
        <family val="2"/>
      </rPr>
      <t>Numerador</t>
    </r>
    <r>
      <rPr>
        <sz val="11"/>
        <color indexed="8"/>
        <rFont val="Arial"/>
        <family val="2"/>
      </rPr>
      <t xml:space="preserve">: total de destinaciones definitivas presentadas a la ANT, ART, URT, entidades adscritas a MinDefensa u otras que determine la Ley. 
</t>
    </r>
    <r>
      <rPr>
        <b/>
        <sz val="11"/>
        <color indexed="8"/>
        <rFont val="Arial"/>
        <family val="2"/>
      </rPr>
      <t xml:space="preserve">
Denominador:</t>
    </r>
    <r>
      <rPr>
        <sz val="11"/>
        <color indexed="8"/>
        <rFont val="Arial"/>
        <family val="2"/>
      </rPr>
      <t xml:space="preserve"> Las solicitudes de destinación definitiva de inmuebles rurales se considera viable cuando el inmueble tenga viabilidad técnica y jurídica para su destinación.
</t>
    </r>
    <r>
      <rPr>
        <b/>
        <sz val="11"/>
        <color indexed="8"/>
        <rFont val="Arial"/>
        <family val="2"/>
      </rPr>
      <t xml:space="preserve">Observación: </t>
    </r>
    <r>
      <rPr>
        <sz val="11"/>
        <color indexed="8"/>
        <rFont val="Arial"/>
        <family val="2"/>
      </rPr>
      <t>se hace necesario indicar en el análisis del indicador, las destinaciones definitivas aprobadas como insumo para la medición de la macrometa estratégica "Destinaciones de inmuebles al fomento de la economía popular"</t>
    </r>
  </si>
  <si>
    <r>
      <rPr>
        <b/>
        <sz val="11"/>
        <color theme="1"/>
        <rFont val="Arial"/>
        <family val="2"/>
      </rPr>
      <t xml:space="preserve">
Tercer trimestre:
</t>
    </r>
    <r>
      <rPr>
        <sz val="11"/>
        <color theme="1"/>
        <rFont val="Arial"/>
        <family val="2"/>
      </rPr>
      <t>Es pertinente indicar, que en el presente trimestre comprendido entre los meses de julio a septiembre del presente año, fueron recibidas un total de 50 solicitudes referente a destinación definitiva, de las cuales 42 se consideran viables (denominador) y  fueron tramitadas en igual cantidad ante las áreas correspondientes. (númerdor)
De las 42 viables, desde la Gerencia de Bienes Inmuebles Rurales se han adelantado todas las gestiones pertinentes para la expedición del acto administrativo, a la fecha ya encontrándose solicitados a la Vicepresidencia jurídica 22; de los 20 restantes, estamos a la espera de 15 viabilidades administrativas, esto con el fin de poder remitir la solicitud de expedición de acto administrativo a la Vicepresidencia jurídica.</t>
    </r>
  </si>
  <si>
    <t>Realizar diagnóstico técnico de Inmuebles Rurales para procesos de disposición final gratuita con enfoque social y productivo</t>
  </si>
  <si>
    <t>Diagnóstico y Alistamiento</t>
  </si>
  <si>
    <t>Diagnóstico de Activos</t>
  </si>
  <si>
    <t>Diagnóstico Técnico de Inmuebles Rurales para procesos de disposición final gratuita con enfoque social y productivo</t>
  </si>
  <si>
    <t>(Inmuebles rurales con diagnóstico técnico entregados a la gerencia técnica/ Inmuebles rurales con viabilidad jurídica positiva para transferencia) *100%</t>
  </si>
  <si>
    <r>
      <rPr>
        <b/>
        <sz val="11"/>
        <color theme="1"/>
        <rFont val="Arial"/>
        <family val="2"/>
      </rPr>
      <t>Tercer trimestre:</t>
    </r>
    <r>
      <rPr>
        <sz val="11"/>
        <color theme="1"/>
        <rFont val="Arial"/>
        <family val="2"/>
      </rPr>
      <t xml:space="preserve">
Durante el tercer trimestre del presente año se entregaron a la Gerencia Técnica 232 fichas de caracterización predial que versan sobre viabilidades jurídicas positivas emitidas durante el segundo y tercer trimestre de este año. Durante el mismo periodo se determinó un total de 79 inmuebles rurales con viabilidad jurídica positiva para transferencia.
Por otro lado,  el denominador no aumentó durante este periodo en la misma proporción debido a que la Viceprecidencia Jurídica entregó a la Gerencia de Rurales unicamente 79 conceptos jurídicos viables. Es importante tener en cuanta que, las fichas técnicas de caracterización se realizan unicamente sobre los conceptos jurídicos viables, no obstante, el mayor número de fichas elaboradas respecto de las viabilidades jurídicas positivas se debe a que la Gerencia de Asuntos Legales solicita como condición para la elaboración de los actos administrativos que las fichas técnicas se actualicen. </t>
    </r>
  </si>
  <si>
    <t>Atender las solicitudes de destinación provisional y definitiva de inmuebles urbanos</t>
  </si>
  <si>
    <t xml:space="preserve">Administración de Destinación Provisional </t>
  </si>
  <si>
    <t xml:space="preserve">Gerencia de Bienes Inmuebles Urbanos </t>
  </si>
  <si>
    <t>Trámite de solicitudes de destinación provisional y definitivas</t>
  </si>
  <si>
    <t>(Solicitudes de destinación provisional y definitiva de inmuebles urbanos atendidas/ Solicitudes de destinación provisional y definitiva de inmuebles recibidas)*100%</t>
  </si>
  <si>
    <r>
      <rPr>
        <b/>
        <sz val="11"/>
        <color indexed="8"/>
        <rFont val="Arial"/>
        <family val="2"/>
      </rPr>
      <t>Objetivo del indicador:</t>
    </r>
    <r>
      <rPr>
        <sz val="11"/>
        <color indexed="8"/>
        <rFont val="Arial"/>
        <family val="2"/>
      </rPr>
      <t xml:space="preserve"> medir la atención de las solicitudes recibidas por entidades públicas, privadas y personas naturales de destinación provisional y definitivas de inmuebles urbanos.
</t>
    </r>
    <r>
      <rPr>
        <b/>
        <sz val="11"/>
        <color indexed="8"/>
        <rFont val="Arial"/>
        <family val="2"/>
      </rPr>
      <t>Numerador:</t>
    </r>
    <r>
      <rPr>
        <sz val="11"/>
        <color indexed="8"/>
        <rFont val="Arial"/>
        <family val="2"/>
      </rPr>
      <t xml:space="preserve"> las solicitudes atendidas hacen referencia a la contestación de viabilidad de destinación provisional o definitiva al solicitante.
</t>
    </r>
    <r>
      <rPr>
        <b/>
        <sz val="11"/>
        <color indexed="8"/>
        <rFont val="Arial"/>
        <family val="2"/>
      </rPr>
      <t xml:space="preserve">Denominador: </t>
    </r>
    <r>
      <rPr>
        <sz val="11"/>
        <color indexed="8"/>
        <rFont val="Arial"/>
        <family val="2"/>
      </rPr>
      <t>corresponde a las solicitudes de destinación provisional o definitiva de inmuebles urbanas allegadas por los canales oficiales de comunicación de SAE.</t>
    </r>
  </si>
  <si>
    <t xml:space="preserve">
En cuanto a las solicitudes de destinación provisional, la Gerencia recibió 68 solicitudes con corte al  T3, de las cuales se atendieron 44 satisfactoriamente. Contamos con 17 solicitudes que se atendieron de manera desfavorable, por diferentes razones, entre las cuales resaltan, 4 entidades públicas que optaron por el mecanismo de administración de Comodato, 4 desistimiento de las entidades previa a la presentación del caso a comité, 1 devolución del activo previo presentación del caso a comité, 2 con calificación de riesgo alto por parte de la GREC, 2 entidades con solicitudes sobre inmuebles sociales y 4 entidades que pese a requerirlas para la completitud de la información no se recibió respuesta alguna. Así mismo, se cuenta con 7 solicitudes restantes que se gestionaron, pero no tienen contestación de viabilidad por cuanto requieren subsanación por parte de la entidad solicitante (completitud de requisitos y ajustes con el lleno de información en los formatos institucionales). Por lo anterior, la Gerencia se encuentra en el seguimiento y acompañamiento a las entidades para sacar avante las destinaciones.
En cuanto a las solicitudes de destinación definitiva, la Gerencia recibió 7 solicitudes de destinación sobre bienes inmuebles urbanos para entidades como Policía Nacional de Colombia, Gobernación del Magdalena y Alcaldía de San Carlos (Antioquía). Respecto a estas, la Gerencia solicitó a las áreas correspindientes la viabilidad técnica, jurídica y administrativa a las áreas correspondientes mediante los Orfeos: 20234200065303, 20234200065293, 20234200065313, 20234200065343, 20234200068683, 20234200068613, 20234200068733, 20234200078893, 20234200078903, 20234200078883, 20234200085603 y 20234200085573. De ahí, únicamente la Gerencia ha recibido 3 viabilidades administrativas entregadas por las Gerencias Regionales. Se está a la espera de la respuesta favorable para avanzar con el procedimiento.</t>
  </si>
  <si>
    <t xml:space="preserve">El proceso de destinación definitiva ha estado marcado por demoras en la emisión de los conceptos de viabilidad que deben proporcionar las áreas involucradas, la Gerencia ha venido reiterando a través de correo electrónico la entrega de los insumos para avanzar en los propósitos del PND. </t>
  </si>
  <si>
    <t xml:space="preserve">Atender las solicitudes de daciones en pago y cruce de cuentas, diversificando el acceso para el desarrollo territorial y productivo. </t>
  </si>
  <si>
    <t>Otras Modalidades de Disposición Final</t>
  </si>
  <si>
    <t>Gerencia Comercial</t>
  </si>
  <si>
    <t>Daciones en pago o cruce de cuentas</t>
  </si>
  <si>
    <t>(Daciones en pago o cruce de cuentas atendidas efectivamente/ Solicitudes de daciones en pago o cruce de cuentas)*100%</t>
  </si>
  <si>
    <r>
      <rPr>
        <b/>
        <sz val="11"/>
        <color indexed="8"/>
        <rFont val="Arial"/>
        <family val="2"/>
      </rPr>
      <t>Objetivo del indicador:</t>
    </r>
    <r>
      <rPr>
        <sz val="11"/>
        <color indexed="8"/>
        <rFont val="Arial"/>
        <family val="2"/>
      </rPr>
      <t xml:space="preserve"> medir la efectividad de la dación de pagos o cruce de cuentas respecto a las solicitudes efectuadas.
</t>
    </r>
    <r>
      <rPr>
        <b/>
        <sz val="11"/>
        <color indexed="8"/>
        <rFont val="Arial"/>
        <family val="2"/>
      </rPr>
      <t xml:space="preserve">Numerador: </t>
    </r>
    <r>
      <rPr>
        <sz val="11"/>
        <color indexed="8"/>
        <rFont val="Arial"/>
        <family val="2"/>
      </rPr>
      <t xml:space="preserve">la atención efectiva de dación de pagos o cruce de cuentas corresponde al número de negocios cerrados con entidades públicas y privadas.
</t>
    </r>
    <r>
      <rPr>
        <b/>
        <sz val="11"/>
        <color indexed="8"/>
        <rFont val="Arial"/>
        <family val="2"/>
      </rPr>
      <t>Denominador:</t>
    </r>
    <r>
      <rPr>
        <sz val="11"/>
        <color indexed="8"/>
        <rFont val="Arial"/>
        <family val="2"/>
      </rPr>
      <t xml:space="preserve"> corresponde al total de solicitudes acumuladas en la vigencia relacionadas con daciones en pago o cruce de cuentas.</t>
    </r>
  </si>
  <si>
    <t>Se atendió y finalizo 1 caso relacionado con cruce de cuentas con el Municipio de Villavicencio FMI No 230-71743, el cual ya se encuentra registrado a favor del comprador.  Con  relación  a los  otros casos (3), estos corresponden a solicitudes de dación en pago y/o cruce de cuentas  que realizan  terceros de  buena fé reconocidos en el proceso de extinción de  dominio,  los cuales han sido gestionados por la Gerencia Comercial,  no  obstante para lograr la consolidación de estos negocios, se depende del  insumo de  diferentes dependencias, así como de otros factores externos ,ejemplo avalúos comerciales, saneamientos catastrales,  viabilidades jurídicas, revisión de sentencias,  información de  pasivos  etc, y en todos los casos  se encuentran  en trámite.</t>
  </si>
  <si>
    <t>Teniendo en cuenta que el cierre efectivo de este tipo de negocios no es únicamente responsabilidad de la Gerencia Comercial  y sobrepasa la gestión que se pueda realizar en esta vigencia, se propone  las  siguientes alternativas :
1. Que se elimine este indicador del plan de acción 2023.
2. Que el indicador no sea tenido en cuenta en la evaluación de desempeño.
3.  Que el numerador corresponda únicamente a la atención y gestión  realizada  a  las solicitudes de  dación de pagos o cruce de cuentas, sin el cierre efectivo,   por cuanto la finalización de estos depende de factores internos y externos,  que no dependen de la Gerencia Comercial.
4. Cambiar la  meta al 25%, teniendo en cuenta  que el cierre efectivo de los negocios, en  circunstancias reales no se  podrá realizar  en esta vigencia  a  pesar de las gestiones realizadas.</t>
  </si>
  <si>
    <t>Realizar destinaciones y donaciones de bienes muebles priorizando procesos productos, sociales o ambientales</t>
  </si>
  <si>
    <t>Disposición Temporal
Disposición Final</t>
  </si>
  <si>
    <t>Administración de destinación provisional
Otras modalidades de disposición final</t>
  </si>
  <si>
    <t>Gerencia de Bienes Muebles</t>
  </si>
  <si>
    <t>Destinación y donación de bienes muebles</t>
  </si>
  <si>
    <t>Programación anual</t>
  </si>
  <si>
    <t xml:space="preserve">(Número de bienes muebles destinados y donados/ Número de bienes muebles programados para destinación y donación)*100% </t>
  </si>
  <si>
    <r>
      <rPr>
        <b/>
        <sz val="11"/>
        <color indexed="8"/>
        <rFont val="Arial"/>
        <family val="2"/>
      </rPr>
      <t xml:space="preserve">Objetivo del indicador: </t>
    </r>
    <r>
      <rPr>
        <sz val="11"/>
        <color indexed="8"/>
        <rFont val="Arial"/>
        <family val="2"/>
      </rPr>
      <t xml:space="preserve">medir el número de bienes que se destinan provisional o definitivamente y  donan por parte de la Gerencia de Muebles, según inventario. 
</t>
    </r>
    <r>
      <rPr>
        <b/>
        <sz val="11"/>
        <color indexed="8"/>
        <rFont val="Arial"/>
        <family val="2"/>
      </rPr>
      <t>Numerador:</t>
    </r>
    <r>
      <rPr>
        <sz val="11"/>
        <color indexed="8"/>
        <rFont val="Arial"/>
        <family val="2"/>
      </rPr>
      <t xml:space="preserve"> corresponde al número de bienes que se destinan provisional o definitivamente para procesos productivos, sociales o ambientales. 
</t>
    </r>
    <r>
      <rPr>
        <b/>
        <sz val="11"/>
        <color indexed="8"/>
        <rFont val="Arial"/>
        <family val="2"/>
      </rPr>
      <t>Denominador:</t>
    </r>
    <r>
      <rPr>
        <sz val="11"/>
        <color indexed="8"/>
        <rFont val="Arial"/>
        <family val="2"/>
      </rPr>
      <t xml:space="preserve"> corresponde al número de bienes que se tienen programados para destinación provisional o definitiva o para donación. </t>
    </r>
  </si>
  <si>
    <t>Se ha efectuado el tramite de destinacion provisional sobre 115 vehiculos y se donaron 5 registros de hidrocarburos - gasolina 2.605 galones por valor de $34.828.850 y 1 registro de ACPM  de 275 galones valorados en $ 2.573.175 para un total 2.880 galones en total.</t>
  </si>
  <si>
    <t>Durante el ultimo trimestre se agilizaron tramites internos y externos relacionados con la consecucion de polizas lo que permitio el alcance de la meta propuesta.</t>
  </si>
  <si>
    <t>Garantizar la inclusión de comunidades, organizaciones sociales y economías populares en condición de vulnerabilidad en los mecanismos de administración existentes</t>
  </si>
  <si>
    <t>Permitir la inclusión de organizaciones comunitarias en el gerenciamiento de Sociedades Activas y/o establecimientos de comercio.</t>
  </si>
  <si>
    <t>Administración de Depósitos Provisionales</t>
  </si>
  <si>
    <t>Gerencia de Sociedades Activas</t>
  </si>
  <si>
    <t>Gerencias populares en Sociedades Activas y/o establecimientos de comercio.</t>
  </si>
  <si>
    <t>(Sociedades Activas y/o establecimientos de comercio con gerencias populares/Sociedades Activas y/o establecimientos de comercio priorizados para el gerenciamiento de organizaciones populares)*100%</t>
  </si>
  <si>
    <r>
      <rPr>
        <b/>
        <sz val="11"/>
        <rFont val="Arial"/>
        <family val="2"/>
      </rPr>
      <t>Objetivo del indicador:</t>
    </r>
    <r>
      <rPr>
        <sz val="11"/>
        <rFont val="Arial"/>
        <family val="2"/>
      </rPr>
      <t xml:space="preserve"> medir la inclusión de organizaciones comunitarias en el gerenciamiento de Sociedades Activas y/o establecimientos de comercio.
</t>
    </r>
    <r>
      <rPr>
        <b/>
        <sz val="11"/>
        <rFont val="Arial"/>
        <family val="2"/>
      </rPr>
      <t xml:space="preserve">Numerador: </t>
    </r>
    <r>
      <rPr>
        <sz val="11"/>
        <rFont val="Arial"/>
        <family val="2"/>
      </rPr>
      <t xml:space="preserve">corresponde al número de Sociedades Activas y/o establecimientos de comercio con gerenciamiento de organizaciones populares y/o comunitarias. 
</t>
    </r>
    <r>
      <rPr>
        <b/>
        <sz val="11"/>
        <rFont val="Arial"/>
        <family val="2"/>
      </rPr>
      <t xml:space="preserve">Denominador: </t>
    </r>
    <r>
      <rPr>
        <sz val="11"/>
        <rFont val="Arial"/>
        <family val="2"/>
      </rPr>
      <t xml:space="preserve">son las Sociedades Activas y/o establecimientos de comercio priorizados por la Gerencia de Sociedades Activas para el gerenciamiento popular. </t>
    </r>
  </si>
  <si>
    <t>La primera gerencia popular implementada desde la Vicepresidencia fue la entrega del gimnasio en el establecimiento de comercio GYM BOX para ser administrado por la medallista olímpica Ubaldina Valoyes como acto inaugural del programa. La segunda corresponde a la designación de Fundemerca como gerente popular de la sociedad GANADERÍA SAN CARLOS GAVIGAN.</t>
  </si>
  <si>
    <t>La convocatoria de gerentes populares arrojó 11 candidatos para gerentes populares, para los cuales se está realizando el análisis del portafolio con el fin de asignarles bienes. Por otro lado, se han identificado 10 establecimientos de comercio hoteleros que pueden ser sujeto de gerencias populares, entre los que se encuentran avanzados los procesos de dos en Acandí y Capurganá.</t>
  </si>
  <si>
    <t>Procesos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</si>
  <si>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</si>
  <si>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Estandarizar, optimizar y automatizar procesos de SAE de acuerdo a nuevo modelo operacional</t>
  </si>
  <si>
    <t>Actualizar el modelo operacional del esquema de administración por depósitos provisionales</t>
  </si>
  <si>
    <t xml:space="preserve">Recepción y Registro </t>
  </si>
  <si>
    <t>Administración del Registro de Depositarios Provisionales y Liquidadores del FRISCO</t>
  </si>
  <si>
    <t>GIT. Depositarios Provisionales y Liquidadores</t>
  </si>
  <si>
    <t xml:space="preserve">Actualización Esquema de Administración Depósitos Provisionales </t>
  </si>
  <si>
    <t>(Documentos actualizados o creados asociados al esquema de administración de depósitos provisionales / Documentos programados asociados al esquema de administración de depósitos provisionales)*100%</t>
  </si>
  <si>
    <r>
      <rPr>
        <b/>
        <sz val="11"/>
        <color indexed="8"/>
        <rFont val="Arial"/>
        <family val="2"/>
      </rPr>
      <t xml:space="preserve">Objetivo del indicador: </t>
    </r>
    <r>
      <rPr>
        <sz val="11"/>
        <color indexed="8"/>
        <rFont val="Arial"/>
        <family val="2"/>
      </rPr>
      <t xml:space="preserve">medir el grado de avance en la actualización del modelo operacional del esquema de administración por depósitos provisionales.
</t>
    </r>
    <r>
      <rPr>
        <b/>
        <sz val="11"/>
        <color indexed="8"/>
        <rFont val="Arial"/>
        <family val="2"/>
      </rPr>
      <t>Numerador:</t>
    </r>
    <r>
      <rPr>
        <sz val="11"/>
        <color indexed="8"/>
        <rFont val="Arial"/>
        <family val="2"/>
      </rPr>
      <t xml:space="preserve"> corresponde a la elaboración y/o actualización de documentos asociados al esquema operacional de depositarios como procedimientos, instructivos, formatos, entre otros que se requieran.
</t>
    </r>
    <r>
      <rPr>
        <b/>
        <sz val="11"/>
        <color indexed="8"/>
        <rFont val="Arial"/>
        <family val="2"/>
      </rPr>
      <t>Denominador:</t>
    </r>
    <r>
      <rPr>
        <sz val="11"/>
        <color indexed="8"/>
        <rFont val="Arial"/>
        <family val="2"/>
      </rPr>
      <t xml:space="preserve"> corresponde a los documentos operacionales identificados por crear o actualizar en el esquema de depósitos provisionales. Para el 2023 se tienen estimados siete (7) documentos.</t>
    </r>
  </si>
  <si>
    <t xml:space="preserve">En el Grupo Interno de Trabajo de Depositarios y liquidadores se realizó el trabajo de actualización por medio de la emisión de cinco (5) documentos. El primer documento son los términos de la convocatoria 01 de 2023. En este documento se aplico la modalidad de Depositarios y Gerentes Populares. Este trabajo implicó realizar aportes para la actualización de la Metodologia de Administración de SAE en el capítulo 5. El segundo documento que se diseño y emitió fue el de "Procedimiento de Convocatoria y  Selección de Depositarios Provisionales P-RR2-030". El tercer documento, es una actualización del "Procedimiento  Asignación de Activos a depositarios y Liquidadores P-RR2-056" para el caso de pólizas y de unidades máximas para bienes inmuebles urbanos y rurales. El cuarto documento es un Procedimiento para asignación a Depositarios y Gerentes Populares. El quinto documento es un documento de lineamientos para realizar acompañamiento y seguimiento a Depositarios y Gerentes Populares. </t>
  </si>
  <si>
    <t xml:space="preserve">Falta realizar una actualización al "Instructivo Evaluación de Depositarios Provisionales N-RR2-049". Así mismo, realizar la automatización del proceso de calificación de Depositarios Provisionales F-RR2-212. </t>
  </si>
  <si>
    <t>02. Fomentar las economías populares y comunitarias a partir de proyectos estratégicos que generen valor público, social y ambiental.</t>
  </si>
  <si>
    <t xml:space="preserve">Implementar proyectos estratégicos con enfoque productivo, social y ambiental que permitan la creación de valor. </t>
  </si>
  <si>
    <t>Promover la creación de sinergias internas y externas con sociedades activas</t>
  </si>
  <si>
    <t>Administración directa</t>
  </si>
  <si>
    <t>Sinergias con Sociedades Activas</t>
  </si>
  <si>
    <t>(Número de Sociedades Activas participando en sinergias comerciales /Sociedades Activas priorizadas para participar en sinergias)*100%</t>
  </si>
  <si>
    <r>
      <rPr>
        <b/>
        <sz val="11"/>
        <color indexed="8"/>
        <rFont val="Arial"/>
        <family val="2"/>
      </rPr>
      <t xml:space="preserve">Objetivo del indicador: </t>
    </r>
    <r>
      <rPr>
        <sz val="11"/>
        <color indexed="8"/>
        <rFont val="Arial"/>
        <family val="2"/>
      </rPr>
      <t xml:space="preserve">medir la participación de las Sociedades Activas en sinergias comerciales tendientes al aumento de la productividad. 
</t>
    </r>
    <r>
      <rPr>
        <b/>
        <sz val="11"/>
        <color indexed="8"/>
        <rFont val="Arial"/>
        <family val="2"/>
      </rPr>
      <t xml:space="preserve">Numerador: </t>
    </r>
    <r>
      <rPr>
        <sz val="11"/>
        <color indexed="8"/>
        <rFont val="Arial"/>
        <family val="2"/>
      </rPr>
      <t xml:space="preserve">corresponde a las Sociedades Activas participando de las sinergias establecidas.  
</t>
    </r>
    <r>
      <rPr>
        <b/>
        <sz val="11"/>
        <color indexed="8"/>
        <rFont val="Arial"/>
        <family val="2"/>
      </rPr>
      <t xml:space="preserve">Denominador: </t>
    </r>
    <r>
      <rPr>
        <sz val="11"/>
        <color indexed="8"/>
        <rFont val="Arial"/>
        <family val="2"/>
      </rPr>
      <t xml:space="preserve">son las Sociedades Activas priorizadas para participar en sinergias comerciales. Los criterios son definidos por la Gerencia de Sociedades Activas. </t>
    </r>
    <r>
      <rPr>
        <b/>
        <sz val="11"/>
        <color indexed="8"/>
        <rFont val="Arial"/>
        <family val="2"/>
      </rPr>
      <t xml:space="preserve"> </t>
    </r>
  </si>
  <si>
    <t>Hasta el momento se han realizado 3 sinergias comerciales, todas con Colpensiones, por parte de GRUPO GRAJALES y CONTI CONSTRUCCIÓN &amp; INGENIERIA SAS, que apoyarán el Festival Mundo C. La otra conrresponde a la presentación del portafolio de hoteles para beneficiarios de Colpensiones.</t>
  </si>
  <si>
    <t>Acompañar la estructuración y/o prefactibilidad de proyectos de desarrollo territorial y/o de construcción de paz.</t>
  </si>
  <si>
    <t>Direccionamiento Estratégico</t>
  </si>
  <si>
    <t>Gobierno y Gestión de la Estrategia</t>
  </si>
  <si>
    <t>Gerencia de Proyectos Especiales</t>
  </si>
  <si>
    <t>Acompañamiento a estructuración y/o evaluación de proyectos de desarrollo territorial y/o de construcción de paz.</t>
  </si>
  <si>
    <t xml:space="preserve">(Proyectos de desarrollo territorial acompañados en su estructuración con prefactibilidad emitida por parte de la Gerencia/ Solicitudes de estructuración o prefactibilidad de proyectos por parte de áreas misionales sobre activos con ideas de negocio aprobadas) *100% </t>
  </si>
  <si>
    <r>
      <t xml:space="preserve">Objetivo del indicador: </t>
    </r>
    <r>
      <rPr>
        <sz val="11"/>
        <color rgb="FF000000"/>
        <rFont val="Arial"/>
        <family val="2"/>
      </rPr>
      <t>medir el acompañamiento realizado por la Gerencia de Proyectos Especiales para la estructuración y/o prefactibilidad de proyectos de desarrollo territorial y/o de construcción de paz.</t>
    </r>
    <r>
      <rPr>
        <b/>
        <sz val="11"/>
        <color indexed="8"/>
        <rFont val="Arial"/>
        <family val="2"/>
      </rPr>
      <t xml:space="preserve">
Numerador: </t>
    </r>
    <r>
      <rPr>
        <sz val="11"/>
        <color rgb="FF000000"/>
        <rFont val="Arial"/>
        <family val="2"/>
      </rPr>
      <t xml:space="preserve">corresponde a la estructuración y/o prefactibilidad de proyectos de desarrollo territorial  y/o de construcción de paz. Para entendimiento del cumplimiento del indicador, se considera que la estructuración de los proyectos de desarrollo territorial se finaliza cuando los proyectos cuentan con un Project charter aprobado por las partes interesadas o cuando desde la Gerencia de Proyectos Especiales se emite un concepto de prefactibilidad.
</t>
    </r>
    <r>
      <rPr>
        <b/>
        <sz val="11"/>
        <color indexed="8"/>
        <rFont val="Arial"/>
        <family val="2"/>
      </rPr>
      <t xml:space="preserve">
Denominador: </t>
    </r>
    <r>
      <rPr>
        <sz val="11"/>
        <color rgb="FF000000"/>
        <rFont val="Arial"/>
        <family val="2"/>
      </rPr>
      <t xml:space="preserve">corresponde al número de solicitudes efectuadas por las áreas misionales con relación a la estructuración o prefactibilidad de proyectos establecidos en el marco de la entrega de activos a través de los mecanismos de disposición temporal como arrendamiento social o destinación provisional. 
</t>
    </r>
  </si>
  <si>
    <t>Para el tercer trimestre de 2023, la Gerencia de Proyectos Especiales acompañó el proceso de estructuración de 3 proyectos con enfoque agroproductivo con el acompañamiento y apoyo de la Agencia de Desarrollo Rural, a través de su programa PIDAR (Proyectos Integrales de Desarrollo Agropecuario y Rural), 1 proyecto de resignificación (transformación uniformes FARC-EP) y 1 proyecto modelo de mejoramiento y/o acceso a infraestructura educativa.
La prefactiblización de los proyectos agroproductivos se está realizando en los siguientes predios:
1. Predio la Calera (Zarzal - Valle) - Yuca y plátano
2. Predio Alquitrana (Patios - Nte. Santander) - Pimentón
3. Predio Hacienda San Carlos (Buenos Aires - Cauca) - Pecuario</t>
  </si>
  <si>
    <t>Financiera</t>
  </si>
  <si>
    <t>04. Generar rentabilidad económica a partir de la diversificación de ingresos, para la inversión social y la lucha contra el crimen organizado.</t>
  </si>
  <si>
    <t>Diseñar y/o implementar  estrategias de ahorro en la administración de activos.</t>
  </si>
  <si>
    <t>Realizar la chatarrización de bienes muebles generando ahorros para la Entidad</t>
  </si>
  <si>
    <t xml:space="preserve">Disposición Final </t>
  </si>
  <si>
    <t>Chatarrizaciones realizadas</t>
  </si>
  <si>
    <t xml:space="preserve">(Número de bienes entregados a la desintegradora para chatarrizar / Número de bienes programados para chatarrización) *100% </t>
  </si>
  <si>
    <r>
      <rPr>
        <b/>
        <sz val="11"/>
        <color indexed="8"/>
        <rFont val="Arial"/>
        <family val="2"/>
      </rPr>
      <t>Objetivo del indicador:</t>
    </r>
    <r>
      <rPr>
        <sz val="11"/>
        <color indexed="8"/>
        <rFont val="Arial"/>
        <family val="2"/>
      </rPr>
      <t xml:space="preserve"> medir la chatarrización de los bienes muebles. 
</t>
    </r>
    <r>
      <rPr>
        <b/>
        <sz val="11"/>
        <color indexed="8"/>
        <rFont val="Arial"/>
        <family val="2"/>
      </rPr>
      <t xml:space="preserve">Numerador: </t>
    </r>
    <r>
      <rPr>
        <sz val="11"/>
        <color indexed="8"/>
        <rFont val="Arial"/>
        <family val="2"/>
      </rPr>
      <t xml:space="preserve">bienes muebles entregados a la desintegradora. 
</t>
    </r>
    <r>
      <rPr>
        <b/>
        <sz val="11"/>
        <color indexed="8"/>
        <rFont val="Arial"/>
        <family val="2"/>
      </rPr>
      <t xml:space="preserve">Denominador: </t>
    </r>
    <r>
      <rPr>
        <sz val="11"/>
        <color indexed="8"/>
        <rFont val="Arial"/>
        <family val="2"/>
      </rPr>
      <t>corresponde al número de bienes programados para chatarrización como los medios de transporte de material ferroso con concepto favorable para chatarrizar.</t>
    </r>
  </si>
  <si>
    <t>Este indicador se ha visto afectado por la demora en la revision y aprobacion de los actos administrativos que ordenan la chatarrizaciòn los cuales se encuentran en tramite desde el pasado mes de septiembre, demora en los conceptos solicitaos al Ministerio y Superintendencia de transporte sobre la aplicacion de derechos a reponer de vehiculos de carga pesada en estado chatarra.</t>
  </si>
  <si>
    <t>Se realizo alistamiento de 143 taxis en estado chatarra pero se encuentra pendiente definicion de concepto de min transporte para asegurar que no cuentan con derecho a reponer y en alistamiento pendiente de expedición acto administrativo 17  vehiculos y 10 vehiculos para retiro.</t>
  </si>
  <si>
    <t>03. Garantizar la efectiva transferencia de recursos a la Nación, en concordancia con lo establecido en la ley y contribuyendo a los propósitos del Plan Nacional de Desarrollo.</t>
  </si>
  <si>
    <t>Cumplimiento de transferencias de recursos a la Nación establecidas en la ley .</t>
  </si>
  <si>
    <t>Gestionar la monetización de divisas y el recaudo de moneda nacional</t>
  </si>
  <si>
    <t>Transferencias realizadas a la Nación a través de divisas monetizadas y moneda nacional</t>
  </si>
  <si>
    <t>Economía</t>
  </si>
  <si>
    <t>(Valor monetizado y recaudado / Valor programado de divisas a monetizar y moneda nacional a recaudar)* 100%</t>
  </si>
  <si>
    <r>
      <rPr>
        <b/>
        <sz val="11"/>
        <color indexed="8"/>
        <rFont val="Arial"/>
        <family val="2"/>
      </rPr>
      <t xml:space="preserve">Objetivo del indicador: </t>
    </r>
    <r>
      <rPr>
        <sz val="11"/>
        <color indexed="8"/>
        <rFont val="Arial"/>
        <family val="2"/>
      </rPr>
      <t>medir las transferencias realizadas a la Nación a través de</t>
    </r>
    <r>
      <rPr>
        <b/>
        <sz val="11"/>
        <color indexed="8"/>
        <rFont val="Arial"/>
        <family val="2"/>
      </rPr>
      <t xml:space="preserve"> divisas monetizadas </t>
    </r>
    <r>
      <rPr>
        <sz val="11"/>
        <color indexed="8"/>
        <rFont val="Arial"/>
        <family val="2"/>
      </rPr>
      <t xml:space="preserve">y recaudo de moneda nacional identificada. 
</t>
    </r>
    <r>
      <rPr>
        <b/>
        <sz val="11"/>
        <color indexed="8"/>
        <rFont val="Arial"/>
        <family val="2"/>
      </rPr>
      <t>Numerador:</t>
    </r>
    <r>
      <rPr>
        <sz val="11"/>
        <color indexed="8"/>
        <rFont val="Arial"/>
        <family val="2"/>
      </rPr>
      <t xml:space="preserve"> corresponde al valor monetizado de divisas a través del Banco de la República o de los intermediarios del mercado cambiario y a la moneda nacional recibida e identificada para su registro en el inventario de activos.
</t>
    </r>
    <r>
      <rPr>
        <b/>
        <sz val="11"/>
        <color indexed="8"/>
        <rFont val="Arial"/>
        <family val="2"/>
      </rPr>
      <t>Denominador</t>
    </r>
    <r>
      <rPr>
        <sz val="11"/>
        <color indexed="8"/>
        <rFont val="Arial"/>
        <family val="2"/>
      </rPr>
      <t xml:space="preserve">: 
El </t>
    </r>
    <r>
      <rPr>
        <b/>
        <sz val="11"/>
        <color indexed="8"/>
        <rFont val="Arial"/>
        <family val="2"/>
      </rPr>
      <t>valor programado de divisas a monetizar</t>
    </r>
    <r>
      <rPr>
        <sz val="11"/>
        <color indexed="8"/>
        <rFont val="Arial"/>
        <family val="2"/>
      </rPr>
      <t xml:space="preserve"> se refiere al valor de divisas (moneda extranjera) recibidas por SAE hasta el mes de septiembre del 2023.
El </t>
    </r>
    <r>
      <rPr>
        <b/>
        <sz val="11"/>
        <color indexed="8"/>
        <rFont val="Arial"/>
        <family val="2"/>
      </rPr>
      <t>valor de moneda nacional a recaudar</t>
    </r>
    <r>
      <rPr>
        <sz val="11"/>
        <color indexed="8"/>
        <rFont val="Arial"/>
        <family val="2"/>
      </rPr>
      <t xml:space="preserve"> corresponde al valor de la moneda en pesos colombianos entregada por parte la autoridad competente.</t>
    </r>
  </si>
  <si>
    <t>Se dio cumplimiento a la meta establecida para la presente vigencia con la monetizacion de divisas e identificación y conciliación de moneda nacional.</t>
  </si>
  <si>
    <t>En el mes de septiembre se monetizaron 12 registros por un $USD 1.427.321 de dividad enviadas al Federal Bank para su verificacion por un valor de $5.836.972.137 y se conciliaron y solicito ingreso al inventario de 5 registros de mona nacional por un valor de $1.894.104.000</t>
  </si>
  <si>
    <t>Realizar las transferencias a la Nación y destinaciones específicas en recursos líquidos</t>
  </si>
  <si>
    <t>Gestión Financiera</t>
  </si>
  <si>
    <t>Tesorería</t>
  </si>
  <si>
    <t>Gerencia Financiera</t>
  </si>
  <si>
    <t>Transferencias a la Nación y destinaciones específicas en recursos líquidos</t>
  </si>
  <si>
    <t xml:space="preserve">(Sumatoria de los valores de las transferencias a favor de la nación y destinaciones específicas en recursos líquidos/ Meta de transferencias a favor de la Nación y destinaciones específicas en recursos líquidos) *100% </t>
  </si>
  <si>
    <r>
      <rPr>
        <b/>
        <sz val="11"/>
        <color indexed="8"/>
        <rFont val="Arial"/>
        <family val="2"/>
      </rPr>
      <t>Objetivo del indicador:</t>
    </r>
    <r>
      <rPr>
        <sz val="11"/>
        <color indexed="8"/>
        <rFont val="Arial"/>
        <family val="2"/>
      </rPr>
      <t xml:space="preserve"> medir las transferencias realizadas a la nación y destinaciones específicas en recursos  líquidos. Este  indicador se encuentra globalizado centralizado por la Gerencia Financiera con base en los ingresos producidos al interior de la entidad.
</t>
    </r>
    <r>
      <rPr>
        <b/>
        <sz val="11"/>
        <color indexed="8"/>
        <rFont val="Arial"/>
        <family val="2"/>
      </rPr>
      <t>Numerador:</t>
    </r>
    <r>
      <rPr>
        <sz val="11"/>
        <color indexed="8"/>
        <rFont val="Arial"/>
        <family val="2"/>
      </rPr>
      <t xml:space="preserve"> corresponde a la sumatoria de valores transferidos y destinados oficialmente a las entidades beneficiarias establecidas en la Ley.
</t>
    </r>
    <r>
      <rPr>
        <b/>
        <sz val="11"/>
        <color indexed="8"/>
        <rFont val="Arial"/>
        <family val="2"/>
      </rPr>
      <t xml:space="preserve">Denominador: </t>
    </r>
    <r>
      <rPr>
        <sz val="11"/>
        <color indexed="8"/>
        <rFont val="Arial"/>
        <family val="2"/>
      </rPr>
      <t>corresponde a la meta establecida en el presupuesto aprobado por el Consejo Nacional de Estupefacientes. Para el 2023 la meta establecida es de $ 267.422.147.936</t>
    </r>
  </si>
  <si>
    <t>Corresponde a los recursos líquidos transferidos a la Nación: Artículo 91 de la Ley 1708 modificado por el artículo 22 de la Ley 1849 de 2017 para la Fiscalía General de la Nación, la Rama Judicial, Policía Judicial, Defensoría del Pueblo y las destinaciones especificas para el Fondo Victimas, Minsalud - Política Antidrogas, Minjusticia - Política Antidrogas y Policía - Política Antidrogas, MinInterior - Política Antidrogas, Ejercito - Política Antidrogas, Armada - Política Antidrogas y FOMMUR.</t>
  </si>
  <si>
    <t xml:space="preserve">Adelantar procesos de comercialización y venta de activos </t>
  </si>
  <si>
    <t>Gestionar el recaudo de ventas de inmuebles sociales y no sociales comercializados a través de la Gerencia Comercial</t>
  </si>
  <si>
    <t>Comercialización de Activos</t>
  </si>
  <si>
    <t>Recaudo por venta de inmuebles</t>
  </si>
  <si>
    <t>(Valor de recaudo por ventas de inmuebles / Valor de recaudo de ventas de inmuebles proyectado para la vigencia)*100%</t>
  </si>
  <si>
    <r>
      <rPr>
        <b/>
        <sz val="11"/>
        <color indexed="8"/>
        <rFont val="Arial"/>
        <family val="2"/>
      </rPr>
      <t>Objetivo del indicador</t>
    </r>
    <r>
      <rPr>
        <sz val="11"/>
        <color indexed="8"/>
        <rFont val="Arial"/>
        <family val="2"/>
      </rPr>
      <t xml:space="preserve">: medir el recaudo por la venta de inmuebles sociales y no sociales comercializados a través de la G. Comercial. 
</t>
    </r>
    <r>
      <rPr>
        <b/>
        <sz val="11"/>
        <color indexed="8"/>
        <rFont val="Arial"/>
        <family val="2"/>
      </rPr>
      <t>Numerador</t>
    </r>
    <r>
      <rPr>
        <sz val="11"/>
        <color indexed="8"/>
        <rFont val="Arial"/>
        <family val="2"/>
      </rPr>
      <t xml:space="preserve">: es el valor de recaudo por ventas de inmuebles sociales y no sociales comercializados a través de la G. Comercial. Este recaudo es producto de ventas directas, cuotas partes, ventas masivas y ventas a través del operador comercial.
</t>
    </r>
    <r>
      <rPr>
        <b/>
        <sz val="11"/>
        <color indexed="8"/>
        <rFont val="Arial"/>
        <family val="2"/>
      </rPr>
      <t>Denominador:</t>
    </r>
    <r>
      <rPr>
        <sz val="11"/>
        <color indexed="8"/>
        <rFont val="Arial"/>
        <family val="2"/>
      </rPr>
      <t xml:space="preserve"> corresponde al recaudo de ingresos por venta programados para la vigencia.</t>
    </r>
  </si>
  <si>
    <t>La información correspondiente a los recaudos por ventas de T3 incluye todas las lineas de negocio CISA, ventas directas y cuotas partes tanto de activos sociales como no sociales, es importamte señalar que los recaudos se han visto afectados por la eliminación de las politicas de descuento, el bajo volumen de inmuebles disponibles para venta y la reducción de los plazos para el pago del valor de venta de los inmuebles.</t>
  </si>
  <si>
    <t>Considerando la venta de un importante predio por el valor de 328 mil millones, se espera un cumplimiento desbordado de la meta de recaudo por ventas para el cierre de la vigencia 2023.</t>
  </si>
  <si>
    <t xml:space="preserve">Gestionar la generación de ingresos a partir de la disposición de bienes muebles </t>
  </si>
  <si>
    <t xml:space="preserve">Ingresos por disposición final de bienes muebles </t>
  </si>
  <si>
    <t>(Valor total de ingresos recibidos por disposición final de bienes muebles / Valor total presupuestado por concepto de ingresos por disposición final de bienes muebles) *100%</t>
  </si>
  <si>
    <r>
      <rPr>
        <b/>
        <sz val="11"/>
        <color indexed="8"/>
        <rFont val="Arial"/>
        <family val="2"/>
      </rPr>
      <t>Objetivo del indicador:</t>
    </r>
    <r>
      <rPr>
        <sz val="11"/>
        <color indexed="8"/>
        <rFont val="Arial"/>
        <family val="2"/>
      </rPr>
      <t xml:space="preserve"> medir la generación de ingresos por disposición final de bienes muebles.
</t>
    </r>
    <r>
      <rPr>
        <b/>
        <sz val="11"/>
        <color indexed="8"/>
        <rFont val="Arial"/>
        <family val="2"/>
      </rPr>
      <t xml:space="preserve">
Numerador: </t>
    </r>
    <r>
      <rPr>
        <sz val="11"/>
        <color indexed="8"/>
        <rFont val="Arial"/>
        <family val="2"/>
      </rPr>
      <t xml:space="preserve">corresponde a los ingresos por concepto de venta, chatarrización, siniestro, entre otras modalidades de disposición final. El tipo de muebles a disponer finalmente pueden ser:
</t>
    </r>
    <r>
      <rPr>
        <b/>
        <sz val="11"/>
        <color indexed="8"/>
        <rFont val="Arial"/>
        <family val="2"/>
      </rPr>
      <t xml:space="preserve"> * </t>
    </r>
    <r>
      <rPr>
        <sz val="11"/>
        <color indexed="8"/>
        <rFont val="Arial"/>
        <family val="2"/>
      </rPr>
      <t xml:space="preserve">Semovientes
 * Muebles y enseres
 * Medios de transporte
 * Oro
 * Obras de arte. 
*  Sustancias químicas
* Joyas
</t>
    </r>
    <r>
      <rPr>
        <b/>
        <sz val="11"/>
        <color indexed="8"/>
        <rFont val="Arial"/>
        <family val="2"/>
      </rPr>
      <t xml:space="preserve">Denominador: </t>
    </r>
    <r>
      <rPr>
        <sz val="11"/>
        <color indexed="8"/>
        <rFont val="Arial"/>
        <family val="2"/>
      </rPr>
      <t>el valor presupuestado de ingresos corresponde al valor de venta de los bienes muebles valorados como comerciales a partir del precio mínimo de ventas; al valor proyectado de ingresos por chatarrización, y al valor de ingresos por siniestro producto de reclamaciones a las aseguradoras, entre otros.</t>
    </r>
  </si>
  <si>
    <t>Durante el tercer trimestre se generarón ingresos por los siguientes  conceptos:
Semovientes: 3.188.899.400
Chatarrización:41.398.900
Siniestros: 15.512.765
Durante el segundo trimestre no se generaron ingresos por concepto de disposición final.
Durante el primer trimestre la Gerencia de Muebles a Generado ingresos por los siguientes conceptos:
Semovientes; 3.795.481.690
Chatarrizaciòn:16.683.026
Comercializacion:3.182.441.422
Siniestros; 22.060.000
Los ingresos generados por la disposicion final de muebles se puede ver afectada principalente en los procesos previos de alistamiento (emision de viabilidad juridica, viabilidades tecnicas y expedicion de actos administrativos), la Gerencia ha optado por un control de tiempo y verificacion de tiempos en cada etapa de alistamiento para mitigar estas demoras y evitar incumplimientos en los objetivos estblecidos.</t>
  </si>
  <si>
    <t>Entregar a la Gerencia Financiera los remanentes líquidos por la liquidación de sociedades</t>
  </si>
  <si>
    <t>Gerencia de Sociedades en Liquidación</t>
  </si>
  <si>
    <t>Entrega de remanentes líquidos por liquidación de Sociedades</t>
  </si>
  <si>
    <t>(Remanentes líquidos entregados por liquidación de sociedades / Remanentes líquidos de sociedades en liquidación estimados para entrega) *100%</t>
  </si>
  <si>
    <r>
      <rPr>
        <b/>
        <sz val="11"/>
        <color indexed="8"/>
        <rFont val="Arial"/>
        <family val="2"/>
      </rPr>
      <t>Objetivo del indicador:</t>
    </r>
    <r>
      <rPr>
        <sz val="11"/>
        <color indexed="8"/>
        <rFont val="Arial"/>
        <family val="2"/>
      </rPr>
      <t xml:space="preserve"> medir la entrega de recursos líquidos realizada a la Nación por liquidación de Sociedades. 
</t>
    </r>
    <r>
      <rPr>
        <b/>
        <sz val="11"/>
        <color indexed="8"/>
        <rFont val="Arial"/>
        <family val="2"/>
      </rPr>
      <t>Numerador:</t>
    </r>
    <r>
      <rPr>
        <sz val="11"/>
        <color rgb="FF000000"/>
        <rFont val="Arial"/>
        <family val="2"/>
      </rPr>
      <t xml:space="preserve"> los remanentes líquidos corresponden a los dineros provenientes de la liquidación de las sociedades, sin incluir los activos sociales extintos producto de la liquidación. </t>
    </r>
    <r>
      <rPr>
        <sz val="11"/>
        <color indexed="8"/>
        <rFont val="Arial"/>
        <family val="2"/>
      </rPr>
      <t xml:space="preserve">
</t>
    </r>
    <r>
      <rPr>
        <b/>
        <sz val="11"/>
        <color indexed="8"/>
        <rFont val="Arial"/>
        <family val="2"/>
      </rPr>
      <t>Denominador</t>
    </r>
    <r>
      <rPr>
        <sz val="11"/>
        <color indexed="8"/>
        <rFont val="Arial"/>
        <family val="2"/>
      </rPr>
      <t>: la estimación de los remanentes se realiza con base en la valoración patrimonial de las sociedades extintas priorizadas para la vigencia.</t>
    </r>
  </si>
  <si>
    <t>Teniendo en cuenta el “P-DT3-147 Procedimiento Devolución de Recursos FRISCO pertenecientes Sociedades” mediante el cual se tramita  la devolución de dineros que se encuentren en cuentas del FRISCO por concepto de ventas y/o productividad de inmuebles sociales a favor de las sociedades en liquidacion con el fin de constituir la masa liquidable de la misma conforme a la prelación legal de pasivos debidamente identificada en los estados financieros de cada sociedad en liquidacion, desde esta Gerencia se han realizado las siguientes mesas de trabajo con la Gerencia Financiera y Comercial para subsanar las posibles diferencias que se pueden presentan respecto al ingreso de recursos, aplicación del 4x1000 y cobro de comisión de éxito al momento de transferir los recursos a las sociedades.
MESAS DE TRABAJO
16/08/2023 PROCESO DEVOLUCIÓN RECURSOS, CASO UNIAPUESTAS
31/08/2023 ENTREGA DE REMANENTES LIQUIDOS 
14/09/2023: MAROS SA EN LIQUIDACION; INVERSIONES SANTA LTDA EN LIQUIDACION;                       SUCESORES ORTIZ ESCOBAR SA EN LIQUIDACION 
5/10/2023: INVERSIONES VASQUES INNOVAS EN LIQUIDACIÓN; INVERSIONES INTEFRAL Y CIA SCA EN LIQUIDACIÓN; COSUR LTDA EN LIQUIDACIÓN; CONSTRUCCIONES ASTRO EN LIQUIDACION 
Se aclara que el remanente de sociedades pueden ser tanto líquido como en inmuebles, ante lo cual se están adelantando las gestiones de solicitud conceptos jurídicos a la Vicepresidencia Jurídica, con el fin de contar con una directriz sobre el manejo de remanentes ubicados en San Andres y/o que el domicilio de la sociedad se encuentra en dicho departamento.
Es importante mencionar que una vez se ejecute el procedimiento “P-DF2-107 Procedimiento Entrega de Activos” ante el GIT de aseguramiento de la información mediante el cual previo alistamiento, saneamiento y validación de su condición administrativa (remoción del depositario por finalizar el proceso liquidatorio) y/o jurídica y finaliza con la entrega material del bien; una vez se surta la etapa 6 del proceso liquidatorio en el cual se efectúa la cancelación de matrícula mercantil ante cámara de comercio, cancelación de RIT Y RUT ante la DIAN, se procederá a su actualización y/o descargue en el sistema de información SIGMA que administra el inventario de activos de SAE, adjuntando los soportes que sustentan dicha gestión.
Por lo anterior, una vez se efectué la descarga de las sociedades en el inventario de SIGMA SAE, agotando el procedimiento antes mencionado, la Gerencia financiera procederá a reconocer el REMANENTE LIQUIDO en los estados financieros del FRISCO.</t>
  </si>
  <si>
    <t>Continuar con el tramite de devolución de dineros a las sociedades a través de acto administrativo, a continuacion se relacionan las sociedades que a la fecha se encuentran surtiendo tramite y que se determino su remanente a favor del frisco :                                                                                         COSUR EN LIQUIDACION: $ 3,759,047,119 
MAROS SA EN LIQUIDACION: $ 3,355,796,668 
INVERSIONES SANTA LTDA EN LIQUIDACIÓN: $ 2,047,341,467
CONSTRUCCIONES ASTRO S.A. EN LIQUIDACION: $  115,851,650 
Para un total de $ 9,278,036,904</t>
  </si>
  <si>
    <t xml:space="preserve">Generar ingresos a partir de procesos de comercialización de activos entregados por las extintas FARC </t>
  </si>
  <si>
    <t>Comercialización de Activos
Otras Modalidades de Disposición Final</t>
  </si>
  <si>
    <t>Ingresos generados por comercialización de activos entregados por las extintas FARC</t>
  </si>
  <si>
    <t>(Ingresos recibidos por venta de activos entregados por las extintas FARC / Valor total de ingresos estimados por la comercialización de activos entregados por las extintas FARC) * 100%</t>
  </si>
  <si>
    <r>
      <rPr>
        <b/>
        <sz val="11"/>
        <color indexed="8"/>
        <rFont val="Arial"/>
        <family val="2"/>
      </rPr>
      <t>Objetivo del indicador:</t>
    </r>
    <r>
      <rPr>
        <sz val="11"/>
        <color indexed="8"/>
        <rFont val="Arial"/>
        <family val="2"/>
      </rPr>
      <t xml:space="preserve"> medir los ingresos recibidos por la venta de activos entregados por las extintas FARC y administrados por SAE.
</t>
    </r>
    <r>
      <rPr>
        <b/>
        <sz val="11"/>
        <color indexed="8"/>
        <rFont val="Arial"/>
        <family val="2"/>
      </rPr>
      <t xml:space="preserve">Numerador: </t>
    </r>
    <r>
      <rPr>
        <sz val="11"/>
        <color indexed="8"/>
        <rFont val="Arial"/>
        <family val="2"/>
      </rPr>
      <t xml:space="preserve">corresponden a los ingresos recibidos por el operador comercial producto de la venta de activos entregados por las extintas FARC. Este valor incluye la venta de todos los activos comercializados como vehículos, joyas, muebles y enseres.
</t>
    </r>
    <r>
      <rPr>
        <b/>
        <sz val="11"/>
        <color indexed="8"/>
        <rFont val="Arial"/>
        <family val="2"/>
      </rPr>
      <t xml:space="preserve">
Denominador: </t>
    </r>
    <r>
      <rPr>
        <sz val="11"/>
        <color indexed="8"/>
        <rFont val="Arial"/>
        <family val="2"/>
      </rPr>
      <t>el valor total de ingresos estimados a recibir producto de la comercialización de activos. Para el 2023, se contempla como referencia de ingresos la sumatoria de los avalúos comerciales de las joyas.</t>
    </r>
  </si>
  <si>
    <t>El indicador contempla la comercialización de los bienes en la vigencia 2023 por valor de $357.530.300.
Como resultado de la Gestión de la Gerencia a corte del tercer trimestre se ha realizado la comercialización de $115.822.175.
Durante el tercer trimestre de 2023 no se realizó la venta de activos en atención a que el contrato que tiene la SAE para su comercialización, a través de la Gerencia de Bienes Muebles,  estuvo en proceso de reaactivación en este periodo. Así las cosas, para el cuarto trimestre de 2023 se tienen previsto realizar dos subastas, una para joyas de oro y otra para los bienes muebles y enseres.</t>
  </si>
  <si>
    <t>Las acciones para lograr la meta prevista están encaminadas a la mejora de las tomas fotográficas de los activos logrando un mejor impacto visual, acompañado de la promoción de los bienes a través a través de redes sociales.</t>
  </si>
  <si>
    <t>Reducir los inventarios de bienes muebles que implican un impacto  ambiental</t>
  </si>
  <si>
    <t>Reducción de bienes muebles que puedan generar un impacto ambiental</t>
  </si>
  <si>
    <t>(Número de bienes muebles destruidos o dispuestos para su reutilización / Total de bienes muebles objeto a destruir o disponibles para su reutilización) *100%</t>
  </si>
  <si>
    <r>
      <rPr>
        <b/>
        <sz val="11"/>
        <color indexed="8"/>
        <rFont val="Arial"/>
        <family val="2"/>
      </rPr>
      <t xml:space="preserve">Objetivo del indicador: </t>
    </r>
    <r>
      <rPr>
        <sz val="11"/>
        <color indexed="8"/>
        <rFont val="Arial"/>
        <family val="2"/>
      </rPr>
      <t xml:space="preserve">medir la destrucción o disposición de bienes muebles para su reutilización por terceros. 
</t>
    </r>
    <r>
      <rPr>
        <b/>
        <sz val="11"/>
        <color indexed="8"/>
        <rFont val="Arial"/>
        <family val="2"/>
      </rPr>
      <t>Numerador:</t>
    </r>
    <r>
      <rPr>
        <sz val="11"/>
        <color indexed="8"/>
        <rFont val="Arial"/>
        <family val="2"/>
      </rPr>
      <t xml:space="preserve"> corresponde a los bienes muebles que puedan generar un impacto ambiental, destruidos o dispuestos a terceros para su reutilización (Ej. Recicladores).
</t>
    </r>
    <r>
      <rPr>
        <b/>
        <sz val="11"/>
        <color indexed="8"/>
        <rFont val="Arial"/>
        <family val="2"/>
      </rPr>
      <t>El denominador:</t>
    </r>
    <r>
      <rPr>
        <sz val="11"/>
        <color indexed="8"/>
        <rFont val="Arial"/>
        <family val="2"/>
      </rPr>
      <t xml:space="preserve"> corresponde al total de bienes muebles que puedan generar un impacto ambiental que deben ser destruidos (sustancias químicas, minerales y los muebles y enseres que tengan conceptos técnicos de destrucción) y a los bienes muebles que pueden ser dispuestos a terceros para su reutilización. </t>
    </r>
  </si>
  <si>
    <t>Durante el primer trimestre se destruyeron 14 registros de sustancias quimicas equivalentes a 17.56 toneladas de sustancias quimicas (acidos) ubicadas en la bodega Yumbo, 
Durante el segundo trimestre se destruyeron 5 registros de la  Bodega ricaurte equivalentes a  1.3 toneladas y 3 registros de la bodega pasto equivalentes a 1.31 toneladas, para un total de sustancias destruidas 20.17 toneladas que corresponden a 22 registros.
Durante el tercer trimestre:; no se adelantaron destrucciones de bienes muebles.</t>
  </si>
  <si>
    <t>Generar ahorros producto de la implementación de esquemas de disposición temporal o definitiva de los bienes muebles</t>
  </si>
  <si>
    <t xml:space="preserve">Ahorro por disposición temporal o definitiva de bienes muebles. </t>
  </si>
  <si>
    <t>( Valor de ahorro de bienes muebles por disposición temporal y final/ Valor proyectado de ahorro para la vigencia de bienes muebles a disponer temporal o definitivamente)*100%</t>
  </si>
  <si>
    <r>
      <rPr>
        <b/>
        <sz val="11"/>
        <color indexed="8"/>
        <rFont val="Arial"/>
        <family val="2"/>
      </rPr>
      <t>Objetivo del indicador:</t>
    </r>
    <r>
      <rPr>
        <sz val="11"/>
        <color indexed="8"/>
        <rFont val="Arial"/>
        <family val="2"/>
      </rPr>
      <t xml:space="preserve"> medir el valor del ahorro en la vigencia, generado por la disposición temporal o definitiva de bienes muebles. 
</t>
    </r>
    <r>
      <rPr>
        <b/>
        <sz val="11"/>
        <color indexed="8"/>
        <rFont val="Arial"/>
        <family val="2"/>
      </rPr>
      <t xml:space="preserve">Numerador: </t>
    </r>
    <r>
      <rPr>
        <sz val="11"/>
        <color indexed="8"/>
        <rFont val="Arial"/>
        <family val="2"/>
      </rPr>
      <t xml:space="preserve">corresponde al valor económico ahorrado en la vigencia por disposición temporal o definitiva de bienes muebles. 
</t>
    </r>
    <r>
      <rPr>
        <b/>
        <sz val="11"/>
        <color indexed="8"/>
        <rFont val="Arial"/>
        <family val="2"/>
      </rPr>
      <t xml:space="preserve">Denominador: </t>
    </r>
    <r>
      <rPr>
        <sz val="11"/>
        <color indexed="8"/>
        <rFont val="Arial"/>
        <family val="2"/>
      </rPr>
      <t xml:space="preserve">corresponde al valor proyectado de ahorro (costos directos por almacenamiento y bodegaje) desde la fecha de entrega de disposición temporal o definitiva hasta el cierre de la vigencia. </t>
    </r>
  </si>
  <si>
    <t>El valor de ahorro acumulado en la Gerencia por disposicion final y temporal de discrimina asi:
chatarrización; $105.960.377
Donación ustancias: 141.916.696
destinación provisional:49.709.560
devoluciones:7.342.997
por disposicines finales vigencias anteriores:
319.007.494</t>
  </si>
  <si>
    <t>Se encuentra pendiente de retiro vehiculos comercializados durante el 2022, que permitira cumplir la meta propuesta de ahorro planteada para la presente vigencia.</t>
  </si>
  <si>
    <t>Entregar a las Gerencias de Inmuebles los remanentes  en inmuebles por liquidación de sociedades</t>
  </si>
  <si>
    <t>Entrega de remanentes en inmuebles por liquidación de Sociedades</t>
  </si>
  <si>
    <t>(Remanentes en inmuebles entregados por liquidación de sociedades / Remanentes en inmuebles de sociedades en liquidación estimados para entrega) *100%</t>
  </si>
  <si>
    <r>
      <rPr>
        <b/>
        <sz val="11"/>
        <color rgb="FF000000"/>
        <rFont val="Arial"/>
        <family val="2"/>
      </rPr>
      <t>Objetivo del indicador:</t>
    </r>
    <r>
      <rPr>
        <sz val="11"/>
        <color rgb="FF000000"/>
        <rFont val="Arial"/>
        <family val="2"/>
      </rPr>
      <t xml:space="preserve"> medir la entrega de remanentes en inmuebles realizada a la Nación por liquidación de Sociedades. 
</t>
    </r>
    <r>
      <rPr>
        <b/>
        <sz val="11"/>
        <color rgb="FF000000"/>
        <rFont val="Arial"/>
        <family val="2"/>
      </rPr>
      <t>Numerador:</t>
    </r>
    <r>
      <rPr>
        <sz val="11"/>
        <color rgb="FF000000"/>
        <rFont val="Arial"/>
        <family val="2"/>
      </rPr>
      <t xml:space="preserve"> los remanentes en inmuebles corresponden a los activos sociales extintos producto de la liquidación de la sociedad.
</t>
    </r>
    <r>
      <rPr>
        <b/>
        <sz val="11"/>
        <color rgb="FF000000"/>
        <rFont val="Arial"/>
        <family val="2"/>
      </rPr>
      <t>Denominador:</t>
    </r>
    <r>
      <rPr>
        <sz val="11"/>
        <color rgb="FF000000"/>
        <rFont val="Arial"/>
        <family val="2"/>
      </rPr>
      <t xml:space="preserve"> la estimación de los remanentes se realiza con base en la valoración patrimonial de los activos sociales extintos priorizados para la vigencia.</t>
    </r>
  </si>
  <si>
    <t>ENTREGA REMANENTES FISICOS COSUR
•	BIENES INMUEBLES URBANOS
Orfeo envió: 20225100074743 del 15 de diciembre del 2022
Orfeo reiteración: 20235100034093 del 24 de abril 2023
Orfeo RTA:  20234000048703 del 7 de junio del 2023 (No reciben los remanentes)
•	BIENES INMUEBLES RURALES
Orfeo envió: 20235100034613 del 25 de abril del 2023
Orfeo RTA:  20234100049163 del 9 de junio del 2023 ( aprueba la entrega de remanente)
Escrituración en proceso, prerequisito para incluirla como remanente.</t>
  </si>
  <si>
    <t>En el mes de octubre 2023 se realizara mesa de trabajo con la Vicepresidencia De Bienes Muebles e Inmuebles con fin de revisar a profundidad el “  N-DF2-059 Instructivo Remanentes bienes sociales a ingresar al FRISCO"</t>
  </si>
  <si>
    <t>Reducir el inventario de las sociedades en liquidación con activos</t>
  </si>
  <si>
    <t>Liquidación de sociedades con activos</t>
  </si>
  <si>
    <t xml:space="preserve">(Sociedades con activos liquidadas / Sociedades con activos priorizados para cierre liquidatario) *100%
</t>
  </si>
  <si>
    <r>
      <rPr>
        <b/>
        <sz val="11"/>
        <color indexed="8"/>
        <rFont val="Arial"/>
        <family val="2"/>
      </rPr>
      <t xml:space="preserve">Objetivo del indicador: </t>
    </r>
    <r>
      <rPr>
        <sz val="11"/>
        <color indexed="8"/>
        <rFont val="Arial"/>
        <family val="2"/>
      </rPr>
      <t xml:space="preserve">medir la reducción del inventario de las sociedades con activos en liquidación. 
</t>
    </r>
    <r>
      <rPr>
        <b/>
        <sz val="11"/>
        <color indexed="8"/>
        <rFont val="Arial"/>
        <family val="2"/>
      </rPr>
      <t>Numerador:</t>
    </r>
    <r>
      <rPr>
        <sz val="11"/>
        <color indexed="8"/>
        <rFont val="Arial"/>
        <family val="2"/>
      </rPr>
      <t xml:space="preserve"> corresponde a las sociedades liquidadas registrados en el sistema de información de SAE con marcación de "prestado en el inventario"
</t>
    </r>
    <r>
      <rPr>
        <b/>
        <sz val="11"/>
        <color indexed="8"/>
        <rFont val="Arial"/>
        <family val="2"/>
      </rPr>
      <t xml:space="preserve">Denominador: </t>
    </r>
    <r>
      <rPr>
        <sz val="11"/>
        <color indexed="8"/>
        <rFont val="Arial"/>
        <family val="2"/>
      </rPr>
      <t>las sociedades con activos priorizadas para cierre liquidatario en la vigencia 2023 es de 8.</t>
    </r>
  </si>
  <si>
    <r>
      <t xml:space="preserve"> En la actualidad las sociedades INVERSIONES INTEGRAL LTDA EN LIQUIDACION y CRIADERO EL PASO LTDA EN LIQUIDACION, cuenta con acta de cuenta final donde se aprobó la liquidacion de las sociedades referidas, acta registra en cámara de comercio, y como resultado la matricula cancelada, junto con el RUT y el RIT. Quedando pendiente:
1.Remoción del depositario por cumplimiento del proceso liquidatorio
2. Marcación de las sociedades " EN LIQUIDACION" para posterior DESCARGAR del inventario
Se realizo la cancelación de la matricula mercantil de la sociedad INVERSIONES Y CONSTRUCCIONES COSMOVALLE LTDA EN LIQUIDACION, conforme el acta final de liquidación, mediante memorando interno de ORFEO 20235100039263 del 18 de mayo de 2023, se solicitó la marcación del PRE – ESTADO en el aplicativa sigma, sin que a la fecha se evidencie la marcación. </t>
    </r>
    <r>
      <rPr>
        <sz val="11"/>
        <rFont val="Arial"/>
        <family val="2"/>
      </rPr>
      <t xml:space="preserve">Ahora bien de la sociedad INVERSIONES Y CONSTRUCCIONES COSMOVALLE LTDA EN LIQUIDACION, cuenta con acta de cuenta final donde se aprobó la liquidacion de la sociedad referida, acta registra en cámara de comercio, y como resultado la matricula cancelada, quedando pendiente:
</t>
    </r>
    <r>
      <rPr>
        <sz val="11"/>
        <color rgb="FF000000"/>
        <rFont val="Arial"/>
        <family val="2"/>
      </rPr>
      <t xml:space="preserve">
La sociedad COMPAÑÍA COSTRUCTORA Y COMERCIALIZADORA DEL SUR LIMITADA COSUR LTDA EN LIQUIDACION se encuentra en trámite de entrega de remanentes físicos.
Dadas las actividades adelantadas y las que se encuentra en tramite, a la fecha no se encuentra ninguna sociedad con estado DESCARGADO en el inventario
 </t>
    </r>
  </si>
  <si>
    <t>A Continuación, se relacionan las sociedades como meta establecidas que deben surtir igualmente el procedimiento P-DF2-107 Procedimiento de Entrega de Activos: 
•	CRIADERO EL PASO LTDA EN LIQUIDACION
•	INVERSIONES INTEGRAL LTDA EN LIQUIDACION
•	COMPAÑÍA COSTRUCTORA Y COMERCIALIZADORA DEL SUR LIMITADA COSUR LTDA EN LIQUIDACION 
•	INVERSIONES MONDRAGON 
•	INVERSIONES ARA
•	MAROS SA EN LIQUIDACIÓN
•	INVERPRIME S.A. EN LIQUIDACION
•	INVERSIONES SANTA LTDA EN LIQUIDACIÓN
•	C.I. GOLDEX S.A.S. ""EN LIQUIDACION"</t>
  </si>
  <si>
    <t>Reducir el inventario de las sociedades en liquidación sin activos y cancelar matrículas de establecimientos de comercio</t>
  </si>
  <si>
    <t>Liquidación de sociedades sin activos y cancelación de matrículas de establecimientos de comercio</t>
  </si>
  <si>
    <t xml:space="preserve">(Sociedades sin activos con cierre de procesos liquidatarios y establecimientos de comercio con cancelación de matrículas / Sociedades sin activos y establecimientos de comercio priorizados para cierre liquidatario) *100%
</t>
  </si>
  <si>
    <r>
      <rPr>
        <b/>
        <sz val="11"/>
        <color indexed="8"/>
        <rFont val="Arial"/>
        <family val="2"/>
      </rPr>
      <t xml:space="preserve">Objetivo del indicador: </t>
    </r>
    <r>
      <rPr>
        <sz val="11"/>
        <color indexed="8"/>
        <rFont val="Arial"/>
        <family val="2"/>
      </rPr>
      <t xml:space="preserve">medir la reducción del inventario de las sociedades en liquidación sin activos y cancelación de matrículas de establecimientos de comercio. 
</t>
    </r>
    <r>
      <rPr>
        <b/>
        <sz val="11"/>
        <color indexed="8"/>
        <rFont val="Arial"/>
        <family val="2"/>
      </rPr>
      <t xml:space="preserve">Numerador: </t>
    </r>
    <r>
      <rPr>
        <sz val="11"/>
        <color indexed="8"/>
        <rFont val="Arial"/>
        <family val="2"/>
      </rPr>
      <t xml:space="preserve">corresponde a las sociedades sin activos liquidadas y establecimientos de comercio con cancelación de matrículas registrados en el sistema de información de SAE con marcación de "prestado en el inventario"
</t>
    </r>
    <r>
      <rPr>
        <b/>
        <sz val="11"/>
        <color indexed="8"/>
        <rFont val="Arial"/>
        <family val="2"/>
      </rPr>
      <t>Denominador:</t>
    </r>
    <r>
      <rPr>
        <sz val="11"/>
        <color indexed="8"/>
        <rFont val="Arial"/>
        <family val="2"/>
      </rPr>
      <t xml:space="preserve"> las sociedades sin activos y establecimientos de comercio priorizados para cierre liquidatario o cancelación de matrícula en la vigencia 2023 es de 139.</t>
    </r>
  </si>
  <si>
    <t>El indicador no ha avanzado a partir de la respuesta negativa por parte de la Vicepresidencia Jurídica al Acto Administrativo de nombramiento de Valeria Ortega como Profesional Especializada III de la Gerencia de Sociedades en Liquidación. Las actividades tendientes a la consecución del mandato se iniciaron el 15 de marzo de 2023, bajo el número de radicado de Orfeo 20235100002084 con la proyección del Acto Administrativo de remoción del mandatario Andres Felipe Romero.</t>
  </si>
  <si>
    <t xml:space="preserve">El cumplimiento del indicador va sujeto al acto administrativo del mandato especial para realizar las gestiones del proceso liquidación de las sociedades y establecimientos de comercio sin activos, por tal razón se solicitó el 27 de junio 2023 en el reporte del primer trimestre se ajustó el indicador. La Vicepresidencia Jurídica en negación a la aprobación del acto administrativo indica que el mandato especial no es la manera más idónea para adelantar los proceso de liquidación de sociedades sin activos, por esta razón mediante el Memorando 20235100106533, en el cual se solicita concepto jurídico respecto a ¿cuál será el trámite idóneo para la administración y liquidación de estas sociedades y establecimientos de comercio de papel, teniendo en cuenta lo contemplado el Decreto 2136 de 2015? y, ¿cómo debe ser asignada la función a la colaboradora de la Gerencia de Sociedades en Liquidación para que realice dicho trámite?
El indicador debe ajustarse en atención a que la  ejecucion depende de un tramite admnistrativo con áreas diferentes a la Gerencia de Sociedades en Liquidación. </t>
  </si>
  <si>
    <t>Disponer de manera definitiva los activos entregados por las extintas FARC que no cuenten con potencial de comercialización</t>
  </si>
  <si>
    <t xml:space="preserve">Disposición Final de activos entregados por las extintas FARC </t>
  </si>
  <si>
    <t>(Activos entregados por las extintas FARC dispuestos de manera definitiva/Activos programados a disponer de manera definitiva)*100%</t>
  </si>
  <si>
    <r>
      <rPr>
        <b/>
        <sz val="11"/>
        <color indexed="8"/>
        <rFont val="Arial"/>
        <family val="2"/>
      </rPr>
      <t>Objetivo del indicador:</t>
    </r>
    <r>
      <rPr>
        <sz val="11"/>
        <color indexed="8"/>
        <rFont val="Arial"/>
        <family val="2"/>
      </rPr>
      <t xml:space="preserve"> medir la disposición final de los activos entregados por las extintas FARC que no cuenten con potencial de comercialización
</t>
    </r>
    <r>
      <rPr>
        <b/>
        <sz val="11"/>
        <color indexed="8"/>
        <rFont val="Arial"/>
        <family val="2"/>
      </rPr>
      <t xml:space="preserve">Numerador: </t>
    </r>
    <r>
      <rPr>
        <sz val="11"/>
        <color indexed="8"/>
        <rFont val="Arial"/>
        <family val="2"/>
      </rPr>
      <t xml:space="preserve">activos entregados por las extintas FARC, dispuestos de manera definitiva por mecanismos de chatarrización, destrucción o donación. 
</t>
    </r>
    <r>
      <rPr>
        <b/>
        <sz val="11"/>
        <color indexed="8"/>
        <rFont val="Arial"/>
        <family val="2"/>
      </rPr>
      <t>Denominador:</t>
    </r>
    <r>
      <rPr>
        <sz val="11"/>
        <color indexed="8"/>
        <rFont val="Arial"/>
        <family val="2"/>
      </rPr>
      <t xml:space="preserve"> los activos programados a disponer de manera definitiva corresponden a los bienes a chatarrizar, destruir o donar, que no fueron objeto de interés en los procesos de comercialización . Esta meta es variable conforme al comportamiento de la comercialización de activos. </t>
    </r>
  </si>
  <si>
    <t>El indicador relaciona la disposición final de los siguientes bienes:
*15 Ud. Intendencia (Visores)
*63 Ud. Celulares y accesorios
*386 Ud Intendencia (Uniformes militares)
*1 Vehículo (BHF123) para chatarrizar
Para cumplir con este indicador es indispenable contar con la aprobación para la disposición final de los activos por parte de las entidades públicas que conforman el Consejo Fiduciario y cuya convocatoria está a cargo del DAPRE y a la fecha no ha sido convocada. 
Por parte de la Gerencia de Proyectos Especiales se han realizado las presentaciones con la información de los bienes de las ex FARC-EP requeridas para ser aprobadas por Consejo Fiduciario y dar continuidad con el proceso de disposición final de estos bienes.</t>
  </si>
  <si>
    <t>Como acción de mejora, la Gerencia de Proyectos Especiales realizó diferentes reuniones con el DAPRE solicitando la convocatoria del Consejo Fiduciario, a lo que el DAPRE indicó que tenía previsto realizar la convocatoria del Consejo Fiduciario en la última semana de octubre.
Por otra parte, la Gerencia de Proyectos ha venido avanzando en el proyecto de resignificación de los bienes entregados por las ex FARC-EP con la trasformación de los uniformes militares  a través del trabajo de las organizaciones de reincorporados en productos comercializables que permitan generar recursos económicos para la reparación a las víctimas. Los uniformes corresponden al 83% del total de bienes a disponer.</t>
  </si>
  <si>
    <t>Diversificar y fortalecer el portafolio de inversiones de la SAE.</t>
  </si>
  <si>
    <t>Realizar inversiones de recursos líquidos de acuerdo con el Decreto 1525 del 2008 mediante estrategias de inversión que permitan aumentar la rentabilidad.</t>
  </si>
  <si>
    <t>Valor total de rendimientos de inversión con recursos líquidos extintos y en proceso</t>
  </si>
  <si>
    <t>(Valor total de rendimientos obtenidos de inversiones con recursos líquidos extintos y en proceso / Meta de rendimientos financieros esperados con inversiones realizadas) *100%</t>
  </si>
  <si>
    <r>
      <rPr>
        <b/>
        <sz val="11"/>
        <color indexed="8"/>
        <rFont val="Arial"/>
        <family val="2"/>
      </rPr>
      <t>Objetivo del indicador:</t>
    </r>
    <r>
      <rPr>
        <sz val="11"/>
        <color indexed="8"/>
        <rFont val="Arial"/>
        <family val="2"/>
      </rPr>
      <t xml:space="preserve"> medir la obtención del valor total de los rendimientos esperados de la inversión de recursos líquidos extintos y en proceso. 
</t>
    </r>
    <r>
      <rPr>
        <b/>
        <sz val="11"/>
        <color indexed="8"/>
        <rFont val="Arial"/>
        <family val="2"/>
      </rPr>
      <t>Numerador:</t>
    </r>
    <r>
      <rPr>
        <sz val="11"/>
        <color indexed="8"/>
        <rFont val="Arial"/>
        <family val="2"/>
      </rPr>
      <t xml:space="preserve"> corresponde al valor recibido producto de las inversiones en CDTs, TES, fondos de inversión u otros permitidos en la Ley, de acuerdo con la periodicidad de la inversión.
</t>
    </r>
    <r>
      <rPr>
        <b/>
        <sz val="11"/>
        <color indexed="8"/>
        <rFont val="Arial"/>
        <family val="2"/>
      </rPr>
      <t>Denominador</t>
    </r>
    <r>
      <rPr>
        <sz val="11"/>
        <color indexed="8"/>
        <rFont val="Arial"/>
        <family val="2"/>
      </rPr>
      <t>: corresponde al valor presupuestado de rendimientos por inversión en la vigencia. El valor correspondiente para la vigencia 2023 es de $27.000.000.000.</t>
    </r>
  </si>
  <si>
    <t xml:space="preserve">
El cumplimiento al indicador se presenta por las altas rentabilidades ofrecidas por el mercado financiero en los instrumentos de inversion que puede acceder la entidad</t>
  </si>
  <si>
    <t>Fortalecer el modelo de seguimiento y control de los recursos económicos</t>
  </si>
  <si>
    <t xml:space="preserve">Realizar el seguimiento y control de la ejecución presupuestal de gasto de SAE </t>
  </si>
  <si>
    <t>Presupuesto</t>
  </si>
  <si>
    <t>NO</t>
  </si>
  <si>
    <t>Ejecución presupuestal de gasto de SAE</t>
  </si>
  <si>
    <t>(Valor del presupuesto de gasto ejecutado en SAE / Valor del Presupuesto de gasto SAE aprobado  ) *100%</t>
  </si>
  <si>
    <r>
      <rPr>
        <b/>
        <sz val="11"/>
        <color indexed="8"/>
        <rFont val="Arial"/>
        <family val="2"/>
      </rPr>
      <t>Objetivo del indicador:</t>
    </r>
    <r>
      <rPr>
        <sz val="11"/>
        <color indexed="8"/>
        <rFont val="Arial"/>
        <family val="2"/>
      </rPr>
      <t xml:space="preserve"> medir la ejecución presupuestal de gastos de SAE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SAE programado corresponde al aprobado por la Junta Directiva.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</si>
  <si>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r>
      <rPr>
        <b/>
        <sz val="11"/>
        <rFont val="Arial"/>
        <family val="2"/>
      </rPr>
      <t>Información Preliminar:</t>
    </r>
    <r>
      <rPr>
        <sz val="11"/>
        <rFont val="Arial"/>
        <family val="2"/>
      </rPr>
      <t xml:space="preserve">
El porcentaje de ejecución sobre compromisos se encuentra en un 72% sobre la meta anual, donde el rubro más representativo obedece al concepto de gastos asociados a la nómina, seguido por el rubro de arrendamientos de bienes  inmuebles.</t>
    </r>
  </si>
  <si>
    <t>Realizar el seguimiento y control de la ejecución presupuestal de gasto de FRISCO</t>
  </si>
  <si>
    <t>Ejecución presupuestal de gasto de FRISCO</t>
  </si>
  <si>
    <t>(Valor del presupuesto de gasto ejecutado en  FRISCO / Valor del Presupuesto de gasto FRISCO aprobado) *100%</t>
  </si>
  <si>
    <r>
      <rPr>
        <b/>
        <sz val="11"/>
        <color indexed="8"/>
        <rFont val="Arial"/>
        <family val="2"/>
      </rPr>
      <t>Objetivo del indicador:</t>
    </r>
    <r>
      <rPr>
        <sz val="11"/>
        <color indexed="8"/>
        <rFont val="Arial"/>
        <family val="2"/>
      </rPr>
      <t xml:space="preserve"> medir la ejecución presupuestal de gastos de FRISCO aprobados en la vigencia
</t>
    </r>
    <r>
      <rPr>
        <b/>
        <sz val="11"/>
        <color indexed="8"/>
        <rFont val="Arial"/>
        <family val="2"/>
      </rPr>
      <t>Numerador:</t>
    </r>
    <r>
      <rPr>
        <sz val="11"/>
        <color indexed="8"/>
        <rFont val="Arial"/>
        <family val="2"/>
      </rPr>
      <t xml:space="preserve"> corresponde al presupuesto ejecutado, acumulado y registrado en el aplicativo financiero.
</t>
    </r>
    <r>
      <rPr>
        <b/>
        <sz val="11"/>
        <color indexed="8"/>
        <rFont val="Arial"/>
        <family val="2"/>
      </rPr>
      <t>Denominador:</t>
    </r>
    <r>
      <rPr>
        <sz val="11"/>
        <color indexed="8"/>
        <rFont val="Arial"/>
        <family val="2"/>
      </rPr>
      <t xml:space="preserve"> el valor de presupuesto de gasto de FRISCO programado corresponde al aprobado por el Consejo Nacional de Estupefacientes. 
</t>
    </r>
    <r>
      <rPr>
        <b/>
        <sz val="11"/>
        <color indexed="8"/>
        <rFont val="Arial"/>
        <family val="2"/>
      </rPr>
      <t>Observación:</t>
    </r>
    <r>
      <rPr>
        <sz val="11"/>
        <color indexed="8"/>
        <rFont val="Arial"/>
        <family val="2"/>
      </rPr>
      <t xml:space="preserve"> este indicador es globalizado centralizado por esta Gerencia,  con base en la ejecución presupuestal de las áreas.</t>
    </r>
  </si>
  <si>
    <r>
      <rPr>
        <b/>
        <sz val="11"/>
        <color theme="1"/>
        <rFont val="Arial"/>
        <family val="2"/>
      </rPr>
      <t>Información Preliminar:</t>
    </r>
    <r>
      <rPr>
        <sz val="11"/>
        <color theme="1"/>
        <rFont val="Arial"/>
        <family val="2"/>
      </rPr>
      <t xml:space="preserve">
El porcentaje de ejecución sobre compromisos se encuentra en un 83% sobre la meta anual, donde el rubro más representativo son las transferencias del Artículo 91 de la Ley 1708 de 2014, destinaciones especificas  y  los gastos de funcionamiento de la SAE.</t>
    </r>
  </si>
  <si>
    <t>Generar ingresos producto de la administración o disposición temporal de activos</t>
  </si>
  <si>
    <t>Recaudar ingresos producto de contratos suscritos bajo el esquema de administración temporal</t>
  </si>
  <si>
    <t>Administración Directa</t>
  </si>
  <si>
    <t xml:space="preserve">Gerencia Regional Centro Oriente </t>
  </si>
  <si>
    <t>Recaudo de Contratos</t>
  </si>
  <si>
    <t>(Valor recaudado/ Meta de recaudo esperado producto de contratos bajo esquemas de administración temporal)*100%</t>
  </si>
  <si>
    <r>
      <rPr>
        <b/>
        <sz val="11"/>
        <color indexed="8"/>
        <rFont val="Arial"/>
        <family val="2"/>
      </rPr>
      <t>Objetivo del indicador:</t>
    </r>
    <r>
      <rPr>
        <sz val="11"/>
        <color indexed="8"/>
        <rFont val="Arial"/>
        <family val="2"/>
      </rPr>
      <t xml:space="preserve"> medir el recaudo realizado producto de contratos bajo esquemas de administración temporal. 
</t>
    </r>
    <r>
      <rPr>
        <b/>
        <sz val="11"/>
        <color indexed="8"/>
        <rFont val="Arial"/>
        <family val="2"/>
      </rPr>
      <t xml:space="preserve">Numerador: </t>
    </r>
    <r>
      <rPr>
        <sz val="11"/>
        <color indexed="8"/>
        <rFont val="Arial"/>
        <family val="2"/>
      </rPr>
      <t xml:space="preserve">corresponde al valor recaudado producto de contratos de arrendamiento, de transacción, de legalización o saneamiento (reconocimiento de contratos de arrendamiento de bienes inmuebles).
</t>
    </r>
    <r>
      <rPr>
        <b/>
        <sz val="11"/>
        <color indexed="8"/>
        <rFont val="Arial"/>
        <family val="2"/>
      </rPr>
      <t>Denominador:</t>
    </r>
    <r>
      <rPr>
        <sz val="11"/>
        <color indexed="8"/>
        <rFont val="Arial"/>
        <family val="2"/>
      </rPr>
      <t xml:space="preserve"> corresponde al valor económico de recaudo establecido como meta para la anualidad. </t>
    </r>
  </si>
  <si>
    <t>El recaudo alcanzado por la Gerencia Regional hasta el mes de septiembre correponde a la facturación de un promedio de 687 contratos por mes, y al resultado de una gestión de cartera con enfoque preventivo en el que se han disminuido cifras por reintegro.
Igualmente, se han obtenido avances en la centralización del recaudo mediante contratos ue anteriormente se mantenian bajo otras formas adminjistrativas, como lo son los del Centro Comercial Gran Estación. 
Otra gestión adicional que ha sido determinante para el avance en esta meta es la que corresponde al trámite y cobro de más de 2.000 millones de pesos que se encontraban en Depósitos Judiciales y sobre los que no se habían adelantado acciones.</t>
  </si>
  <si>
    <t>Gerencia Regional Norte</t>
  </si>
  <si>
    <t>La meta de recaudo fue aumentada y en el tercer trimestre el indicador de recaudo se mantiene sostenido sin embargo el cumplimiento del 61% del año se ha visto afectado por los saneamientos que estan en curso debido a la espera de estimados de renta y preaprobados de polizas.</t>
  </si>
  <si>
    <t>La Regional Norte seguira trabajando en la activacion de la facturacion de los contratos que se encuentran en prorroga y saneamiento y haciendo  enfasis en la gestion efectiva del recaudo de caetera vencida.</t>
  </si>
  <si>
    <t>Gerencia Regional Occidente</t>
  </si>
  <si>
    <t>El avance del indicador esta en el 59% teniendo en cuenta que uno de los factores que afectan el cumplimiento del indicador son las  terminaciones resultantes de la revisión de los contratos de arrendamiento ya que se evidencio que los arrendatarios eran afectados dentro del proceso, y se debe dar cumplimiento a la Metodología.</t>
  </si>
  <si>
    <t xml:space="preserve">Como mecanismo para alcanzar el cumplimiento del indicador de recaudo, en la Regional Occidente se promueve la celebracion de contratos de transaccion para cuidar el recuado y minizar el riesgo de no recibir estos dineros por usufruto.
Adicionalmente, se realiza la revisión de la facturación minuciosamente para lograr que todos los contratos facturen y se recuade.
Es de aclarar que en reunion de la gerencia con el Vice financiero la meta se ajusta de $38.212.200.000 a $37.596.000.000, </t>
  </si>
  <si>
    <t>Gerencia Regional Sur Occidente</t>
  </si>
  <si>
    <t>El recaudo mensual mensual hasta SEPTIEMBRE 30 de 2023 por parte de la Regional Suroccidente por conceptos de canones de arrendamineto ha sido asi. ENERO $2,730,874,039, FEBRERO $2,813,893,341, MARZO $2,753,524,266, ABRIL $2,701,051,501, MAYO $3,125,237,425, JUNIO $2,685,748,423, JULIO $ 3,029,548,137, AGOSTO $ 2,934,516,879, SEPTIEMBRE $ 2,818,155,803</t>
  </si>
  <si>
    <t>Distribuir las utilidades generadas por sociedades activas al FRISCO</t>
  </si>
  <si>
    <t>Distribución de utilidades generadas por sociedades activas al FRISCO</t>
  </si>
  <si>
    <t>(Utilidades generadas por sociedades distribuidas al FRISCO en el periodo / Utilidades estimadas a distribuir al FRISCO)*100%</t>
  </si>
  <si>
    <r>
      <rPr>
        <b/>
        <sz val="11"/>
        <color indexed="8"/>
        <rFont val="Arial"/>
        <family val="2"/>
      </rPr>
      <t xml:space="preserve">Objetivo del indicador: </t>
    </r>
    <r>
      <rPr>
        <sz val="11"/>
        <color indexed="8"/>
        <rFont val="Arial"/>
        <family val="2"/>
      </rPr>
      <t xml:space="preserve">medir la distribución de utilidades generadas por las Sociedades Activas.
</t>
    </r>
    <r>
      <rPr>
        <b/>
        <sz val="11"/>
        <color indexed="8"/>
        <rFont val="Arial"/>
        <family val="2"/>
      </rPr>
      <t>Numerador:</t>
    </r>
    <r>
      <rPr>
        <sz val="11"/>
        <color indexed="8"/>
        <rFont val="Arial"/>
        <family val="2"/>
      </rPr>
      <t xml:space="preserve"> corresponde a las utilidades distribuidas al FRISCO después de pago de pasivos de las sociedades.
</t>
    </r>
    <r>
      <rPr>
        <b/>
        <sz val="11"/>
        <color indexed="8"/>
        <rFont val="Arial"/>
        <family val="2"/>
      </rPr>
      <t>Denominador:</t>
    </r>
    <r>
      <rPr>
        <sz val="11"/>
        <color indexed="8"/>
        <rFont val="Arial"/>
        <family val="2"/>
      </rPr>
      <t xml:space="preserve"> corresponde a las utilidades estimadas a distribuir por sociedades. La estimación prevista para el 2023 se toma con base en estudio realizado por consultora externa.</t>
    </r>
  </si>
  <si>
    <t>Con corte al mes de Octubre, se han consignado en total poco más de $5000 millones de pesos, lo que corresponde a casi 4 veces la meta propuesta para el año.</t>
  </si>
  <si>
    <t>05. Garantizar la recuperación de cartera por procesos de cobro persuasivo y judicialización.</t>
  </si>
  <si>
    <t>Gestionar la recuperación de cartera producto de la administración de activos.</t>
  </si>
  <si>
    <t>Recuperar obligaciones vencidas a través de CISA</t>
  </si>
  <si>
    <t xml:space="preserve">Disposición Temporal </t>
  </si>
  <si>
    <t>Cartera recuperada por cobro persuasivo</t>
  </si>
  <si>
    <t xml:space="preserve"> (Valor recaudado por el gestor de cobranza / Saldo de cartera asignado al operador a corte del trimestre evaluado) *100%</t>
  </si>
  <si>
    <r>
      <rPr>
        <b/>
        <sz val="11"/>
        <color indexed="8"/>
        <rFont val="Arial"/>
        <family val="2"/>
      </rPr>
      <t>Objetivo del indicador:</t>
    </r>
    <r>
      <rPr>
        <sz val="11"/>
        <color indexed="8"/>
        <rFont val="Arial"/>
        <family val="2"/>
      </rPr>
      <t xml:space="preserve"> medir la recuperación de la cartera por cobro persuasivo. 
</t>
    </r>
    <r>
      <rPr>
        <b/>
        <sz val="11"/>
        <color indexed="8"/>
        <rFont val="Arial"/>
        <family val="2"/>
      </rPr>
      <t>Numerador:</t>
    </r>
    <r>
      <rPr>
        <sz val="11"/>
        <color indexed="8"/>
        <rFont val="Arial"/>
        <family val="2"/>
      </rPr>
      <t xml:space="preserve"> es el valor del recaudo de cartera, es decir, el valor recaudado por SAE. Estos datos son acumulados a corte del trimestre evaluado.
</t>
    </r>
    <r>
      <rPr>
        <b/>
        <sz val="11"/>
        <color indexed="8"/>
        <rFont val="Arial"/>
        <family val="2"/>
      </rPr>
      <t>Denominador:</t>
    </r>
    <r>
      <rPr>
        <sz val="11"/>
        <color indexed="8"/>
        <rFont val="Arial"/>
        <family val="2"/>
      </rPr>
      <t xml:space="preserve"> corresponde a la meta de recaudo de la cartera asignada a corte del trimestre evaluado, la cual es variable de acuerdo con asignación. La meta mensual mínima de recuperación de cartera es del 7%, por lo que la meta asignada anualmente, corresponde a la sumatoria del 7% asignado mes a mes en la vigencia. </t>
    </r>
  </si>
  <si>
    <t>La eficiencia en el recaudo del contrato de CISA se realiza conforme a las metas establecidas por edad de mora, con el fin de armonizar los indicadores frente a lo planteado contractualmente. a continuacion se relacionan las metas por edad de mora:
31 a 60 días   52%
61 a 90 días   40%
91 a 180 días  15%
Mayor a 180 Días  1.6 %</t>
  </si>
  <si>
    <t>Recuperar las obligaciones vencidas superiores a 180 días identificadas para judicialización</t>
  </si>
  <si>
    <t>Gestión Jurídica</t>
  </si>
  <si>
    <t>Defensa Judicial</t>
  </si>
  <si>
    <t>Gerencia de Asuntos Legales</t>
  </si>
  <si>
    <t>Cartera recuperada por judicialización</t>
  </si>
  <si>
    <t xml:space="preserve"> (Valor de cartera recuperada/
Valor de la cartera programada a recuperar en la vigencia) * 100%</t>
  </si>
  <si>
    <r>
      <rPr>
        <b/>
        <sz val="11"/>
        <color indexed="8"/>
        <rFont val="Arial"/>
        <family val="2"/>
      </rPr>
      <t>Objetivo del indicador:</t>
    </r>
    <r>
      <rPr>
        <sz val="11"/>
        <color indexed="8"/>
        <rFont val="Arial"/>
        <family val="2"/>
      </rPr>
      <t xml:space="preserve"> medir la recuperación de la cartera por judicialización. 
</t>
    </r>
    <r>
      <rPr>
        <b/>
        <sz val="11"/>
        <color indexed="8"/>
        <rFont val="Arial"/>
        <family val="2"/>
      </rPr>
      <t>Numerador</t>
    </r>
    <r>
      <rPr>
        <sz val="11"/>
        <color indexed="8"/>
        <rFont val="Arial"/>
        <family val="2"/>
      </rPr>
      <t xml:space="preserve">:  es el valor recaudado de cartera por SAE. Esta cartera incluye carteras provenientes de vigencias pasadas y que fueron programadas para recuperar en la vigencia actual.
</t>
    </r>
    <r>
      <rPr>
        <b/>
        <sz val="11"/>
        <color indexed="8"/>
        <rFont val="Arial"/>
        <family val="2"/>
      </rPr>
      <t>Denominador:</t>
    </r>
    <r>
      <rPr>
        <sz val="11"/>
        <color indexed="8"/>
        <rFont val="Arial"/>
        <family val="2"/>
      </rPr>
      <t xml:space="preserve"> la programación de cartera a recuperar en la vigencia corresponde al valor castigado jurídicamente a corte de la vigencia. El valor a programar para la vigencia es de </t>
    </r>
    <r>
      <rPr>
        <b/>
        <sz val="11"/>
        <color indexed="8"/>
        <rFont val="Arial"/>
        <family val="2"/>
      </rPr>
      <t xml:space="preserve">1800 millones de pesos.
</t>
    </r>
    <r>
      <rPr>
        <sz val="11"/>
        <color indexed="8"/>
        <rFont val="Arial"/>
        <family val="2"/>
      </rPr>
      <t xml:space="preserve">
</t>
    </r>
    <r>
      <rPr>
        <b/>
        <sz val="11"/>
        <color indexed="8"/>
        <rFont val="Arial"/>
        <family val="2"/>
      </rPr>
      <t xml:space="preserve">Nota: </t>
    </r>
    <r>
      <rPr>
        <sz val="11"/>
        <color indexed="8"/>
        <rFont val="Arial"/>
        <family val="2"/>
      </rPr>
      <t xml:space="preserve">los datos de recaudo y metas son acumulados. </t>
    </r>
  </si>
  <si>
    <t>Este indicador es el logro de la recuperación de cartera del tercer trimestre del presente año, el cual va en un cumplimiento mayor al 132.7% hasta el mes de Septiembre. Este porcentaje como resultado de la gestión adelantada por la Gerencia de Asuntos Legales cuyo principal objetivo es identificar los casos de cartera recuperables, iniciar el proceso civil correspondiente al caso, acompañar la solicitud de las medidas cautelares dentro los procesos ejecutivos y suscribir acuerdos de pago exitosos con los deudores.</t>
  </si>
  <si>
    <t>Grupos de Interés</t>
  </si>
  <si>
    <t>06. Garantizar el acceso a la información pública, la participación ciudadana y el diálogo social entre la SAE y poblaciones constitucionalmente protegidas y demás grupos de interés, con principios de inclusión, transparencia, calidad y consistencia.</t>
  </si>
  <si>
    <t>Diversificar estrategias y canales de información pública dirigidos a la ciudadanía</t>
  </si>
  <si>
    <t>Promover el portafolio social y comercial de la SAE en los diferentes grupos de interés</t>
  </si>
  <si>
    <t>Comunicación y Atención de Requerimientos</t>
  </si>
  <si>
    <t>Comunicación Organizacional</t>
  </si>
  <si>
    <t>Oficina de Comunicaciones y Atención al Ciudadano</t>
  </si>
  <si>
    <t>Promoción de portafolio social y comercial de la SAE</t>
  </si>
  <si>
    <t>(Número de estrategias asociadas al portafolio social y comercial de SAE implementadas / Número de estrategias asociadas al portafolio social y comercial de SAE programadas)*100%</t>
  </si>
  <si>
    <r>
      <rPr>
        <b/>
        <sz val="11"/>
        <rFont val="Arial"/>
        <family val="2"/>
      </rPr>
      <t>Objetivo del indicador:</t>
    </r>
    <r>
      <rPr>
        <sz val="11"/>
        <rFont val="Arial"/>
        <family val="2"/>
      </rPr>
      <t xml:space="preserve"> medir la implementación de las estrategias de comunicación asociadas al portafolio social y comercial de SAE en medios digitales.
</t>
    </r>
    <r>
      <rPr>
        <b/>
        <sz val="11"/>
        <rFont val="Arial"/>
        <family val="2"/>
      </rPr>
      <t xml:space="preserve">Numerador: </t>
    </r>
    <r>
      <rPr>
        <sz val="11"/>
        <rFont val="Arial"/>
        <family val="2"/>
      </rPr>
      <t xml:space="preserve">corresponde a las estrategias de comunicación asociadas al portafolio social y comercial implementadas en redes sociales y/o página web institucional.
</t>
    </r>
    <r>
      <rPr>
        <b/>
        <sz val="11"/>
        <rFont val="Arial"/>
        <family val="2"/>
      </rPr>
      <t xml:space="preserve">Denominador: </t>
    </r>
    <r>
      <rPr>
        <sz val="11"/>
        <rFont val="Arial"/>
        <family val="2"/>
      </rPr>
      <t>corresponde a las estrategias programadas por la Oficina de Comunicaciones y Atención al Ciudadano relacionadas con la divulgación del portafolio social y comercial de SAE . El portafolio social corresponde a sociedades y el comercial a las otras tipologías de activos.</t>
    </r>
  </si>
  <si>
    <t xml:space="preserve">En redes sociales se realizon piezas sobre las campañas, boletines de prensa e información general de la gestión de la SAE
Primer trimestre: Se relizaron 45 publicaciónes
Segundo trimestre: Se realizaron 45 publicaciones
Tercer trimestre: Se realizaron 45 publicaciones
Total : 135 publicaciones.
https://www.instagram.com/saesas1/
https://www.facebook.com/activosSAE
https://twitter.com/activosSAEEn redes sociales </t>
  </si>
  <si>
    <t xml:space="preserve">Generar espacios de participación ciudadana y diálogo social con los grupos de interés de SAE </t>
  </si>
  <si>
    <t>Contribuir a la emisión de respuestas oportunas por concepto de derechos de petición y PQRS</t>
  </si>
  <si>
    <t>Atención al Usuario</t>
  </si>
  <si>
    <t>No</t>
  </si>
  <si>
    <t>Gestión de derechos de petición y PQRS</t>
  </si>
  <si>
    <t>Calidad</t>
  </si>
  <si>
    <t>(Cantidad de Derechos de Petición y PQRS con respuesta oportuna / Cantidad de Derechos de Petición y PQRS allegados a la entidad)*100%</t>
  </si>
  <si>
    <r>
      <rPr>
        <b/>
        <sz val="11"/>
        <color rgb="FF000000"/>
        <rFont val="Arial"/>
      </rPr>
      <t xml:space="preserve">Objetivo del indicador: </t>
    </r>
    <r>
      <rPr>
        <sz val="11"/>
        <color rgb="FF000000"/>
        <rFont val="Arial"/>
      </rPr>
      <t xml:space="preserve">medir la consolidación y control de las respuestas oportunas de los derechos de petición y PQRS. El Indicador es centralizado en esta Oficina y se presenta de forma global de acuerdo a las respuestas de las áreas. 
</t>
    </r>
    <r>
      <rPr>
        <b/>
        <sz val="11"/>
        <color rgb="FF000000"/>
        <rFont val="Arial"/>
      </rPr>
      <t xml:space="preserve">Numerador: </t>
    </r>
    <r>
      <rPr>
        <sz val="11"/>
        <color rgb="FF000000"/>
        <rFont val="Arial"/>
      </rPr>
      <t xml:space="preserve">corresponde al número de derechos de petición y PQRS que han sido respondidos de manera oportuna con base en los siguientes Acuerdos de Niveles de Servicio (ANS): 
</t>
    </r>
    <r>
      <rPr>
        <b/>
        <sz val="11"/>
        <color rgb="FF000000"/>
        <rFont val="Arial"/>
      </rPr>
      <t xml:space="preserve">* 30 DÍAS: </t>
    </r>
    <r>
      <rPr>
        <sz val="11"/>
        <color rgb="FF000000"/>
        <rFont val="Arial"/>
      </rPr>
      <t xml:space="preserve">Consultas
</t>
    </r>
    <r>
      <rPr>
        <b/>
        <sz val="11"/>
        <color rgb="FF000000"/>
        <rFont val="Arial"/>
      </rPr>
      <t xml:space="preserve">* 15 DÍAS: </t>
    </r>
    <r>
      <rPr>
        <sz val="11"/>
        <color rgb="FF000000"/>
        <rFont val="Arial"/>
      </rPr>
      <t xml:space="preserve">Denuncia por actos de corrupción; Derechos de petición; Felicitación; Informativo; Quejas; Reclamos;         Solicitudes de acceso a información pública (copias); Solicitudes de acceso a información pública; Solicitudes de informes por los congresistas y Sugerencias. 
</t>
    </r>
    <r>
      <rPr>
        <b/>
        <sz val="11"/>
        <color rgb="FF000000"/>
        <rFont val="Arial"/>
      </rPr>
      <t xml:space="preserve">* 10 DÍAS: </t>
    </r>
    <r>
      <rPr>
        <sz val="11"/>
        <color rgb="FF000000"/>
        <rFont val="Arial"/>
      </rPr>
      <t xml:space="preserve">Peticiones entre autoridades y Solicitudes de copias de documentos. 
</t>
    </r>
    <r>
      <rPr>
        <b/>
        <sz val="11"/>
        <color rgb="FF000000"/>
        <rFont val="Arial"/>
      </rPr>
      <t xml:space="preserve">*  5 DÍAS: </t>
    </r>
    <r>
      <rPr>
        <sz val="11"/>
        <color rgb="FF000000"/>
        <rFont val="Arial"/>
      </rPr>
      <t xml:space="preserve">Solicitudes de informes por los congresistas y Solicitudes de periodistas ejercicio de profesión
</t>
    </r>
    <r>
      <rPr>
        <b/>
        <sz val="11"/>
        <color rgb="FF000000"/>
        <rFont val="Arial"/>
      </rPr>
      <t xml:space="preserve">
Denominador: </t>
    </r>
    <r>
      <rPr>
        <sz val="11"/>
        <color rgb="FF000000"/>
        <rFont val="Arial"/>
      </rPr>
      <t xml:space="preserve">corresponde al número de derechos de petición y PQRSs que allegan a SAE por los canales disponibles para estas solicitudes. </t>
    </r>
  </si>
  <si>
    <r>
      <t xml:space="preserve">A la Sociedad de Activos Especiales llegaron en el  </t>
    </r>
    <r>
      <rPr>
        <b/>
        <sz val="11"/>
        <color theme="1"/>
        <rFont val="Arial"/>
        <family val="2"/>
      </rPr>
      <t>PRIMER TRIMESTRE</t>
    </r>
    <r>
      <rPr>
        <sz val="11"/>
        <color theme="1"/>
        <rFont val="Arial"/>
        <family val="2"/>
      </rPr>
      <t xml:space="preserve">  del año 2023 5.309 PQRSFD, de las cuales se reporta así:
Enero: 1463
Febrero: 1800
Marzo: 2046
Ahora bien, durante el periodo evaluado se reportó el siguiente estado de las solicitudes:
En términos: 172
Respuesta extemporánea: 1428
Tramitado en término legal: 3599
Vencida: 110
Desistida: 0
</t>
    </r>
    <r>
      <rPr>
        <b/>
        <sz val="11"/>
        <color theme="1"/>
        <rFont val="Arial"/>
        <family val="2"/>
      </rPr>
      <t>SEGUNDO TRIMESTRE</t>
    </r>
    <r>
      <rPr>
        <sz val="11"/>
        <color theme="1"/>
        <rFont val="Arial"/>
        <family val="2"/>
      </rPr>
      <t xml:space="preserve">: A la sociedad de Activos Especiales ingresaron 5.455 PQRSFD, de las cuales se reporta así:
Abril: 1751
Mayo: 2071
Junio: 1633
Ahora bien, durante el periodo evaluado se reportó el siguiente estado de las solicitudes:
En términos: 636
Respuesta extemporánea: 1292
Tramitado en término legal: 3320
Vencida: 207
Desistida: 0
En ese óden de ideas se evidencia que más del 50% de las solicitudes que ingresan a la Entidad se han tramitado oportunamente, sin embargo, debemos mejorar en la atención oportuna de las respuestas.
https://www.saesas.gov.co/informacion_ciudadano/informacion_adicional/estadisticas_servicio/2023
</t>
    </r>
    <r>
      <rPr>
        <b/>
        <sz val="11"/>
        <color theme="1"/>
        <rFont val="Arial"/>
        <family val="2"/>
      </rPr>
      <t>TERCER TRIMESTRE</t>
    </r>
    <r>
      <rPr>
        <sz val="11"/>
        <color theme="1"/>
        <rFont val="Arial"/>
        <family val="2"/>
      </rPr>
      <t>: Se recibieron 5.034 PQRSFD en los meses de julio, agosto y septiembre, su estado legal se refleja así:
En términos 736
Respuesta extemporánea 1321
Tramitado en término legal 2793
Vencida 176
Desistida 8
https://www.saesas.gov.co/atencion_servicios_ciudadania/informacion_ciudadano/informacion_adicional/estadisticas_servicio/2023/informe_trimestral_jul_agos_sep
Total PQRSFD: 15798</t>
    </r>
  </si>
  <si>
    <t>Atención al ciudadano emite unas alertas de vencimiento semanales los miércoles y viernes donde se reporta al funcionario y jefe del área las PQRS que se encuentran sin atender y de las cuales ya expiro el termino máximo de la misma para su determinada respuesta. Adicionalmente dando mayor alcance y seguimiento a las PQRS se envía un reporte cada fin de mes al área de talento humano con el fin de realizar las acciones pertinentes acorde al incumplimiento ya evidenciado.</t>
  </si>
  <si>
    <t>07. Promover la creación de alianzas público populares, comunitarias, cooperativas, corporativas y de cooperación internacional, que permitan el uso y el goce de bienes y servicios de la SAE por parte de sus grupos de interés, así como su fortalecimiento institucional.</t>
  </si>
  <si>
    <t>Generar alianzas estratégicas para el cumplimiento de los objetivos institucionales de SAE</t>
  </si>
  <si>
    <t>Generar espacios de interacción con la población beneficiaria</t>
  </si>
  <si>
    <t>Espacios de interacción con la población beneficiaria</t>
  </si>
  <si>
    <t>(Espacios de interacción con la población beneficiaria ejecutados/ Meta de espacios de interacción con la población beneficiaria)*100%</t>
  </si>
  <si>
    <r>
      <rPr>
        <b/>
        <sz val="11"/>
        <color indexed="8"/>
        <rFont val="Arial"/>
        <family val="2"/>
      </rPr>
      <t>Objetivo del indicador</t>
    </r>
    <r>
      <rPr>
        <sz val="11"/>
        <color indexed="8"/>
        <rFont val="Arial"/>
        <family val="2"/>
      </rPr>
      <t xml:space="preserve">: medir la generación de espacios de interacción con población beneficiaria. Estos espacios tendrán como objetivo brindar herramientas comunicativas a la población beneficiaria a través de talleres dirigidos .
</t>
    </r>
    <r>
      <rPr>
        <b/>
        <sz val="11"/>
        <color indexed="8"/>
        <rFont val="Arial"/>
        <family val="2"/>
      </rPr>
      <t xml:space="preserve">Numerador: </t>
    </r>
    <r>
      <rPr>
        <sz val="11"/>
        <color indexed="8"/>
        <rFont val="Arial"/>
        <family val="2"/>
      </rPr>
      <t xml:space="preserve">corresponde a el número de espacios de interacción con población beneficiaria que han sido culminados exitosamente y cuentan con las respectivas evidencias.                                                                                                                                                                </t>
    </r>
    <r>
      <rPr>
        <b/>
        <sz val="11"/>
        <color indexed="8"/>
        <rFont val="Arial"/>
        <family val="2"/>
      </rPr>
      <t>Denominador:</t>
    </r>
    <r>
      <rPr>
        <sz val="11"/>
        <color indexed="8"/>
        <rFont val="Arial"/>
        <family val="2"/>
      </rPr>
      <t xml:space="preserve"> corresponde al número de espacios de interacción con población beneficiaria programadas para la vigencia.</t>
    </r>
  </si>
  <si>
    <t>PRIMER TRIMESTRE: Se realizó socialiación a la comunidad previo los eventos de entrega de predios indicandoles la accionar de la SAE en los departamentos de Córdoba, Sucre.
SEGUNDO TRIMESTRE: No se tuvo avance, por lo que se se desarrolló un cronograma que tiene como fin realizar 6 talleres en los próximos trimestres con la población beneficiaria,lal cual tiene como fin establecer espacios de capacitación para la contrucción de un proyecto pruductivo, su desarrollo y comercialización,  esto, para que las comunidades beneficiarias tengan los elementos necesarios para la adecuada ejecución de sus proyectos productivos.
TERCER TRIMESTRE: Se realizó un cronograma y se coordinó con técnicos de la Gerencia Rural para realizar los talleres a finalizar el último trimeneste.   
https://www.youtube.com/live/oadiOHIn5RE?si=H1E_pS-wLq5PfBhw</t>
  </si>
  <si>
    <t>Realizar la estructuración de proyectos de cooperación nacional e internacional</t>
  </si>
  <si>
    <t>Estructuración de proyectos de cooperación nacional e internacional</t>
  </si>
  <si>
    <t>(Proyectos de cooperación viabilizados /  Proyectos de cooperación estructurados)*100%</t>
  </si>
  <si>
    <r>
      <rPr>
        <b/>
        <sz val="11"/>
        <color indexed="8"/>
        <rFont val="Arial"/>
        <family val="2"/>
      </rPr>
      <t>Objetivo del indicador:</t>
    </r>
    <r>
      <rPr>
        <sz val="11"/>
        <color indexed="8"/>
        <rFont val="Arial"/>
        <family val="2"/>
      </rPr>
      <t xml:space="preserve"> medir la estructuración realizada de proyectos de cooperación nacional e internacional. 
</t>
    </r>
    <r>
      <rPr>
        <b/>
        <sz val="11"/>
        <color indexed="8"/>
        <rFont val="Arial"/>
        <family val="2"/>
      </rPr>
      <t>El numerador:</t>
    </r>
    <r>
      <rPr>
        <sz val="11"/>
        <color indexed="8"/>
        <rFont val="Arial"/>
        <family val="2"/>
      </rPr>
      <t xml:space="preserve"> son los proyectos de </t>
    </r>
    <r>
      <rPr>
        <b/>
        <sz val="11"/>
        <color indexed="8"/>
        <rFont val="Arial"/>
        <family val="2"/>
      </rPr>
      <t>cooperación viabilizados</t>
    </r>
    <r>
      <rPr>
        <sz val="11"/>
        <color indexed="8"/>
        <rFont val="Arial"/>
        <family val="2"/>
      </rPr>
      <t xml:space="preserve">,  hace referencia a los proyectos aprobados.
</t>
    </r>
    <r>
      <rPr>
        <b/>
        <sz val="11"/>
        <color indexed="8"/>
        <rFont val="Arial"/>
        <family val="2"/>
      </rPr>
      <t>El denominador:</t>
    </r>
    <r>
      <rPr>
        <sz val="11"/>
        <color indexed="8"/>
        <rFont val="Arial"/>
        <family val="2"/>
      </rPr>
      <t xml:space="preserve"> es el número de proyectos de cooperación </t>
    </r>
    <r>
      <rPr>
        <b/>
        <sz val="11"/>
        <color indexed="8"/>
        <rFont val="Arial"/>
        <family val="2"/>
      </rPr>
      <t>estructurados,</t>
    </r>
    <r>
      <rPr>
        <sz val="11"/>
        <color indexed="8"/>
        <rFont val="Arial"/>
        <family val="2"/>
      </rPr>
      <t xml:space="preserve"> hace referencia a los proyectos a los que se han presentado la propuesta a la espera de aprobación.</t>
    </r>
  </si>
  <si>
    <r>
      <rPr>
        <b/>
        <sz val="11"/>
        <color rgb="FF000000"/>
        <rFont val="Arial"/>
        <family val="2"/>
      </rPr>
      <t>1.</t>
    </r>
    <r>
      <rPr>
        <sz val="11"/>
        <color rgb="FF000000"/>
        <rFont val="Arial"/>
        <family val="2"/>
      </rPr>
      <t xml:space="preserve"> En el tercer trimestre la Gerencia de Proyectos Especiales realizó la suscripción de 2 contratos de prestación de servicios para el desarrollo de los entregables a presentar a PRONABI (Agencia homóloga de la SAE en Perú) en la visita a realizar del 24 al 28 de octubre de 2023 en Perú, que están relacionados con  la asesoría técnica respecto a la administración de bienes en los siguientes temas:
*Contratos de arrendamiento comercial
*Mandato de Sociedades
*Contrato de Chatarrización
*Capacitación técnica en los modelos de administración y en el funcionamiento de las oficinas regionales
</t>
    </r>
    <r>
      <rPr>
        <b/>
        <sz val="11"/>
        <color rgb="FF000000"/>
        <rFont val="Arial"/>
        <family val="2"/>
      </rPr>
      <t xml:space="preserve">
2.</t>
    </r>
    <r>
      <rPr>
        <sz val="11"/>
        <color rgb="FF000000"/>
        <rFont val="Arial"/>
        <family val="2"/>
      </rPr>
      <t xml:space="preserve"> En atención al proceso de cooperación técnica suministrada por la Agencia de bienes incautados de Italia a la SAE, en el tercer trimestre de 2023  se definieron  los ítems a trabajar  para la implementación del banco de proyectos de la SAE por medio de la documentación compartida por la Agencia Italiana. Se definió para el 25 de octubre de 2023 una mesa de trabajo con la directora de la Agencia con el fin de resolver inquietudes y establecer un plan de trabajo para la implementación del banco de proyectos. </t>
    </r>
  </si>
  <si>
    <t>08. Posicionar a la SAE como una entidad líder en la administración transparente de activos a nivel local, nacional e internacional con enfoque social, ambiental y productivo</t>
  </si>
  <si>
    <t>Diseñar estrategias de medición de percepción de calidad y/o oportunidad del servicio ofrecido por SAE a nivel externo e interno</t>
  </si>
  <si>
    <t>Elaborar oportunamente los actos administrativos de destinación definitiva</t>
  </si>
  <si>
    <t>Orientación Jurídica</t>
  </si>
  <si>
    <t>Oportunidad en la elaboración de actos administración de destinación definitiva</t>
  </si>
  <si>
    <t>( Actos administrativos de destinación definitiva elaborados oportunamente/ Solicitudes de elaboración de actos administrativos de destinación definitiva)*100%</t>
  </si>
  <si>
    <r>
      <rPr>
        <b/>
        <sz val="11"/>
        <rFont val="Arial"/>
        <family val="2"/>
      </rPr>
      <t>Objetivo del indicador:</t>
    </r>
    <r>
      <rPr>
        <sz val="11"/>
        <rFont val="Arial"/>
        <family val="2"/>
      </rPr>
      <t xml:space="preserve"> medir la oportunidad de la elaboración de actos administrativos de destinación definitiva.
</t>
    </r>
    <r>
      <rPr>
        <b/>
        <sz val="11"/>
        <rFont val="Arial"/>
        <family val="2"/>
      </rPr>
      <t>Numerador:</t>
    </r>
    <r>
      <rPr>
        <sz val="11"/>
        <rFont val="Arial"/>
        <family val="2"/>
      </rPr>
      <t xml:space="preserve"> la oportunidad de elaboración de actos administrativos se mide a partir de la solicitud efectuada conforme al término dispuesto en el procedimiento (10 días).
</t>
    </r>
    <r>
      <rPr>
        <b/>
        <sz val="11"/>
        <rFont val="Arial"/>
        <family val="2"/>
      </rPr>
      <t>Denominador:</t>
    </r>
    <r>
      <rPr>
        <sz val="11"/>
        <rFont val="Arial"/>
        <family val="2"/>
      </rPr>
      <t xml:space="preserve"> corresponde a las solicitudes de destinación definitiva de activos realizadas por las áreas misionales y que se encuentran establecidas en la ley. </t>
    </r>
  </si>
  <si>
    <t>Se recibieron un total de 27 solicitudes de actos administrativos (8 primer y segundo trimestre y 19 tercer trimestre), en el tercer trimestre se recibieron, 19 de la Vicepresidencia de Bienes Inmuebles y Muebles, de los cuales se elaboraron 11 estudios con su respectivo acto administrativo. Al corte del trimestre 8 se encuentran en trámite de revisión y firma.</t>
  </si>
  <si>
    <t xml:space="preserve">Responder las solicitudes contractuales oportunamente </t>
  </si>
  <si>
    <t>Adquisición de Bienes y Servicios</t>
  </si>
  <si>
    <t xml:space="preserve">Planeación Contractual
Contratación 
</t>
  </si>
  <si>
    <t>Gerencia de Contratos</t>
  </si>
  <si>
    <t>Oportunidad en el trámite de solicitudes contractuales</t>
  </si>
  <si>
    <t>(Solicitudes contractuales atendidas oportunamente de acuerdo con los tiempos establecidos / Total de solicitudes contractuales realizadas por las áreas) * 100%</t>
  </si>
  <si>
    <r>
      <rPr>
        <b/>
        <sz val="11"/>
        <color indexed="8"/>
        <rFont val="Arial"/>
        <family val="2"/>
      </rPr>
      <t xml:space="preserve">Objetivo del indicador: </t>
    </r>
    <r>
      <rPr>
        <sz val="11"/>
        <color indexed="8"/>
        <rFont val="Arial"/>
        <family val="2"/>
      </rPr>
      <t xml:space="preserve">medir la oportunidad del trámite de las solicitudes contractuales. 
</t>
    </r>
    <r>
      <rPr>
        <b/>
        <sz val="11"/>
        <color indexed="8"/>
        <rFont val="Arial"/>
        <family val="2"/>
      </rPr>
      <t>Numerador:</t>
    </r>
    <r>
      <rPr>
        <sz val="11"/>
        <color indexed="8"/>
        <rFont val="Arial"/>
        <family val="2"/>
      </rPr>
      <t xml:space="preserve"> corresponde a las solicitudes contractuales atendidas oportunamente de acuerdo con los tiempos establecidos. La solicitud de contratación atendida implica una respuesta oportuna del acta de observaciones contractuales, ya sea favorable o desfavorable en términos de contratación, a partir de la recepción de la solicitud.
El término de oportunidad se medirá de acuerdo con los siguientes Acuerdos de Niveles de Servicio: </t>
    </r>
    <r>
      <rPr>
        <sz val="11"/>
        <color indexed="10"/>
        <rFont val="Arial"/>
        <family val="2"/>
      </rPr>
      <t xml:space="preserve">
</t>
    </r>
    <r>
      <rPr>
        <b/>
        <sz val="11"/>
        <color indexed="8"/>
        <rFont val="Arial"/>
        <family val="2"/>
      </rPr>
      <t xml:space="preserve">* Complejidad baja: </t>
    </r>
    <r>
      <rPr>
        <sz val="11"/>
        <color indexed="8"/>
        <rFont val="Arial"/>
        <family val="2"/>
      </rPr>
      <t xml:space="preserve">contempla adiciones, prórrogas o contratación nueva con cuantías </t>
    </r>
    <r>
      <rPr>
        <b/>
        <sz val="11"/>
        <color indexed="8"/>
        <rFont val="Arial"/>
        <family val="2"/>
      </rPr>
      <t>hasta 100 SMMLV.</t>
    </r>
    <r>
      <rPr>
        <sz val="11"/>
        <color indexed="8"/>
        <rFont val="Arial"/>
        <family val="2"/>
      </rPr>
      <t xml:space="preserve"> El término de respuesta es de </t>
    </r>
    <r>
      <rPr>
        <b/>
        <sz val="11"/>
        <color indexed="8"/>
        <rFont val="Arial"/>
        <family val="2"/>
      </rPr>
      <t>7 días hábiles</t>
    </r>
    <r>
      <rPr>
        <sz val="11"/>
        <color indexed="8"/>
        <rFont val="Arial"/>
        <family val="2"/>
      </rPr>
      <t xml:space="preserve"> a partir de la recepción de la solicitud a la G. Contratos.
</t>
    </r>
    <r>
      <rPr>
        <b/>
        <sz val="11"/>
        <color indexed="8"/>
        <rFont val="Arial"/>
        <family val="2"/>
      </rPr>
      <t>* Compleja media:</t>
    </r>
    <r>
      <rPr>
        <sz val="11"/>
        <color indexed="8"/>
        <rFont val="Arial"/>
        <family val="2"/>
      </rPr>
      <t xml:space="preserve"> contempla adiciones, prórrogas o contratación nueva con </t>
    </r>
    <r>
      <rPr>
        <b/>
        <sz val="11"/>
        <color indexed="8"/>
        <rFont val="Arial"/>
        <family val="2"/>
      </rPr>
      <t>cuantías superiores a 100 SMMLV hasta 500 SMMLV</t>
    </r>
    <r>
      <rPr>
        <sz val="11"/>
        <color indexed="8"/>
        <rFont val="Arial"/>
        <family val="2"/>
      </rPr>
      <t xml:space="preserve">. El término de respuesta es de </t>
    </r>
    <r>
      <rPr>
        <b/>
        <sz val="11"/>
        <color indexed="8"/>
        <rFont val="Arial"/>
        <family val="2"/>
      </rPr>
      <t>10 días hábiles</t>
    </r>
    <r>
      <rPr>
        <sz val="11"/>
        <color indexed="8"/>
        <rFont val="Arial"/>
        <family val="2"/>
      </rPr>
      <t xml:space="preserve"> a partir de la recepción de la solicitud a la G. Contratos.
</t>
    </r>
    <r>
      <rPr>
        <b/>
        <sz val="11"/>
        <color indexed="8"/>
        <rFont val="Arial"/>
        <family val="2"/>
      </rPr>
      <t>* Complejidad alta:</t>
    </r>
    <r>
      <rPr>
        <sz val="11"/>
        <color indexed="8"/>
        <rFont val="Arial"/>
        <family val="2"/>
      </rPr>
      <t xml:space="preserve"> contempla adiciones, prórrogas o contratación nueva con cuantías superiores a </t>
    </r>
    <r>
      <rPr>
        <b/>
        <sz val="11"/>
        <color indexed="8"/>
        <rFont val="Arial"/>
        <family val="2"/>
      </rPr>
      <t>500 SMML</t>
    </r>
    <r>
      <rPr>
        <sz val="11"/>
        <color indexed="8"/>
        <rFont val="Arial"/>
        <family val="2"/>
      </rPr>
      <t xml:space="preserve">. El término de respuesta es de </t>
    </r>
    <r>
      <rPr>
        <b/>
        <sz val="11"/>
        <color indexed="8"/>
        <rFont val="Arial"/>
        <family val="2"/>
      </rPr>
      <t>15 días hábiles</t>
    </r>
    <r>
      <rPr>
        <sz val="11"/>
        <color indexed="8"/>
        <rFont val="Arial"/>
        <family val="2"/>
      </rPr>
      <t xml:space="preserve"> a partir de la recepción de la solicitud a la G. Contratos.
</t>
    </r>
    <r>
      <rPr>
        <b/>
        <sz val="11"/>
        <color indexed="8"/>
        <rFont val="Arial"/>
        <family val="2"/>
      </rPr>
      <t xml:space="preserve">Denominador: </t>
    </r>
    <r>
      <rPr>
        <sz val="11"/>
        <color indexed="8"/>
        <rFont val="Arial"/>
        <family val="2"/>
      </rPr>
      <t xml:space="preserve">corresponde a solicitudes contractuales radicadas hasta el 30 de noviembre de la vigencia.
* </t>
    </r>
    <r>
      <rPr>
        <b/>
        <sz val="11"/>
        <color indexed="8"/>
        <rFont val="Arial"/>
        <family val="2"/>
      </rPr>
      <t>Para adiciones y prorrogas</t>
    </r>
    <r>
      <rPr>
        <sz val="11"/>
        <color indexed="8"/>
        <rFont val="Arial"/>
        <family val="2"/>
      </rPr>
      <t xml:space="preserve"> el área responsable deberá remitir la solicitud contractual con </t>
    </r>
    <r>
      <rPr>
        <b/>
        <sz val="11"/>
        <color indexed="8"/>
        <rFont val="Arial"/>
        <family val="2"/>
      </rPr>
      <t xml:space="preserve">mínimo veinte (20) días hábiles de antelación </t>
    </r>
    <r>
      <rPr>
        <sz val="11"/>
        <color indexed="8"/>
        <rFont val="Arial"/>
        <family val="2"/>
      </rPr>
      <t xml:space="preserve">a la fecha de vencimiento del contrato.
</t>
    </r>
  </si>
  <si>
    <t>En el 3er trimestr se tramitaron 199 contratos nuevos, 62 modificaciones y 33 radicados de orfeo. En la medida que el áreas radiquén bien y completas las directas, tienen un nivel de complejidad baja. Las mínimas cuantias tienen un nivel de complejidad media y las solicitudes de orfeo varian en complejidad entre baja y alta debido a que los tramites son muy variados. Con corte al 30 de septiembre se han realizado 493 actos contractuales entre ERP y Orfeo</t>
  </si>
  <si>
    <t>En el 3er trimestre las solicitudes de contratos nuevos fueron de 256 contrataciones directas, 4 mínimas, 4 abreviadas, 3 listas de proveedores y 1 concurso. Los tramites de los orfeos es su mayoria fueron: liquidaciones, transacciones, poderes, revisión de minutas contractuales,  entre otros. Las contrataciones directas tuvieron un incremento exponencial por el plan choque</t>
  </si>
  <si>
    <t>Atender de manera oportuna los conceptos contractuales requeridos</t>
  </si>
  <si>
    <t>Contratación 
Supervisión y liquidación</t>
  </si>
  <si>
    <t>Oportunidad de emisión de conceptos contractuales</t>
  </si>
  <si>
    <t>(Conceptos contractuales atendidos oportunamente de acuerdo con los tiempos establecidos / Total de solicitudes de conceptos contractuales realizadas por las áreas) * 100%</t>
  </si>
  <si>
    <r>
      <rPr>
        <b/>
        <sz val="11"/>
        <color indexed="8"/>
        <rFont val="Arial"/>
        <family val="2"/>
      </rPr>
      <t>Objetivo del indicador:</t>
    </r>
    <r>
      <rPr>
        <sz val="11"/>
        <color indexed="8"/>
        <rFont val="Arial"/>
        <family val="2"/>
      </rPr>
      <t xml:space="preserve"> realizar la medición de la oportunidad de emisión de conceptos contractuales.
</t>
    </r>
    <r>
      <rPr>
        <b/>
        <sz val="11"/>
        <color indexed="8"/>
        <rFont val="Arial"/>
        <family val="2"/>
      </rPr>
      <t>Numerador:</t>
    </r>
    <r>
      <rPr>
        <sz val="11"/>
        <color indexed="8"/>
        <rFont val="Arial"/>
        <family val="2"/>
      </rPr>
      <t xml:space="preserve"> los conceptos contractuales atendidos oportunamente corresponden a los atendidos dentro de los treinta (30) días hábiles a partir de la recepción de la solicitud del concepto.
</t>
    </r>
    <r>
      <rPr>
        <b/>
        <sz val="11"/>
        <color indexed="8"/>
        <rFont val="Arial"/>
        <family val="2"/>
      </rPr>
      <t>Denominador:</t>
    </r>
    <r>
      <rPr>
        <sz val="11"/>
        <color indexed="8"/>
        <rFont val="Arial"/>
        <family val="2"/>
      </rPr>
      <t xml:space="preserve"> los conceptos contractuales solicitados podrán corresponder a conceptos jurídicos relacionados con contratación, minutas de contratos, revisión de negocios, incumplimientos contractuales, validación de suspensiones y cesiones de contratos, solicitados por las áreas.</t>
    </r>
  </si>
  <si>
    <t>Los conceptos en su mayoria tienen una dificultad de media a alta. En el 3er trimestre se emitó un concepto y a corte del 30 de septiembre han sido 18 conceptos</t>
  </si>
  <si>
    <t>El tema del conceptos de este trimestre fue sobre la liquidación del patrimonio autonomo de los bienes FARC. Algunos de los temas más consultados  son lineamientos sobre incumplimientos contractuales, contratos de arrendamiento y régimen de inhabilidades e incompatibilidades</t>
  </si>
  <si>
    <t>Emitir conceptos técnicos de manera oportuna</t>
  </si>
  <si>
    <t xml:space="preserve">Diagnóstico y Alistamiento </t>
  </si>
  <si>
    <t xml:space="preserve">Diagnóstico de Activos </t>
  </si>
  <si>
    <t>Gerencia Técnica</t>
  </si>
  <si>
    <t xml:space="preserve">Oportunidad de conceptos técnicos </t>
  </si>
  <si>
    <t>(Conceptos técnicos realizados de manera oportuna / Número de conceptos técnicos solicitados) *100%</t>
  </si>
  <si>
    <r>
      <rPr>
        <b/>
        <sz val="11"/>
        <color indexed="8"/>
        <rFont val="Arial"/>
        <family val="2"/>
      </rPr>
      <t>Objetivo del indicador:</t>
    </r>
    <r>
      <rPr>
        <sz val="11"/>
        <color indexed="8"/>
        <rFont val="Arial"/>
        <family val="2"/>
      </rPr>
      <t xml:space="preserve"> medir la oportunidad con la que se generan los conceptos técnicos emitidos.
</t>
    </r>
    <r>
      <rPr>
        <b/>
        <sz val="11"/>
        <color indexed="8"/>
        <rFont val="Arial"/>
        <family val="2"/>
      </rPr>
      <t xml:space="preserve">Numerador: </t>
    </r>
    <r>
      <rPr>
        <sz val="11"/>
        <color indexed="8"/>
        <rFont val="Arial"/>
        <family val="2"/>
      </rPr>
      <t xml:space="preserve">se considera que un concepto técnico es oportuno, cuando éste cumple con los siguientes Acuerdos de Nivel de Servicio:
</t>
    </r>
    <r>
      <rPr>
        <b/>
        <sz val="11"/>
        <color indexed="8"/>
        <rFont val="Arial"/>
        <family val="2"/>
      </rPr>
      <t>* Complejidad alta:</t>
    </r>
    <r>
      <rPr>
        <sz val="11"/>
        <color indexed="8"/>
        <rFont val="Arial"/>
        <family val="2"/>
      </rPr>
      <t xml:space="preserve"> corresponde a conceptos técnicos que requieren de recopilación de información de entidades o actores externos. El tiempo para atender de manera oportuna este tipo de conceptos es de 15 a 30 días.
</t>
    </r>
    <r>
      <rPr>
        <b/>
        <sz val="11"/>
        <color indexed="8"/>
        <rFont val="Arial"/>
        <family val="2"/>
      </rPr>
      <t xml:space="preserve">* Complejidad media: </t>
    </r>
    <r>
      <rPr>
        <sz val="11"/>
        <color indexed="8"/>
        <rFont val="Arial"/>
        <family val="2"/>
      </rPr>
      <t xml:space="preserve">corresponde a conceptos técnicos que requieren de recopilación de información con otras áreas o de consulta de información secundaria. El tiempo para atender de manera oportuna este tipo de conceptos es de 5 a 15 días.
</t>
    </r>
    <r>
      <rPr>
        <b/>
        <sz val="11"/>
        <color indexed="8"/>
        <rFont val="Arial"/>
        <family val="2"/>
      </rPr>
      <t>* Complejidad baja:</t>
    </r>
    <r>
      <rPr>
        <sz val="11"/>
        <color indexed="8"/>
        <rFont val="Arial"/>
        <family val="2"/>
      </rPr>
      <t xml:space="preserve"> corresponde a conceptos técnicos que se responden con información o conocimiento técnico que tiene la G. Técnica; ejemplo; los conceptos relacionados con nuevos modelos de negocio. El tiempo para atender de manera oportuna este tipo de conceptos es de 1 a 5 días.
</t>
    </r>
    <r>
      <rPr>
        <b/>
        <sz val="11"/>
        <color indexed="8"/>
        <rFont val="Arial"/>
        <family val="2"/>
      </rPr>
      <t>Denominador:</t>
    </r>
    <r>
      <rPr>
        <sz val="11"/>
        <color indexed="8"/>
        <rFont val="Arial"/>
        <family val="2"/>
      </rPr>
      <t xml:space="preserve">  los conceptos técnicos solicitados por parte de las áreas corresponden a conceptos relacionados con viabilidad de nuevos negocios, valoración de activos, normatividad relacionada con ordenamiento territorial, arrendamientos, entre otros.</t>
    </r>
  </si>
  <si>
    <r>
      <t xml:space="preserve">A corte del tercer trimestre del año en curso se han realizado los siguientes conceptos técnicos:
</t>
    </r>
    <r>
      <rPr>
        <b/>
        <sz val="11"/>
        <rFont val="Arial"/>
        <family val="2"/>
      </rPr>
      <t>Complejidad Alta:</t>
    </r>
    <r>
      <rPr>
        <sz val="11"/>
        <rFont val="Arial"/>
        <family val="2"/>
      </rPr>
      <t xml:space="preserve">
13 Conceptos técnicos, realizados mediante solicitud al grupo de Saneamiento y/o generados como soporte técnico para el saneamiento de uno o varios folios de matrícula inmobiliaria.
1 Revisión de los dictámenes periciales para valorar los daños y perjuicios
</t>
    </r>
    <r>
      <rPr>
        <b/>
        <sz val="11"/>
        <rFont val="Arial"/>
        <family val="2"/>
      </rPr>
      <t>Complejidad Media:</t>
    </r>
    <r>
      <rPr>
        <sz val="11"/>
        <rFont val="Arial"/>
        <family val="2"/>
      </rPr>
      <t xml:space="preserve">
36 Conceptos Técnicos Proceso Alistamiento Físico Catastral de Inmuebles Susceptibles de Venta
2 Conceptos técnicos para estimar costos de adecuación, verificación del estado actual de estructuras, revisión de los presupuestos estimados por el contratista
27 relacionados con la revisión de valores liquidados y revisión de metodología de los informes de avalúo aprobados por la gerencia técnica
</t>
    </r>
    <r>
      <rPr>
        <b/>
        <sz val="11"/>
        <rFont val="Arial"/>
        <family val="2"/>
      </rPr>
      <t>Complejidad Baja:</t>
    </r>
    <r>
      <rPr>
        <sz val="11"/>
        <rFont val="Arial"/>
        <family val="2"/>
      </rPr>
      <t xml:space="preserve">
38  Conceptos Técnicos revisiones de Avalúos comerciales de venta de predios, revisión de Avalúo comercial de los equipos EDS Disercom, Concepto Técnico estimado de Renta.
4 Viabilidades de Negocios
3 Precios mínimos de Venta</t>
    </r>
  </si>
  <si>
    <t>Indicador de acuerdo a solicitud</t>
  </si>
  <si>
    <t>Gestionar el saneamiento físico catastral de inmuebles sociales y no sociales</t>
  </si>
  <si>
    <t xml:space="preserve">Alistamiento de Activos </t>
  </si>
  <si>
    <t>Saneamiento físico catastral de inmuebles</t>
  </si>
  <si>
    <t>(Número de activos con saneamiento físico catastral / Número de activos programados para saneamiento físico catastral) *100%</t>
  </si>
  <si>
    <r>
      <rPr>
        <b/>
        <sz val="11"/>
        <color indexed="8"/>
        <rFont val="Arial"/>
        <family val="2"/>
      </rPr>
      <t>Objetivo del indicador</t>
    </r>
    <r>
      <rPr>
        <sz val="11"/>
        <color indexed="8"/>
        <rFont val="Arial"/>
        <family val="2"/>
      </rPr>
      <t xml:space="preserve">: medir el saneamiento físico catastral de inmuebles programados para la vigencia.
</t>
    </r>
    <r>
      <rPr>
        <b/>
        <sz val="11"/>
        <color indexed="8"/>
        <rFont val="Arial"/>
        <family val="2"/>
      </rPr>
      <t xml:space="preserve">Numerador: </t>
    </r>
    <r>
      <rPr>
        <sz val="11"/>
        <color indexed="8"/>
        <rFont val="Arial"/>
        <family val="2"/>
      </rPr>
      <t xml:space="preserve">corresponde a los activos que cuentan con saneamiento físico catastral, es decir, que su información catastral y registral coincida con la información real del activo.
</t>
    </r>
    <r>
      <rPr>
        <b/>
        <sz val="11"/>
        <color indexed="8"/>
        <rFont val="Arial"/>
        <family val="2"/>
      </rPr>
      <t xml:space="preserve">
Denominador</t>
    </r>
    <r>
      <rPr>
        <sz val="11"/>
        <color indexed="8"/>
        <rFont val="Arial"/>
        <family val="2"/>
      </rPr>
      <t>: corresponde al número de activos programados para saneamiento físico catastral. En la programación de activos a sanear se priorizan las solicitudes de destinación, los activos a comercializar y las solicitudes especiales relevantes.</t>
    </r>
  </si>
  <si>
    <t>Aproximadamente el 30% de lo analizado y verificado en diagnóstico de Inmuebles va dirigido al proceso de Saneamiento, donde se desarrollan las actividades necesarias para resolver las inconsistencias a nivel documental, físico, catastral y técnico de dichos inmuebles, para que puedan entrar a alistamiento y después a su respectiva comercialización.
La meta asignada para el año 2023 fue de 400 Saneamientos físicos catastrales de Inmuebles, de los cuales se realizó el proceso de Saneamiento Físico Catastral de 97 Folios de Matrícula Inmobiliaria -FMI- en el primer trimestre, 103 en el segundo trimestre y 100 en el tercer trimestre, para un total de 300 Folios de Matrícula Inmobiliaria saneados mediante procesos internos y externos habilitados para trámites posteriores.</t>
  </si>
  <si>
    <t>Gestionar el alistamiento físico catastral de inmuebles sociales y no sociales</t>
  </si>
  <si>
    <t>Alistamiento físico catastral de inmuebles susceptibles de venta</t>
  </si>
  <si>
    <t>(Número de inmuebles con alistamiento físico catastral/ Número de inmuebles susceptibles de alistamiento físico catastral) *100%</t>
  </si>
  <si>
    <r>
      <rPr>
        <b/>
        <sz val="11"/>
        <color indexed="8"/>
        <rFont val="Arial"/>
        <family val="2"/>
      </rPr>
      <t xml:space="preserve">Objetivo del indicador: </t>
    </r>
    <r>
      <rPr>
        <sz val="11"/>
        <color indexed="8"/>
        <rFont val="Arial"/>
        <family val="2"/>
      </rPr>
      <t xml:space="preserve">medir el alistamiento físico catastral de inmuebles susceptibles de venta realizados, es decir, los que cuenten con viabilidad jurídica y que requieren alistamiento físico.
</t>
    </r>
    <r>
      <rPr>
        <b/>
        <sz val="11"/>
        <color indexed="8"/>
        <rFont val="Arial"/>
        <family val="2"/>
      </rPr>
      <t>Numerador</t>
    </r>
    <r>
      <rPr>
        <sz val="11"/>
        <color indexed="8"/>
        <rFont val="Arial"/>
        <family val="2"/>
      </rPr>
      <t xml:space="preserve">: corresponde a los inmuebles con alistamiento físico catastral, es decir, con saneamiento físico catastral y/o valoración realizada.
</t>
    </r>
    <r>
      <rPr>
        <b/>
        <sz val="11"/>
        <color indexed="8"/>
        <rFont val="Arial"/>
        <family val="2"/>
      </rPr>
      <t xml:space="preserve">Denominador: </t>
    </r>
    <r>
      <rPr>
        <sz val="11"/>
        <color indexed="8"/>
        <rFont val="Arial"/>
        <family val="2"/>
      </rPr>
      <t>corresponde a los inmuebles requeridos o susceptibles de alistamiento físico catastral, es decir, que ya cuenten con viabilidad jurídica y requieran saneamiento físico catastral o valoración.</t>
    </r>
  </si>
  <si>
    <t>Se refiere al estudio que se realiza a todos los inmuebles administrados por la Entidad y cuyo interés de alistamiento se da con el objetivo de dar inicio al proceso de venta, bien porque sean Activos Extintos o porque son aprobados dentro del proceso de Enajenación Temprana. 
Para el primer trimestre de la vigencia se realizó el alistamiento físico catastral a 194 FMI Habilitados para Avalúo y 228 FMI trasladados al proceso de Saneamiento, para un total de 422 FMI.
En el segundo trimestre del 2023 se realizó alistamiento a 126 FMI Habilitados para Avalúo y 86 FMI trasladados al proceso de Saneamiento, para un total de 212 FMI.
El Alistamiento físico Catastral de Inmuebles Susceptibles de Venta del Tercer Trimestre 2023 corresponde a 1939 FMI Habilitados para Avalúo y 1424 FMI trasladados al proceso de Saneamiento, para un total de 3363 FMI.
Descripción:
Habilitado para avalúo 1939 FMI
Proceso de Saneamiento 1424 FMI descriptos de la siguiente manera:
área en medidas antiguas conversión al sistema internacional: 3
área referidas a escrituras viejas Según Ep): 59
conformacion: 1
Diferencia de áreas: 550
diferencia de áreas: 36
Error de digitación: 1
Número predial no esta en el VUR: 8
Poligonos irregulares: 2
Sentencia: 1
sin área: 463
sin Certificado Catastral: 158
sin certificado de Tradicion y libertad: 142
Cabe resaltar que el número de inmuebles susceptibles de alistamiento físico catastral es dinámico, ya que depende de la cantidad de inmuebles que habilite el área jurídica y se aprueben en comité de enajenación temprana, dependiendo del estado legal del predio.
A corte del 30 de septiembre del 2023, se ha realizado el alistamiento físico catastral de 3.997 Folios de Matrícula Inmobiliaria.</t>
  </si>
  <si>
    <t>Realizar avalúos de bienes  inmuebles</t>
  </si>
  <si>
    <t>Avalúos de bienes inmuebles</t>
  </si>
  <si>
    <t>(Cantidad de avalúos gestionados / Cantidad de avalúos solicitados a la Gerencia Técnica) *100%</t>
  </si>
  <si>
    <r>
      <rPr>
        <b/>
        <sz val="11"/>
        <color indexed="8"/>
        <rFont val="Arial"/>
        <family val="2"/>
      </rPr>
      <t xml:space="preserve">Objetivo del indicador: </t>
    </r>
    <r>
      <rPr>
        <sz val="11"/>
        <color indexed="8"/>
        <rFont val="Arial"/>
        <family val="2"/>
      </rPr>
      <t>medir la gestión realizada frente a la elaboración y/o revisión de avalúos</t>
    </r>
    <r>
      <rPr>
        <b/>
        <sz val="11"/>
        <color indexed="8"/>
        <rFont val="Arial"/>
        <family val="2"/>
      </rPr>
      <t xml:space="preserve"> </t>
    </r>
    <r>
      <rPr>
        <sz val="11"/>
        <color indexed="8"/>
        <rFont val="Arial"/>
        <family val="2"/>
      </rPr>
      <t xml:space="preserve">de inmuebles sociales y no sociales dispuestos para enajenación temprana o comercialización.
</t>
    </r>
    <r>
      <rPr>
        <b/>
        <sz val="11"/>
        <color indexed="8"/>
        <rFont val="Arial"/>
        <family val="2"/>
      </rPr>
      <t>Numerador:</t>
    </r>
    <r>
      <rPr>
        <sz val="11"/>
        <color indexed="8"/>
        <rFont val="Arial"/>
        <family val="2"/>
      </rPr>
      <t xml:space="preserve"> corresponde a los avalúos gestionados realizados frente a la elaboración de avalúos de inmuebles sociales y no sociales solicitados.
</t>
    </r>
    <r>
      <rPr>
        <b/>
        <sz val="11"/>
        <color indexed="8"/>
        <rFont val="Arial"/>
        <family val="2"/>
      </rPr>
      <t>Denominador:</t>
    </r>
    <r>
      <rPr>
        <sz val="11"/>
        <color indexed="8"/>
        <rFont val="Arial"/>
        <family val="2"/>
      </rPr>
      <t xml:space="preserve"> corresponde a solicitudes de elaboración de avalúos de inmuebles sociales y no sociales dispuestos para enajenación temprana o comercialización.</t>
    </r>
  </si>
  <si>
    <t>Este proceso se desarrolla desde la Gerencia Técnica con el fin de obtener el Avaluó comercial de los bienes inmuebles urbanos y rurales conforme a las metodologías establecidas por el Instituto Geográfico Agustín Codazzi (IGAC) a través del registro abierto de avaluadores.
A corte del tercer trimestre, se han realizado los siguientes avalúos de inmuebles:
Enajenación temprana: 1603 Folios de Matricula Inmobiliaria - FMI.
Extintos: 365 Folios de Matricula Inmobiliaria - FMI.
Sociedades en Liquidación: 274 Folios de Matricula Inmobiliaria - FMI.
Sociedades Activas: 120 Folios de Matricula Inmobiliaria - FMI.</t>
  </si>
  <si>
    <t>Como acciones de mejora para el cuarto trimestre se proyecta lo siguiente:             1.	En el cuatro trimestre se aprobara el proyecto de cluster Bogotá en el cual se revisaran y aprobaran avalúos de  368 FMI.
2.	Todo lo visitado por ANT quedará revisado y aprobado, se tienen proyectados 145 FMI
3.	Se tiene proyectada la actualización por formato de 1300 FMI 
4.	Se tiene proyectada la actualización de dos grandes proyectos (ABETOS y Centro Comercial Panamá) que suman un total de aproximadamente 350 FMI</t>
  </si>
  <si>
    <t>Medir la oportunidad en la atención de solicitudes de comisión o desplazamientos de viajes</t>
  </si>
  <si>
    <t>Gestión de viáticos y comisiones</t>
  </si>
  <si>
    <t>Administración de viáticos y comisiones</t>
  </si>
  <si>
    <t>GIT. Viáticos y Comisiones</t>
  </si>
  <si>
    <t>Oportunidad de atención de solicitudes de comisión o desplazamiento de viajes</t>
  </si>
  <si>
    <t>(Solicitud de comisión o desplazamiento de viaje atendida oportunamente/ Solicitudes de comisión o desplazamiento de viajes realizadas por las áreas)*100%</t>
  </si>
  <si>
    <r>
      <rPr>
        <b/>
        <sz val="11"/>
        <color indexed="8"/>
        <rFont val="Arial"/>
        <family val="2"/>
      </rPr>
      <t>Objetivo del indicador:</t>
    </r>
    <r>
      <rPr>
        <sz val="11"/>
        <color indexed="8"/>
        <rFont val="Arial"/>
        <family val="2"/>
      </rPr>
      <t xml:space="preserve"> medir el trámite oportuno de las solicitudes de comisión o desplazamiento de viaje.
</t>
    </r>
    <r>
      <rPr>
        <b/>
        <sz val="11"/>
        <color indexed="8"/>
        <rFont val="Arial"/>
        <family val="2"/>
      </rPr>
      <t>Numerador:</t>
    </r>
    <r>
      <rPr>
        <sz val="11"/>
        <color indexed="8"/>
        <rFont val="Arial"/>
        <family val="2"/>
      </rPr>
      <t xml:space="preserve"> la atención de la solicitud de comisión o desplazamiento de viaje por el GIT de Viáticos y Comisiones contempla el trámite de compra de tiquetes, reserva de hoteles o trámites de cancelaciones requeridas. Se considera atendida oportunamente una comisión o desplazamiento El tiempo oportuno de atención del trámite es de dos (2) días hábiles a partir de la solicitud de comisión o desplazamiento aprobada por el líder del proceso.
</t>
    </r>
    <r>
      <rPr>
        <b/>
        <sz val="11"/>
        <color indexed="8"/>
        <rFont val="Arial"/>
        <family val="2"/>
      </rPr>
      <t xml:space="preserve">Denominador: </t>
    </r>
    <r>
      <rPr>
        <sz val="11"/>
        <color indexed="8"/>
        <rFont val="Arial"/>
        <family val="2"/>
      </rPr>
      <t>corresponde a las solicitudes de comisión o desplazamiento aprobadas por parte del líder del proceso, diligenciadas adecuadamente.</t>
    </r>
  </si>
  <si>
    <t>Durante el periodo del 1 de enero al 30 de septiembre de 2023 se  recibieron 4.057 solicitudes de comisiones de servicio y fueron gestionadas en su totalidad de manera oportuna.</t>
  </si>
  <si>
    <t xml:space="preserve">Medir la percepción y satisfacción que tienen el público externo frente a SAE
</t>
  </si>
  <si>
    <t>Mediciones de satisfacción y/o percepción a nivel externo</t>
  </si>
  <si>
    <t>(Número de mediciones externas realizadas / Número de mediciones externas programadas) 100%</t>
  </si>
  <si>
    <r>
      <rPr>
        <b/>
        <sz val="11"/>
        <color indexed="8"/>
        <rFont val="Arial"/>
        <family val="2"/>
      </rPr>
      <t>Objetivo del indicador:</t>
    </r>
    <r>
      <rPr>
        <sz val="11"/>
        <color indexed="8"/>
        <rFont val="Arial"/>
        <family val="2"/>
      </rPr>
      <t xml:space="preserve"> medir la realización de las mediciones externas de manera virtual con público de interés en  la SAE como compradores, arrendatarios, entre otros. 
</t>
    </r>
    <r>
      <rPr>
        <b/>
        <sz val="11"/>
        <color indexed="8"/>
        <rFont val="Arial"/>
        <family val="2"/>
      </rPr>
      <t xml:space="preserve">Numerador: </t>
    </r>
    <r>
      <rPr>
        <sz val="11"/>
        <color indexed="8"/>
        <rFont val="Arial"/>
        <family val="2"/>
      </rPr>
      <t xml:space="preserve">corresponde al número de mediciones realizadas a nivel externo a través de los canales dispuestos para tal fin. La medición de satisfacción se considera como finalizada cuando se realiza el informe trimestral de los resultados de la encuesta  de satisfacción publicada en la página web. La medición de percepción se considera como finalizada cuando se obtienen los resultados de la encuesta a nivel semestral. 
</t>
    </r>
    <r>
      <rPr>
        <b/>
        <sz val="11"/>
        <color indexed="8"/>
        <rFont val="Arial"/>
        <family val="2"/>
      </rPr>
      <t xml:space="preserve">Denominador: </t>
    </r>
    <r>
      <rPr>
        <sz val="11"/>
        <color indexed="8"/>
        <rFont val="Arial"/>
        <family val="2"/>
      </rPr>
      <t xml:space="preserve">corresponde al número de mediciones programadas de satisfacción y percepción de la gestión de SAE. Para la vigencia se tiene previsto 6 mediciones distribuidas de la siguiente forma: 
*Medición de satisfacción: 4 mediciones publicadas en página web sobre la calidad del servicio. El cuestionario se encuentra disponible de manera permanente en la página web y su medición se hará con corte trimestral. 
* Medición de percepción: 2 mediciones a grupos de interés dirigida a personal que registre en base de datos de  compradores, arrendatarios, destinatarios, entre otros. </t>
    </r>
  </si>
  <si>
    <r>
      <t xml:space="preserve">En el informe mensual y trimestral de PQRSFD , registra una sección en la cual se reporta los resultados de la  encuesta de satisfacción que se tiene a nivel externo, en la cual se plantean 5 preguntas:
1. ¿Cómo califica el interés y aptitud de nuestros funcionarios para resolver el motivo de su solicitud?
2. ¿Cómo califica el servicio inicial recibido?
3. ¿Cómo califica la rapidez en la atención del motivo de su solicitud?
4. ¿Recibió atención cordial y personalizada?
5. Tipo de cliente (arrendatario, comprador, depositario, liquidador, entidad estatal o ciudadanía en general).
</t>
    </r>
    <r>
      <rPr>
        <b/>
        <sz val="11"/>
        <color theme="1"/>
        <rFont val="Arial"/>
        <family val="2"/>
      </rPr>
      <t>Primer trimestre</t>
    </r>
    <r>
      <rPr>
        <sz val="11"/>
        <color theme="1"/>
        <rFont val="Arial"/>
        <family val="2"/>
      </rPr>
      <t xml:space="preserve">: Respondieron un promedio de 334 personas.
De lo anterior, se pudo concluir que hay un participación mínima en dar respuesta a la encuesta a comparación de la cantidad de usuarios que se registran en las bases de datos, por ende, se realizó diseño de nuevas estrategias que tengan mayor alcance en las próximas mediciones de satisfacción a nivel externo.
</t>
    </r>
    <r>
      <rPr>
        <b/>
        <sz val="11"/>
        <color theme="1"/>
        <rFont val="Arial"/>
        <family val="2"/>
      </rPr>
      <t xml:space="preserve">
Segundo trimestre:</t>
    </r>
    <r>
      <rPr>
        <sz val="11"/>
        <color theme="1"/>
        <rFont val="Arial"/>
        <family val="2"/>
      </rPr>
      <t xml:space="preserve"> Respondieron un promedio de 330 personas, donde regisra que más de 50% de nuestros clientes se encuetran satisfechos con la prestación de nuestros servicios, adicionalmente, registra que las personas que más respondieron la encuesta fue la ciudadanía en general.
Se tiene proyectado que en el tercer trimestre se realice una encuesta externa a que pueda medir el niver de satisfacción y percepción que tiene la entidad, la cual identifica a cada uno de nuestros clientes (comprador, arrendador, depositario, destinatario, liquidador, ciudadanía general).
</t>
    </r>
    <r>
      <rPr>
        <b/>
        <sz val="11"/>
        <color theme="1"/>
        <rFont val="Arial"/>
        <family val="2"/>
      </rPr>
      <t>Tercer trimestre</t>
    </r>
    <r>
      <rPr>
        <sz val="11"/>
        <color theme="1"/>
        <rFont val="Arial"/>
        <family val="2"/>
      </rPr>
      <t>: Respondieron un promedio de 306 personas, una vez conocido el resultado de la encuesta de satisfaccion nos damos cuenta que el 44% de las personas que respondieron dicha encuesta son la ciudadania en general y 50% considera que se presto un buen servicio, el 30% un inadecuado servicio y un estimado del 20% un servicio regular.
https://www.saesas.gov.co/informacion_ciudadano/informacion_adicional/estadisticas_servicio/2023</t>
    </r>
  </si>
  <si>
    <t xml:space="preserve">La oficina de comunicaciones y atención al ciudadano está proyectada la realización de la encuesta de percepción la ultima semana del mes de octubre. Dado que en el mes de septiembre por agenda externa no fue viable el desarrollo de esta. </t>
  </si>
  <si>
    <t>Gestionar las solicitudes de Mesa de ayuda de manera oportuna según los ANS establecidos en el catálogo de servicio</t>
  </si>
  <si>
    <t>Tecnología</t>
  </si>
  <si>
    <t>Gestión de Infraestructura Tecnológica
Mantenimiento y Soporte de Aplicaciones</t>
  </si>
  <si>
    <t>Oficina de Gestión de la Información</t>
  </si>
  <si>
    <t>Oportunidad de atención de Mesa de ayuda</t>
  </si>
  <si>
    <t>(N.º de tickets resueltos oportunamente  / N.º de tickets radicados en Mesa de ayuda)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</si>
  <si>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tickets que radican las áreas en la Mesa de ayuda.
</t>
    </r>
    <r>
      <rPr>
        <b/>
        <sz val="11"/>
        <color indexed="8"/>
        <rFont val="Arial"/>
        <family val="2"/>
      </rPr>
      <t xml:space="preserve">Numerador: </t>
    </r>
    <r>
      <rPr>
        <sz val="11"/>
        <color indexed="8"/>
        <rFont val="Arial"/>
        <family val="2"/>
      </rPr>
      <t xml:space="preserve">corresponde a las solicitudes resueltas cuando en el Sistema de Mesa de Ayuda les asigna el estado de "resuelto". 
</t>
    </r>
    <r>
      <rPr>
        <b/>
        <sz val="11"/>
        <color indexed="8"/>
        <rFont val="Arial"/>
        <family val="2"/>
      </rPr>
      <t xml:space="preserve">Denominador: </t>
    </r>
    <r>
      <rPr>
        <sz val="11"/>
        <color indexed="8"/>
        <rFont val="Arial"/>
        <family val="2"/>
      </rPr>
      <t xml:space="preserve">los tickets radicados en Mesa de Ayuda corresponden a las solicitudes creadas por los usuarios dentro de la vigencia. 
</t>
    </r>
    <r>
      <rPr>
        <b/>
        <sz val="11"/>
        <color indexed="8"/>
        <rFont val="Arial"/>
        <family val="2"/>
      </rPr>
      <t xml:space="preserve">
</t>
    </r>
    <r>
      <rPr>
        <sz val="11"/>
        <color indexed="8"/>
        <rFont val="Arial"/>
        <family val="2"/>
      </rPr>
      <t xml:space="preserve">Para que sea oportuno el servicio se tienen en cuenta los tiempos </t>
    </r>
    <r>
      <rPr>
        <b/>
        <sz val="11"/>
        <color indexed="8"/>
        <rFont val="Arial"/>
        <family val="2"/>
      </rPr>
      <t xml:space="preserve">(ANS), </t>
    </r>
    <r>
      <rPr>
        <sz val="11"/>
        <color indexed="8"/>
        <rFont val="Arial"/>
        <family val="2"/>
      </rPr>
      <t>de acuerdo con el tipo de servicio (catálogo de servicios NT1-061)</t>
    </r>
  </si>
  <si>
    <t>Se han resuelto y cerrado el 91% de los tickets registrados en la mesa de ayuda en el trimestre, amentaron la cantidad en el 3 trimestre por:
- Solicitudes de usuarios Plan Choque
- Instalación de nuevos computadores
- Desvinculaciones
- Problema con la carpeta compartida</t>
  </si>
  <si>
    <t>Se continuarán atendido y gestionando las solicitudes e acuerdo con lo requerida, han aumentado por la rotación de personal y planes de choque que requiere la creación de usuarios y asignación de recursos tecnológicos</t>
  </si>
  <si>
    <t>Implementar estrategias de comunicación y posicionamiento de SAE desde un enfoque productivo, social y ambiental</t>
  </si>
  <si>
    <t>Desarrollar estrategias de posicionamiento de la gestión de SAE a nivel interno y externo</t>
  </si>
  <si>
    <t>Estrategias de posicionamiento sobre la gestión de SAE</t>
  </si>
  <si>
    <t>(Número de estrategias de comunicación realizadas / Número de estrategias de comunicación programadas)*100%</t>
  </si>
  <si>
    <r>
      <rPr>
        <b/>
        <sz val="11"/>
        <color indexed="8"/>
        <rFont val="Arial"/>
        <family val="2"/>
      </rPr>
      <t>Objetivo del indicador:</t>
    </r>
    <r>
      <rPr>
        <sz val="11"/>
        <color indexed="8"/>
        <rFont val="Arial"/>
        <family val="2"/>
      </rPr>
      <t xml:space="preserve"> medir las estrategias de comunicación realizadas sobre la gestión de SAE, con el fin de informar a públicos de interés sobre la administración de activos especiales. 
</t>
    </r>
    <r>
      <rPr>
        <b/>
        <sz val="11"/>
        <color indexed="8"/>
        <rFont val="Arial"/>
        <family val="2"/>
      </rPr>
      <t xml:space="preserve">
Numerador: </t>
    </r>
    <r>
      <rPr>
        <sz val="11"/>
        <color indexed="8"/>
        <rFont val="Arial"/>
        <family val="2"/>
      </rPr>
      <t xml:space="preserve">hace alusión al número de estrategias de comunicación realizadas con sus respectivas evidencias. 
</t>
    </r>
    <r>
      <rPr>
        <b/>
        <sz val="11"/>
        <color indexed="8"/>
        <rFont val="Arial"/>
        <family val="2"/>
      </rPr>
      <t xml:space="preserve">Denominador: </t>
    </r>
    <r>
      <rPr>
        <sz val="11"/>
        <color indexed="8"/>
        <rFont val="Arial"/>
        <family val="2"/>
      </rPr>
      <t xml:space="preserve">corresponde al número de estrategias programadas para posicionamiento a nivel interno y externo.       A nivel interno se tiene previsto hacer uso de: noticiero quincenal (video clips sobre gestión de SAE), canales internos como cartelera de comunicaciones y correo electrónico o WhatsApp
A nivel externo se tiene previsto hacer uso de: boletín institucional en  canales externos como la página web. 
Para la vigencia se han fijado 12 estrategias de comunicación (6 internas y 6 externas). </t>
    </r>
  </si>
  <si>
    <t>La Oficina de Comunicaciones y Atención al Ciudadano realizo las siguentes campañas:
Primer trimestre: 
1. Activos por el cambio
2. Se realizo las estrategias de tierras para producir y para la paz.
Segundo trimestre:
1. Unidos por La Guajira
2. Entrega del TRYP y Campanario al Tequedama
3. Banco de Hojas de Vida,
4. Reporte de bienes 
5. Gerentes y depositarios populares 
https://www.instagram.com/saesas1/
https://www.facebook.com/activosSAE
https://twitter.com/activosSAE
Tercer trimestre:
1. Cosecha de San Marcos
2. Logros de la SAE
3. Código Cívico
4. Festival de Cine Jardin 
6. Parche TV    
https://www.instagram.com/saesas1/
https://www.facebook.com/activosSAE
https://twitter.com/activosSAE</t>
  </si>
  <si>
    <t>Diseño de estrategias de comunicación y socialización de nuevo modelo de operación SAE</t>
  </si>
  <si>
    <t>Productos pedagógicos del nuevo modelo de operación</t>
  </si>
  <si>
    <t>(Número de productos pedagógicos realizados/Número de productos pedagógicos programados)*100%</t>
  </si>
  <si>
    <r>
      <rPr>
        <b/>
        <sz val="11"/>
        <color indexed="8"/>
        <rFont val="Arial"/>
        <family val="2"/>
      </rPr>
      <t>Objetivo del indicador:</t>
    </r>
    <r>
      <rPr>
        <sz val="11"/>
        <color indexed="8"/>
        <rFont val="Arial"/>
        <family val="2"/>
      </rPr>
      <t xml:space="preserve"> medir la creación de productos pedagógicos que permitan la comunicación y socialización del nuevo modelo de operación de la SAE. 
</t>
    </r>
    <r>
      <rPr>
        <b/>
        <sz val="11"/>
        <color indexed="8"/>
        <rFont val="Arial"/>
        <family val="2"/>
      </rPr>
      <t xml:space="preserve">Numerador: </t>
    </r>
    <r>
      <rPr>
        <sz val="11"/>
        <color indexed="8"/>
        <rFont val="Arial"/>
        <family val="2"/>
      </rPr>
      <t xml:space="preserve">corresponde al número de productos pedagógicos creados y socializados. Los productos pedagógicos se consideran culminados cuando han sido difundidos por los canales oficiales de la SAE dispuestos para tal fin.                           
</t>
    </r>
    <r>
      <rPr>
        <b/>
        <sz val="11"/>
        <color indexed="8"/>
        <rFont val="Arial"/>
        <family val="2"/>
      </rPr>
      <t xml:space="preserve">Denominador: </t>
    </r>
    <r>
      <rPr>
        <sz val="11"/>
        <color indexed="8"/>
        <rFont val="Arial"/>
        <family val="2"/>
      </rPr>
      <t xml:space="preserve">corresponde al número de productos pedagógicos programados para comunicación y socialización en la vigencia. Para esta vigencia se tienen programados 12 productos. </t>
    </r>
  </si>
  <si>
    <t>Primer trimestre: Se diseño  formato de registro de los ciudadanos que participaron en los enventos para que reportaran el conocimiento de la ubicación de bienes como una herramienta digital 
Segundo trimestre: Se realizaron los siguientes productos pedagógicos:
1. Uso social y comunitario de los bienes Italia - https://www.youtube.com/watch?v=c4SVaF81kH8
2. Merchandisin (cuadernos, eferos, tula) para la implementación e interiorización de la nueva marca SAE realizada en abril.
3. Campaña "Ojo al dato, el cambio produce."
4. S+T54e acompañó la realización de eventos de entrega como: Gym box a la primera gerenta popular y la alianza con Alquería para beneficiar a campesinos. 
5. Transmisión de ¿cómo las organizaciones sociales pueden acceder a ser depositarios y gerentes populares de la SAE? https://www.youtube.com/watch?v=AyFrwCTJQdA
6. Paso a paso para la inscripción de depositarios populares https://www.youtube.com/watch?v=DrCkokN8Vu8
https://www.instagram.com/saesas1/
https://www.facebook.com/activosSAE
https://twitter.com/activosSAE
Tercer Semestre: Se realizaron los siguientes productos pedagógicos:
1. Exposición Fotografica en el Festival de Cine- 
2. Documental sobre la siembra en campesinos
3. Campaña "Ojo al dato, el cambio produce."
4. Acompañó la realización de eventos internos y externos</t>
  </si>
  <si>
    <t>Promocionar en medios comunitarios, regionales, alternativos y digitales la información institucional dentro de los públicos de interés</t>
  </si>
  <si>
    <t>Promoción de información institucional en medios alternativos y digitales</t>
  </si>
  <si>
    <t xml:space="preserve">(Campañas de promoción y pauta implementadas/ Campañas de promoción y pauta programadas)*100%
</t>
  </si>
  <si>
    <r>
      <rPr>
        <b/>
        <sz val="11"/>
        <color indexed="8"/>
        <rFont val="Arial"/>
        <family val="2"/>
      </rPr>
      <t xml:space="preserve">Objetivo del indicador: </t>
    </r>
    <r>
      <rPr>
        <sz val="11"/>
        <color indexed="8"/>
        <rFont val="Arial"/>
        <family val="2"/>
      </rPr>
      <t xml:space="preserve">medir la implementación de campañas de promoción y pauta de la SAE en medios alternativos y digitales. 
</t>
    </r>
    <r>
      <rPr>
        <b/>
        <sz val="11"/>
        <color indexed="8"/>
        <rFont val="Arial"/>
        <family val="2"/>
      </rPr>
      <t>Numerador:</t>
    </r>
    <r>
      <rPr>
        <sz val="11"/>
        <color indexed="8"/>
        <rFont val="Arial"/>
        <family val="2"/>
      </rPr>
      <t xml:space="preserve"> corresponde al número de campañas de promoción y pauta implementadas por la Oficina de Comunicaciones y Atención al Ciudadano. 
</t>
    </r>
    <r>
      <rPr>
        <b/>
        <sz val="11"/>
        <color indexed="8"/>
        <rFont val="Arial"/>
        <family val="2"/>
      </rPr>
      <t>Denominador</t>
    </r>
    <r>
      <rPr>
        <sz val="11"/>
        <color indexed="8"/>
        <rFont val="Arial"/>
        <family val="2"/>
      </rPr>
      <t xml:space="preserve"> corresponde al número de campañas programadas para la vigencia en medios digitales y alternativos. Para esta vigencia se tiene programado la implementación de 4 campañas de promoción y pauta. </t>
    </r>
  </si>
  <si>
    <t xml:space="preserve">Primer trimestre: 1. Se realizo pauta digital en redes sociales informando a la ciudadania sobre el proceso de gerentes y depositarios provisionales
Segundo trimestre: Se realizó pauta en Cartagena sobre la Invasión del Mamonal.
Tercer Semestre: Se realizó pauta para evento de cienaga de Oro y adjudicantes </t>
  </si>
  <si>
    <t>Realizar el cambio de imagen  institucional de SAE</t>
  </si>
  <si>
    <t>Cambio de Imagen Institucional</t>
  </si>
  <si>
    <t>(Actividades ejecutadas/ Actividades programadas para el cambio de imagen institucional)*100%</t>
  </si>
  <si>
    <r>
      <rPr>
        <b/>
        <sz val="11"/>
        <color indexed="8"/>
        <rFont val="Arial"/>
        <family val="2"/>
      </rPr>
      <t>Objetivo del indicador:</t>
    </r>
    <r>
      <rPr>
        <sz val="11"/>
        <color indexed="8"/>
        <rFont val="Arial"/>
        <family val="2"/>
      </rPr>
      <t xml:space="preserve"> medir el grado de avance de las actividades relacionadas con el cambio de imagen institucional de SAE.
</t>
    </r>
    <r>
      <rPr>
        <b/>
        <sz val="11"/>
        <color indexed="8"/>
        <rFont val="Arial"/>
        <family val="2"/>
      </rPr>
      <t xml:space="preserve">Numerador: </t>
    </r>
    <r>
      <rPr>
        <sz val="11"/>
        <color indexed="8"/>
        <rFont val="Arial"/>
        <family val="2"/>
      </rPr>
      <t xml:space="preserve">corresponde a las actividades del plan de trabajo ejecutadas al 100%.
</t>
    </r>
    <r>
      <rPr>
        <b/>
        <sz val="11"/>
        <color indexed="8"/>
        <rFont val="Arial"/>
        <family val="2"/>
      </rPr>
      <t>Denominador:</t>
    </r>
    <r>
      <rPr>
        <sz val="11"/>
        <color indexed="8"/>
        <rFont val="Arial"/>
        <family val="2"/>
      </rPr>
      <t xml:space="preserve"> corresponde a las actividades programadas para el cambio de imagen institucional, como por ejemplo, cambios de logos, actualizaciones en página web institucional, entre otras.
</t>
    </r>
  </si>
  <si>
    <t xml:space="preserve">Se realizo el nuevo diseño de logo de la Entidad y su socialización mediante el brandeo en la Entidad y los productos institucionales para reforzar la imagen. 
</t>
  </si>
  <si>
    <t>Realizar y participar en eventos comerciales, corporativos, académicos o estratégicos para el buen posicionamiento de SAE</t>
  </si>
  <si>
    <t>Desarrollar espacios virtuales  con los diferentes grupos de interés para promover la productividad
 de los bienes que administra la Entidad. 
Realizar foros especializados focalizados a población priorizada</t>
  </si>
  <si>
    <t>Espacios virtuales a grupos de interés</t>
  </si>
  <si>
    <t>(Cantidad de espacios virtuales realizados / Cantidad de espacios virtuales programados) *100%</t>
  </si>
  <si>
    <t xml:space="preserve">Objetivo del indicador: medir la realización de espacios virtuales realizados en los que se involucren población beneficiaria, población campesina y asociaciones, entidades territoriales, entre otros actores involucrados para dar conocer modalidades de acceso a RTAs de administración o activos de SAE entre otros temas de interés. 
Numerador: corresponde a la cantidad de espacios virtuales realizados y culminados exitosamente con sus evidencias respectivas. 
Denominador:  corresponde al número de espacios virtuales programados. Los espacios virtuales deben contar con temáticas claras, interlocutores y actores que participan. Para el 2023 se tiene como meta la realización de 4 espacios virtuales.                    
</t>
  </si>
  <si>
    <r>
      <rPr>
        <b/>
        <sz val="11"/>
        <color theme="1"/>
        <rFont val="Arial"/>
        <family val="2"/>
      </rPr>
      <t>Primer trimestre:</t>
    </r>
    <r>
      <rPr>
        <sz val="11"/>
        <color theme="1"/>
        <rFont val="Arial"/>
        <family val="2"/>
      </rPr>
      <t xml:space="preserve"> De acuerdo al nuevo organigrama de la Entidad se  realizaron proyecciones para los foros virtuales atendiendo las prioridades de la misionales , par adar a concer a la ciudadanía en general
</t>
    </r>
    <r>
      <rPr>
        <b/>
        <sz val="11"/>
        <color theme="1"/>
        <rFont val="Arial"/>
        <family val="2"/>
      </rPr>
      <t>Segundo trimestre:</t>
    </r>
    <r>
      <rPr>
        <sz val="11"/>
        <color theme="1"/>
        <rFont val="Arial"/>
        <family val="2"/>
      </rPr>
      <t xml:space="preserve"> Se realizaron los siguientes espacios virtuales, 
</t>
    </r>
    <r>
      <rPr>
        <b/>
        <sz val="11"/>
        <color theme="1"/>
        <rFont val="Arial"/>
        <family val="2"/>
      </rPr>
      <t xml:space="preserve">1. </t>
    </r>
    <r>
      <rPr>
        <sz val="11"/>
        <color theme="1"/>
        <rFont val="Arial"/>
        <family val="2"/>
      </rPr>
      <t xml:space="preserve">Foro de depositarios y gerentes populares, nuevo modelo de administración </t>
    </r>
    <r>
      <rPr>
        <b/>
        <sz val="11"/>
        <color rgb="FF0070C0"/>
        <rFont val="Arial"/>
        <family val="2"/>
      </rPr>
      <t>https://www.youtube.com/watch?v=Dhn9-__ml-c</t>
    </r>
    <r>
      <rPr>
        <b/>
        <sz val="11"/>
        <rFont val="Arial"/>
        <family val="2"/>
      </rPr>
      <t xml:space="preserve">
2. </t>
    </r>
    <r>
      <rPr>
        <sz val="11"/>
        <rFont val="Arial"/>
        <family val="2"/>
      </rPr>
      <t>Paso a paso para el registro en el Banco de Hojas de vida de la SAE</t>
    </r>
    <r>
      <rPr>
        <b/>
        <sz val="11"/>
        <color theme="8" tint="-0.249977111117893"/>
        <rFont val="Arial"/>
        <family val="2"/>
      </rPr>
      <t xml:space="preserve"> https://www.youtube.com/watch?v=6fpVLIRYyes</t>
    </r>
    <r>
      <rPr>
        <sz val="11"/>
        <color theme="1"/>
        <rFont val="Arial"/>
        <family val="2"/>
      </rPr>
      <t xml:space="preserve">
</t>
    </r>
    <r>
      <rPr>
        <b/>
        <sz val="11"/>
        <color theme="1"/>
        <rFont val="Arial"/>
        <family val="2"/>
      </rPr>
      <t>Tercer trimestre:</t>
    </r>
    <r>
      <rPr>
        <sz val="11"/>
        <color theme="1"/>
        <rFont val="Arial"/>
        <family val="2"/>
      </rPr>
      <t xml:space="preserve"> Tema: Venta Directa con descuentos para entidades publicas.
Link del 3 foro virtual de atención al ciudadano
</t>
    </r>
    <r>
      <rPr>
        <b/>
        <sz val="11"/>
        <color rgb="FF0070C0"/>
        <rFont val="Arial"/>
        <family val="2"/>
      </rPr>
      <t>https://youtube.com/live/GkT1UMjKnZI?feature=share</t>
    </r>
  </si>
  <si>
    <t>Participar en eventos estratégicos a nivel nacional e internacional</t>
  </si>
  <si>
    <t>Participación de eventos estratégicos a nivel nacional e internacional</t>
  </si>
  <si>
    <t>(Eventos o reuniones estratégicos con participación de SAE / Eventos o reuniones estratégicas programadas)*100%</t>
  </si>
  <si>
    <r>
      <rPr>
        <b/>
        <sz val="11"/>
        <color indexed="8"/>
        <rFont val="Arial"/>
        <family val="2"/>
      </rPr>
      <t>Objetivo del indicador:</t>
    </r>
    <r>
      <rPr>
        <sz val="11"/>
        <color indexed="8"/>
        <rFont val="Arial"/>
        <family val="2"/>
      </rPr>
      <t xml:space="preserve"> medir la participación de eventos o reuniones estratégicos a nivel nacional e internacional que sean organizados y desarrollados o que cuenten con la participación la Gerencia de Proyectos Especiales para posicionar a SAE en el campo bilateral y multilateral.           
</t>
    </r>
    <r>
      <rPr>
        <b/>
        <sz val="11"/>
        <color indexed="8"/>
        <rFont val="Arial"/>
        <family val="2"/>
      </rPr>
      <t xml:space="preserve">
Numerador: </t>
    </r>
    <r>
      <rPr>
        <sz val="11"/>
        <color indexed="8"/>
        <rFont val="Arial"/>
        <family val="2"/>
      </rPr>
      <t xml:space="preserve">son los eventos o reuniones estratégicas en los que participa la SAE a nivel nacional e internacional.
</t>
    </r>
    <r>
      <rPr>
        <b/>
        <sz val="11"/>
        <color indexed="8"/>
        <rFont val="Arial"/>
        <family val="2"/>
      </rPr>
      <t>Denominador</t>
    </r>
    <r>
      <rPr>
        <sz val="11"/>
        <color indexed="8"/>
        <rFont val="Arial"/>
        <family val="2"/>
      </rPr>
      <t>: son los eventos o reuniones estratégicas programadas que varían de acuerdo a demanda u oferta del entorno.</t>
    </r>
  </si>
  <si>
    <t>Para este indicador en el tercer trimestre de 2023 se desarrolló desde la Gerencia de Proyectos Especiales el taller "Pedagogía de la Memoria" que se realizó en el marco del Festival de cine que tuvo lugar en el municipio de Jardín, Antioquia desde el 27 de septiembre al 1 de octubre de 2023. 
La temática de este Festival fue el narcotrafico por ende desde la SAE se realizaron actividades encaminadas a socializar la democratización de los activos adminisrtrados por la entidad en el marco del Plan Nacional de Desarrollo y concientizar a la población de los efectos negativos para la sociedad que traen consigo delitos como el narcotrafico. 
En este sentido para el tercer trimestre de 2023 se coordinaron y desarrollaron desde la Gerencia de Proyectos Especiales de manera acumulada 4 eventos, de los cuales 3 se desarrollaron con entidades agencias o programas internacionales encargados de la administración de bienes en extinción de dominio en sus respectivos países. En particular con la Agencia de incautación de bienes de Italia y el Programa nacional de bienes incautados de Perú, la SAE ha venido adelantado actividades de cooperación.</t>
  </si>
  <si>
    <t>Realizar y revisar estimados de renta en las regionales</t>
  </si>
  <si>
    <t>Alistamiento de Activos</t>
  </si>
  <si>
    <t>Estimados de renta gerencias regionales</t>
  </si>
  <si>
    <t>(Cantidad de estimados de renta elaborados y revisados /Cantidad de estimados de renta definidos en la meta)*100%</t>
  </si>
  <si>
    <r>
      <rPr>
        <b/>
        <sz val="11"/>
        <color indexed="8"/>
        <rFont val="Arial"/>
        <family val="2"/>
      </rPr>
      <t>Objetivo del indicador:</t>
    </r>
    <r>
      <rPr>
        <sz val="11"/>
        <color indexed="8"/>
        <rFont val="Arial"/>
        <family val="2"/>
      </rPr>
      <t xml:space="preserve"> medir la elaboración y revisión de los estimados de renta en las gerencias regionales.
</t>
    </r>
    <r>
      <rPr>
        <b/>
        <sz val="11"/>
        <color indexed="8"/>
        <rFont val="Arial"/>
        <family val="2"/>
      </rPr>
      <t>Numerador:</t>
    </r>
    <r>
      <rPr>
        <sz val="11"/>
        <color indexed="8"/>
        <rFont val="Arial"/>
        <family val="2"/>
      </rPr>
      <t xml:space="preserve"> corresponde a los estimados de renta elaborados conforme al procedimiento de elaboración de estimados de renta (P-DP2-046) por las Gerencias Regionales, así como los estimados de renta revisados y elaborados por parte de los depositarios provisionales.
</t>
    </r>
    <r>
      <rPr>
        <b/>
        <sz val="11"/>
        <color indexed="8"/>
        <rFont val="Arial"/>
        <family val="2"/>
      </rPr>
      <t>Denominador:</t>
    </r>
    <r>
      <rPr>
        <sz val="11"/>
        <color indexed="8"/>
        <rFont val="Arial"/>
        <family val="2"/>
      </rPr>
      <t xml:space="preserve"> corresponde a la meta programada de estimados de renta a elaborar en la vigencia. Estas solicitudes pueden provenir de solicitudes de depositarios, de áreas misionales o las identificadas directamente por parte de la Gerencia Regional con base en necesidades.</t>
    </r>
  </si>
  <si>
    <t>La Regional Norte durante el tercer trimestre en lo referente a estimados de renta  aumento en la  elaboracion de ER requeridos para el cumplimiento de las metas propuestas.</t>
  </si>
  <si>
    <t xml:space="preserve">El Reporte de los 114 Estimados de Renta incluyen:   45 Estimados de Renta del 1er Trimetre 2023 y 22 Estimados de Renta del 2o Trimestre del 2023 y en en tercer trimestre 47 Estimados de Renta. </t>
  </si>
  <si>
    <t>Crear espacios de innovación y mejora que coadyuven a los objetivos estratégicos de SAE</t>
  </si>
  <si>
    <t>Implementar el esquema de gobierno corporativo en las Sociedades Activas priorizadas</t>
  </si>
  <si>
    <t>Implementación de Gobierno Corporativo en Sociedades Activas</t>
  </si>
  <si>
    <t>(Sociedades Activas con implementación de gobierno corporativo / Sociedades Activas priorizadas para implementación de gobierno corporativo en la vigencia) *100%</t>
  </si>
  <si>
    <r>
      <rPr>
        <b/>
        <sz val="11"/>
        <color indexed="8"/>
        <rFont val="Arial"/>
        <family val="2"/>
      </rPr>
      <t>Objetivo del indicador:</t>
    </r>
    <r>
      <rPr>
        <sz val="11"/>
        <color indexed="8"/>
        <rFont val="Arial"/>
        <family val="2"/>
      </rPr>
      <t xml:space="preserve"> medir la implementación del Gobierno Corporativo en Sociedades Activas priorizadas. 
</t>
    </r>
    <r>
      <rPr>
        <b/>
        <sz val="11"/>
        <color indexed="8"/>
        <rFont val="Arial"/>
        <family val="2"/>
      </rPr>
      <t xml:space="preserve">Numerador: </t>
    </r>
    <r>
      <rPr>
        <sz val="11"/>
        <color indexed="8"/>
        <rFont val="Arial"/>
        <family val="2"/>
      </rPr>
      <t xml:space="preserve">corresponde a las sociedades con implementación de gobierno corporativo de acuerdo con lineamientos establecidos.
</t>
    </r>
    <r>
      <rPr>
        <b/>
        <sz val="11"/>
        <color indexed="8"/>
        <rFont val="Arial"/>
        <family val="2"/>
      </rPr>
      <t>Denominador:</t>
    </r>
    <r>
      <rPr>
        <sz val="11"/>
        <color indexed="8"/>
        <rFont val="Arial"/>
        <family val="2"/>
      </rPr>
      <t xml:space="preserve"> son las Sociedades priorizadas programadas para implementar su gobierno corporativo. Los criterios para priorizar las Sociedades son los siguientes:
* </t>
    </r>
    <r>
      <rPr>
        <b/>
        <sz val="11"/>
        <color indexed="8"/>
        <rFont val="Arial"/>
        <family val="2"/>
      </rPr>
      <t>Financiero</t>
    </r>
    <r>
      <rPr>
        <sz val="11"/>
        <color indexed="8"/>
        <rFont val="Arial"/>
        <family val="2"/>
      </rPr>
      <t xml:space="preserve">: sociedades con ventas mayores a 2.000 millones de pesos. 
* </t>
    </r>
    <r>
      <rPr>
        <b/>
        <sz val="11"/>
        <color indexed="8"/>
        <rFont val="Arial"/>
        <family val="2"/>
      </rPr>
      <t>Cualitativo</t>
    </r>
    <r>
      <rPr>
        <sz val="11"/>
        <color indexed="8"/>
        <rFont val="Arial"/>
        <family val="2"/>
      </rPr>
      <t xml:space="preserve">: cuando las actividades económicas de las sociedades requieran un nivel de especialidad y complejidad.  
* </t>
    </r>
    <r>
      <rPr>
        <b/>
        <sz val="11"/>
        <color indexed="8"/>
        <rFont val="Arial"/>
        <family val="2"/>
      </rPr>
      <t>Uso del Gobierno Corporativo</t>
    </r>
    <r>
      <rPr>
        <sz val="11"/>
        <color indexed="8"/>
        <rFont val="Arial"/>
        <family val="2"/>
      </rPr>
      <t>: en los casos en que este instituido el gobierno corporativo, será necesaria la participación de los miembros de la Junta Directiva respecto al estudio de selección.</t>
    </r>
  </si>
  <si>
    <t>Realizar las fichas técnicas de caracterización Inmuebles Rurales para su comercialización</t>
  </si>
  <si>
    <t>Fichas técnicas de caracterización de Inmuebles Rurales entregadas a Gerencia Técnica para comercialización</t>
  </si>
  <si>
    <t>(Fichas técnicas de caracterización de inmuebles rurales para comercialización entregadas a Gerencia Técnica/ Fichas técnicas de caracterización de Inmuebles rurales solicitados para comercialización) *100%</t>
  </si>
  <si>
    <r>
      <rPr>
        <b/>
        <sz val="11"/>
        <color indexed="8"/>
        <rFont val="Arial"/>
        <family val="2"/>
      </rPr>
      <t>Objetivo del indicador:</t>
    </r>
    <r>
      <rPr>
        <sz val="11"/>
        <color indexed="8"/>
        <rFont val="Arial"/>
        <family val="2"/>
      </rPr>
      <t xml:space="preserve"> medir las fichas técnicas de caracterización de Inmuebles Rurales para disponerlos de manera definitiva a través de procesos de comercialización.
</t>
    </r>
    <r>
      <rPr>
        <b/>
        <sz val="11"/>
        <color indexed="8"/>
        <rFont val="Arial"/>
        <family val="2"/>
      </rPr>
      <t xml:space="preserve">Numerador: </t>
    </r>
    <r>
      <rPr>
        <sz val="11"/>
        <color indexed="8"/>
        <rFont val="Arial"/>
        <family val="2"/>
      </rPr>
      <t xml:space="preserve">se considera que un inmueble rural cuenta con ficha técnica de caracterización cuando se ha determinado: Vocación del bien; Estado del inmueble; Necesidades de saneamiento requeridos y estimación del valor del estimado de renta.
</t>
    </r>
    <r>
      <rPr>
        <b/>
        <sz val="11"/>
        <color indexed="8"/>
        <rFont val="Arial"/>
        <family val="2"/>
      </rPr>
      <t>Denominador:</t>
    </r>
    <r>
      <rPr>
        <sz val="11"/>
        <color indexed="8"/>
        <rFont val="Arial"/>
        <family val="2"/>
      </rPr>
      <t xml:space="preserve"> corresponde a las solicitudes de ficha técnica de caracterización de los inmuebles rurales por parte de las G. Regionales para su comercialización. </t>
    </r>
  </si>
  <si>
    <r>
      <t xml:space="preserve">
</t>
    </r>
    <r>
      <rPr>
        <b/>
        <sz val="11"/>
        <color theme="1"/>
        <rFont val="Arial"/>
        <family val="2"/>
      </rPr>
      <t>Tercer trimeste:</t>
    </r>
    <r>
      <rPr>
        <sz val="11"/>
        <color theme="1"/>
        <rFont val="Arial"/>
        <family val="2"/>
      </rPr>
      <t xml:space="preserve">
Desde la Gerencia Comercial nos es indagado por el estado de desistimiento frente a inmuebles que ellos reportan con intención de compra, en ese sentido  se recibieron  19 solicitudes  (denominador), es por ello que desde la Gerencia de Rurales  realizamos la ficha de caracterización técnica, esto con el fin de determinar si es viable solicitar el pronunciamiento de desistimiento ante la ANT,  durante el tercer trimestre se adelantaron un total de 13  Fichas Técnicas (numerador)</t>
    </r>
  </si>
  <si>
    <t>Las 6  fichas pendientes fueron solicitadas a mediados del mes de septiembre del presente año, razón por la cual a la fecha se encuentran en proceso de realización.</t>
  </si>
  <si>
    <t>Programar convocatorias para el registro de depositarios priorizando la inclusión de economías populares, comunitarias y otras comunidades con especial protección constitucional.</t>
  </si>
  <si>
    <t>Programación de Convocatorias para registro de Depositarios</t>
  </si>
  <si>
    <t xml:space="preserve"> (Número de convocatorias realizadas /  Número De convocatorias programadas) *100% </t>
  </si>
  <si>
    <r>
      <rPr>
        <b/>
        <sz val="11"/>
        <color indexed="8"/>
        <rFont val="Arial"/>
        <family val="2"/>
      </rPr>
      <t>Objetivo del indicador</t>
    </r>
    <r>
      <rPr>
        <sz val="11"/>
        <color indexed="8"/>
        <rFont val="Arial"/>
        <family val="2"/>
      </rPr>
      <t xml:space="preserve">: medir las convocatorias realizadas para el registro de depositarios.
</t>
    </r>
    <r>
      <rPr>
        <b/>
        <sz val="11"/>
        <color indexed="8"/>
        <rFont val="Arial"/>
        <family val="2"/>
      </rPr>
      <t xml:space="preserve">Numerador: </t>
    </r>
    <r>
      <rPr>
        <sz val="11"/>
        <color indexed="8"/>
        <rFont val="Arial"/>
        <family val="2"/>
      </rPr>
      <t xml:space="preserve">la programación de convocatorias para el registro de depositarios se realizará priorizando la inclusión de economías populares, comunitarias y otras comunidades con especial protección constitucional.
</t>
    </r>
    <r>
      <rPr>
        <b/>
        <sz val="11"/>
        <color indexed="8"/>
        <rFont val="Arial"/>
        <family val="2"/>
      </rPr>
      <t>Denominador:</t>
    </r>
    <r>
      <rPr>
        <sz val="11"/>
        <color indexed="8"/>
        <rFont val="Arial"/>
        <family val="2"/>
      </rPr>
      <t xml:space="preserve"> las convocatorias programadas para el 2023 corresponden a 2 convocatorias.</t>
    </r>
  </si>
  <si>
    <t xml:space="preserve">Desde el Grupo Interno de Trabajo de Depositarios y liquidadores se diseñó, socializó los términos de la convocatoria 01 de 2023 que da curso a la implementación del lineamiento sobre economías populares del PND-artículo 103. Se realizó una evaluación técnica y jurídica con las áreas competentes de la SAE. Así mismo, se realizó una convocatoria especial en articulación con la vicepresidencia de socIedades activas. </t>
  </si>
  <si>
    <t xml:space="preserve">La convocatoria especial 02 de 2023, se diseño junto con la vicepresidencia de sociedades. Se realizó la evaluación técnica y jurídica por parte de la vicepresidencia de socIedades y de la gerencia de contratos. Sin embargo, la gerencia de asuntos legales la declaró viciada. La convocatoría 03 de 2023 se declaró desierta dados los resultados enviados por la vicepresidencia de sociedades, ya que ningún aspirante cumplió con  los requerimientos técnicos que se especificaron en los términos de la convocatoria especial 03 de 2023.  </t>
  </si>
  <si>
    <t>Promover la participación de organizaciones comunitarias en las convocatorias de registro en el Banco de depositarios provisionales</t>
  </si>
  <si>
    <t>Organizaciones comunitarias registradas como Depositarios Provisionales</t>
  </si>
  <si>
    <t xml:space="preserve">(Organizaciones comunitarias registradas como Depositarios Provisionales/ Meta estimada de organizaciones comunitarias en el registro de Depositarios Provisionales)*100% </t>
  </si>
  <si>
    <r>
      <rPr>
        <b/>
        <sz val="11"/>
        <color indexed="8"/>
        <rFont val="Arial"/>
        <family val="2"/>
      </rPr>
      <t>Objetivo del indicador</t>
    </r>
    <r>
      <rPr>
        <sz val="11"/>
        <color indexed="8"/>
        <rFont val="Arial"/>
        <family val="2"/>
      </rPr>
      <t xml:space="preserve">: medir la inclusión de organizaciones comunitarias en el registro en el Banco de depositarios provisionales.
</t>
    </r>
    <r>
      <rPr>
        <b/>
        <sz val="11"/>
        <color indexed="8"/>
        <rFont val="Arial"/>
        <family val="2"/>
      </rPr>
      <t xml:space="preserve">Numerador: </t>
    </r>
    <r>
      <rPr>
        <sz val="11"/>
        <color indexed="8"/>
        <rFont val="Arial"/>
        <family val="2"/>
      </rPr>
      <t xml:space="preserve">corresponde a las organizaciones comunitarias evaluadas y registradas en el Banco de Depositarios 2023.
</t>
    </r>
    <r>
      <rPr>
        <b/>
        <sz val="11"/>
        <color indexed="8"/>
        <rFont val="Arial"/>
        <family val="2"/>
      </rPr>
      <t xml:space="preserve">Denominador: </t>
    </r>
    <r>
      <rPr>
        <sz val="11"/>
        <color indexed="8"/>
        <rFont val="Arial"/>
        <family val="2"/>
      </rPr>
      <t>corresponde a la estimación de organizaciones comunitarias incluidas dentro del Banco de Depositarios. Para el 2023 se estima la inclusión de al menos dos (2) organizaciones comunitarias en el Banco de Depositarios.</t>
    </r>
  </si>
  <si>
    <t xml:space="preserve">En el proceso de evaluación técnica, jurídica y de los estudios de seguridad 47 organizaciones sociales, comunitarias cumplieron con los requsitos establecidos en los términos de la convocatoría 01 de 2023. </t>
  </si>
  <si>
    <t>Se realizó un cambio en el denominador del indicador pasando de un críterio de al menos 2 organizaciones sociales y comunitarias a 20 organizaciones como meta. 
La resolución de Ingreso fue radicado con el ORFEO  N° 20231020006184. Proceso que  se encuentra suspendido  en razón a la información dada por la Vicepresidencia Jurídica en donde se encuentran validando los requisitos de la convocatoria.</t>
  </si>
  <si>
    <t xml:space="preserve">Realizar el mantenimiento de las matrices de riesgos institucionales </t>
  </si>
  <si>
    <t>Gerencia de Riesgos, Ética y Cumplimiento</t>
  </si>
  <si>
    <t>Mantenimiento Matrices de Riesgos Institucionales</t>
  </si>
  <si>
    <t>(No. Riesgos creados y actualizados/ No. riesgos priorizados para creación y/o actualización en las diferentes matrices de riesgos) *100</t>
  </si>
  <si>
    <r>
      <rPr>
        <b/>
        <sz val="11"/>
        <color theme="1"/>
        <rFont val="Arial"/>
        <family val="2"/>
      </rPr>
      <t>Objetivo del indicador:</t>
    </r>
    <r>
      <rPr>
        <sz val="11"/>
        <color theme="1"/>
        <rFont val="Arial"/>
        <family val="2"/>
      </rPr>
      <t xml:space="preserve"> medir el estado de avance de la creación, actualización o eliminación de riesgos institucionales en las matrices de riesgos.
</t>
    </r>
    <r>
      <rPr>
        <b/>
        <sz val="11"/>
        <color theme="1"/>
        <rFont val="Arial"/>
        <family val="2"/>
      </rPr>
      <t xml:space="preserve">Numerador: </t>
    </r>
    <r>
      <rPr>
        <sz val="11"/>
        <color theme="1"/>
        <rFont val="Arial"/>
        <family val="2"/>
      </rPr>
      <t xml:space="preserve">corresponde al número de riesgos creados o actualizados en las matrices de riesgos institucionales.
</t>
    </r>
    <r>
      <rPr>
        <b/>
        <sz val="11"/>
        <color theme="1"/>
        <rFont val="Arial"/>
        <family val="2"/>
      </rPr>
      <t>Denominador:</t>
    </r>
    <r>
      <rPr>
        <sz val="11"/>
        <color theme="1"/>
        <rFont val="Arial"/>
        <family val="2"/>
      </rPr>
      <t xml:space="preserve"> corresponde al número de riesgos priorizados para creación y/o actualización en las diferentes matrices de riesgos</t>
    </r>
  </si>
  <si>
    <r>
      <rPr>
        <b/>
        <sz val="11"/>
        <color rgb="FF000000"/>
        <rFont val="Arial"/>
        <family val="2"/>
      </rPr>
      <t>1ER TRIMESTRE 2023</t>
    </r>
    <r>
      <rPr>
        <sz val="11"/>
        <color rgb="FF000000"/>
        <rFont val="Arial"/>
        <family val="2"/>
      </rPr>
      <t xml:space="preserve"> Al cierre del primer semestre de 2023, se actualizaron las matrices de riesgos operacionales y de seguridad de la información para un total de 31  riesgos institucionales actualizados, distribuidos de la siguiente manera:
* 16 riesgos operacionales (Trimestre I)
* 3 riesgos de SI (Trimestre I)
</t>
    </r>
    <r>
      <rPr>
        <b/>
        <sz val="11"/>
        <color rgb="FF000000"/>
        <rFont val="Arial"/>
        <family val="2"/>
      </rPr>
      <t xml:space="preserve">2DO TRIMESTRE 2023
</t>
    </r>
    <r>
      <rPr>
        <sz val="11"/>
        <color rgb="FF000000"/>
        <rFont val="Arial"/>
        <family val="2"/>
      </rPr>
      <t xml:space="preserve">* 12 riesgos de seguridad de la información (Trimestre II), verificados, ajustados y actualizados, a través de la formalización de la matriz de Riesgos de Seguridad de la Información (Matriz de Riesgos de Seguridad de la Información 2023 V2 - SAE - Sociedad de Activos Especiales) para un total de 7 riesgos publicados. 
Los cambios estuvieron orientados a ajustes en los riesgos y consolidación de riesgos, ajuste en causas, diseño de controles e inclusión de nuevos parámetros de administración en la matriz.
</t>
    </r>
    <r>
      <rPr>
        <b/>
        <sz val="11"/>
        <color rgb="FF000000"/>
        <rFont val="Arial"/>
        <family val="2"/>
      </rPr>
      <t xml:space="preserve">
3ER TRIMESTRE 2023:
</t>
    </r>
    <r>
      <rPr>
        <sz val="11"/>
        <color rgb="FF000000"/>
        <rFont val="Arial"/>
        <family val="2"/>
      </rPr>
      <t>- 24 Riesgos Operativos distribuidos de la siguiente manera de la siguiente manera
Cartera 7 controles
Presupuesto 6 controles
Tsorería 5 controles
Contabilidad 6 ontroles
Para el 3er trimestre de 2023, el Reporte de riesgos gestionados hace referencia unicamente a la Gerencia Financiera puesto que fue la primer gerencia con quien se empezó el proceso de actualización de las matrices de riesgo. 
Es importante mencionar que para el proceso de Contabilidad se identifcó la falla en todos los controles de cada riesgo, los cuales estaban mal estructurados. Por ende se rediseñaran todos los controles para el proceso de contabilidad.
Así mismo, los talleres de actualización con las demás gerencia se retomarán de acuerdo con el cronograma de actividades interno de la GREC con el fin de entregar a corte de diciembre 20 de 2023 el 75% de la actualización de todas las matrices que gestiona y administra la GREC con el GIT de Riesgos.</t>
    </r>
  </si>
  <si>
    <t>El Reporte de controles gestionados hace referencia unicamente a la Gerencia Financiera puesto que fue la primer gerencia con quien se empezó el proceso de actualización de las matrices de riesgo. 
Es importante mencionar que para el proceso de Contabilidad se identifcó la falla en todos los controles cada riesgo, los cuales estaban mal estructurados. Por ende se rediseñaran todos los controles para el proceso de contabilidad.
Así mismo, los talleres de actualización con las demás gerencia se retomarán de acuerdo con el cronograma de actividades interno de la GREC con el fin de entregar a corte de diciembre 20 de 2023 el 75% de la actualización de todas las matrices que gestiona y administra la GREC con el GIT de Riesgos.</t>
  </si>
  <si>
    <t xml:space="preserve">Documentar diagnósticos y lineamientos asociados a la misionalidad y operatividad de la GREC </t>
  </si>
  <si>
    <t>Diagnósticos y Lineamientos GREC</t>
  </si>
  <si>
    <t>(Cantidad de documentos asociados a la misionalidad y operatividad de la GREC elaborados y /o actualizados, presentados al área correspondiente / Cantidad de documentos asociados a la misionalidad y operatividad de la GREC programados) *100%</t>
  </si>
  <si>
    <r>
      <rPr>
        <b/>
        <sz val="11"/>
        <color indexed="8"/>
        <rFont val="Arial"/>
        <family val="2"/>
      </rPr>
      <t xml:space="preserve">Objetivo del indicador: </t>
    </r>
    <r>
      <rPr>
        <sz val="11"/>
        <color indexed="8"/>
        <rFont val="Arial"/>
        <family val="2"/>
      </rPr>
      <t xml:space="preserve">medir la documentación requerida para implementar la misionalidad y operatividad de la GREC.
</t>
    </r>
    <r>
      <rPr>
        <b/>
        <sz val="11"/>
        <color indexed="8"/>
        <rFont val="Arial"/>
        <family val="2"/>
      </rPr>
      <t xml:space="preserve">Numerador: </t>
    </r>
    <r>
      <rPr>
        <sz val="11"/>
        <color indexed="8"/>
        <rFont val="Arial"/>
        <family val="2"/>
      </rPr>
      <t xml:space="preserve">corresponde a la documentación elaborada y/o actualizada por la GREC requerida para implementar la misionalidad y operatividad, presentados al área correspondiente para su formalización.
</t>
    </r>
    <r>
      <rPr>
        <b/>
        <sz val="11"/>
        <color indexed="8"/>
        <rFont val="Arial"/>
        <family val="2"/>
      </rPr>
      <t>Denominador:</t>
    </r>
    <r>
      <rPr>
        <sz val="11"/>
        <color indexed="8"/>
        <rFont val="Arial"/>
        <family val="2"/>
      </rPr>
      <t xml:space="preserve"> corresponde a la documentación identificada por la GREC para su adecuado funcionamiento. La programación de la documentación es variable conforme a las necesidades identificadas. </t>
    </r>
  </si>
  <si>
    <t>Para el presente Reporte La GREC, de acuerdo con la continua revisión interna, ha realizado el mapeo y construcción y publicación de 22 documentos:                                                                                                                    13 documentos Formalizados :                                                                                                                                                     1.  P-DE2-246_Procedimiento Debida Diligencia
2. P-DE2-247 Procedimiento Reporte Monitoreo Gestión Alertas
3. F-DE2-482 Formato Conocimiento Funcionario Empleado
4. F-DE2-483 Formato Conocimiento Tercero Persona Jurídica
5. F-DE2-484 Formato Conocimiento Tercero Persona Natural
6. F-DE2-485 Formato Declaración Inhabilidades Incompatibilidades SAE
7. F-DE2-486 Formato Informe Debida Diligencia 
8. F-DE2-487 Formato Resultado Consulta Terceros
9. F-DE2-488 Formato Solicitud Consultas Debida Diligencia
10. F-DE2-512 Formato Listado Alertas                                                                                                                                        11. F-DE2-527 Formato Declaración Conflicto Interés Real o Aparente                                                                                                   12. N-DE2-125 Instructivo Formato de Conocimiento Personal NaturalN-DE2-125 Instructivo Formato de Conocimiento Personal Natural                                                                                                                                                                                               13.N-DE2-125 Instructivo Formato de Conocimiento Personal Natural N-DE2-124 Instructivo Formato de Conocimiento Persona Jurídica                                                                                                                                                                                              9 Documentos en presentados y en Actualización:
1.Guía Conflicto De Intereses SAE -  (Documento en Actualización)                                                                                                                                             2. Procedimiento declaración conflicto de interés real o aparente. -  (Documento en Actualización)                                                   3.Matriz reporte Índice de Transparencia y Acceso a la Información.  - Documento Construido con OAP- Presentado a la Procuradiuria y revisado por OCI)                                                                                                                                                              4. Manual SARLAFTCO – (Documento en Actualización)                                                                                                                                                                                                 5.Código de Integridad, y Buen gobierno de la Sociedad de Activos Especiales S.A.S.   -Marco referencial de integridad, buen gobierno, conflicto de intereses y políticas asociadas- En flujo de revisión por parte de la GREC  -  (Documento en Actualización)                                                                                                                                                                                                       6. Actualización Resoluciones ( GREC/ GIT´S)- (Documento en Actualización)                                                                                           
7.Matriz de Riesgos de Seguridad de la Información 2023 V2 - SAE - Sociedad de Activos Especiales  
8. Resoluciones ( GIRAC/ GIT´S) – (Documento en Actualización) 
9. Estrategia Socialización GREC – SAE – (Documento en Actualización)                                                                                                   7 Documentos en Construcción
1. Diagnostico Anticorrupción SAE 
2. Hoja de Ruta – FURAG (Formulario único Reporte Avance y Gestión)
3. Articulación Plan de Gobierno – (stakeholders) SAE/GREC
4. Contenidos jornadas de sensibilización Integridad- Transparencia  – Lucha contra la corrupción 
5. Actualización matriz de riesgos Corrupción 
6.Mapa de Actores - Documento diagnostico                                                                                                                                                                   7. Propuesta sistema de Denuncia Interna -</t>
  </si>
  <si>
    <t>Realizar estudios de viabilidad jurídica</t>
  </si>
  <si>
    <t>Estudios de viabilidades jurídicas elaboradas</t>
  </si>
  <si>
    <t>(Estudios de viabilidades jurídicas elaboradas/ Viabilidades jurídicas solicitadas) *100%</t>
  </si>
  <si>
    <r>
      <rPr>
        <b/>
        <sz val="11"/>
        <color indexed="8"/>
        <rFont val="Arial"/>
        <family val="2"/>
      </rPr>
      <t>Objetivo del indicador:</t>
    </r>
    <r>
      <rPr>
        <sz val="11"/>
        <color rgb="FF000000"/>
        <rFont val="Arial"/>
        <family val="2"/>
      </rPr>
      <t xml:space="preserve"> medir el estudio de las viabilidades jurídicas de acuerdo con las solicitadas.</t>
    </r>
    <r>
      <rPr>
        <b/>
        <sz val="11"/>
        <color indexed="8"/>
        <rFont val="Arial"/>
        <family val="2"/>
      </rPr>
      <t xml:space="preserve">
Numerador:</t>
    </r>
    <r>
      <rPr>
        <sz val="11"/>
        <color rgb="FF000000"/>
        <rFont val="Arial"/>
        <family val="2"/>
      </rPr>
      <t xml:space="preserve"> los estudios de viabilidades jurídicas se elaboran para el mecanismo de administración de los activos y/o bienes del FRISCO de enajenación y de destinación definitiva. El estudio de viabilidad jurídica se puede evidenciar en la expedición de actos administrativos, informes de viabilidad jurídica, memorandos o correos electrónicos que visualicen el concepto positivo o negativo de la solicitud.</t>
    </r>
    <r>
      <rPr>
        <b/>
        <sz val="11"/>
        <color indexed="8"/>
        <rFont val="Arial"/>
        <family val="2"/>
      </rPr>
      <t xml:space="preserve">
Denominador: </t>
    </r>
    <r>
      <rPr>
        <sz val="11"/>
        <color rgb="FF000000"/>
        <rFont val="Arial"/>
        <family val="2"/>
      </rPr>
      <t>las solicitudes de viabilidad jurídica proceden de los requerimientos efectuados por parte de las áreas de SAE y corresponden a procesos de enajenación y de destinación definitiva.</t>
    </r>
  </si>
  <si>
    <t>GIT ASREC
Se recibieron un total de 690 solicitudes de elaboración de viabilidades jurídicas (467 el primer trimestre, 53 segundo trimestre y 170 tercer trimestre) , de los cuales se elaboraron 615  informes de viabilidad ( 372 el primer trimestre,103 el segundo trimestre y 140 el tercer trimestre)
validaciones jurídicas elaboradas: 615
validaciones jurídicas solicitadas: 690
GIT INGESA
La cifra proviene de la identificación de solicitudes de las áreas para realizar el alistamiento para venta de los activos en administración, encontrando que:
validaciones jurídicas elaboradas: 3011
validaciones jurídicas solicitadas: 3116</t>
  </si>
  <si>
    <t xml:space="preserve">Articular el alistamiento completo de los inmuebles urbanos objeto de enajenación temprana. </t>
  </si>
  <si>
    <t>Alistamiento de inmuebles urbanos para enajenación temprana.</t>
  </si>
  <si>
    <t>(Inmuebles urbanos con revisión documental completa para presentación a Comité de Enajenación Temprana/ Inmuebles urbanos potenciales para enajenación temprana objeto de revisión)*100%</t>
  </si>
  <si>
    <r>
      <rPr>
        <b/>
        <sz val="11"/>
        <color rgb="FF000000"/>
        <rFont val="Arial"/>
        <family val="2"/>
      </rPr>
      <t xml:space="preserve">Objetivo del indicador: </t>
    </r>
    <r>
      <rPr>
        <sz val="11"/>
        <color rgb="FF000000"/>
        <rFont val="Arial"/>
        <family val="2"/>
      </rPr>
      <t xml:space="preserve">medir el alistamiento completo de los inmuebles urbanos para presentación al Comité de Enajenación Temprana.
</t>
    </r>
    <r>
      <rPr>
        <b/>
        <sz val="11"/>
        <color rgb="FF000000"/>
        <rFont val="Arial"/>
        <family val="2"/>
      </rPr>
      <t>Numerador:</t>
    </r>
    <r>
      <rPr>
        <sz val="11"/>
        <color rgb="FF000000"/>
        <rFont val="Arial"/>
        <family val="2"/>
      </rPr>
      <t xml:space="preserve"> la revisión documental completa de los inmuebles potenciales para enajenación temprana aborda la revisión de la existencia de las viabilidades jurídicas, técnicas y administrativas, junto con la justificación de causal de enajenación temprana. Para los inmuebles a enajenar bajo la causal C4 y C7 no se requerirá de fichas de enajenación temprana, sino que se verificará que toda la información esté cargada en Sigma 2.0, contar con la certificación de administración por mínimo 5 años, y la existencia de la viabilidad jurídica respectiva.
</t>
    </r>
    <r>
      <rPr>
        <b/>
        <sz val="11"/>
        <color rgb="FF000000"/>
        <rFont val="Arial"/>
        <family val="2"/>
      </rPr>
      <t>Denominador:</t>
    </r>
    <r>
      <rPr>
        <sz val="11"/>
        <color rgb="FF000000"/>
        <rFont val="Arial"/>
        <family val="2"/>
      </rPr>
      <t xml:space="preserve"> los inmuebles urbanos a revisar serán aquellos que cuentan con fichas de enajenación temprana elaboradas y remitidas por parte de las gerencias regionales, y los inmuebles bajo las causales C4 y C7 de enajenación temprana que requieran alistamiento documental para presentación a Comité de Enajenación Temprana.</t>
    </r>
  </si>
  <si>
    <t>Se recibieron 132 fichas de parte de las Regionales Norte y Suroccidente, debidamente diligenciadas, que fueron revisadas, con resultado: 128 FMI que fueron llevadas a Comité Técnico No.26  de autorización para presentación a Comité de Enajenación Temprana, 2 FMI correspondiente a Lotes de Cementerio en estudio sobre la actuación correspondiente y 2 FMI cuyo estado legal cambió a "En devolución".</t>
  </si>
  <si>
    <t>El equipo de Estimados de Renta ha realizado de manera acumulada un total de 342 estimados de renta que ya fueron aprobaados por las instancias correspondientes.
Estos Estimados de Renta son de orden urbano, y se han realizado mayoritariamente en Bogotá DC (150 ER), Norte de Santander (103 ER) y Meta (43).</t>
  </si>
  <si>
    <t>Este resultado se presenta, teniendo en cuenta los cambios presentandos en el área Comercial de la Regional, en cuanto a la asignación y distribución de los Estimados de Renta.
La elaboración de estimados de renta de los inmuebles administrados directamente se vió afectado, toda vez que no se contaba con el servicio del operador logístico de transporte ya que la modificación a la adición se da el 29 de septiembre de 2023.</t>
  </si>
  <si>
    <t>Para mejorar el resultado del indicador a través de la Coordinación Comercial, se implementa como plan de mejoramiento que desde la coordinación se de asignacion a los estimados dando priorización, y de esta manera controlar las revisiones y elaboraciones de los mismos. 
De igual manera la Regional tiene expectativas altas de incremento de este indicador a razón del apoyo del personal que ingresa por el plan choque.
Con la ampliación en valor y plazo de los estimados de renta por metodología es otra herramienta que nos va permitir mejorar el indicador</t>
  </si>
  <si>
    <t>Hasta el momento se han realizado 855 estimados de renta en el año 2023, de los cuales:APARTAESTUDIIO 14
APARTAMENTO 21
APARTAMENTO PH	245
BODEGA NPH 12
BODEGA PH 4
CANCHAS 14
CASA COMERCIAL 3
CASA NPH 34
CASA PH	19
DEPOSITO PH 8
EDIFICIO HOTEL 2
FINCA CAMPESTRE	2
GARAJE	3
GARAJE PH 21
LOCAL NPH 36
LOCAL PH 290
LOTE 15
LOTE Y CONSTRUCCION 4
OFICINA NPH 2
OFICINA PH 87
PARQUEADERO PH	1</t>
  </si>
  <si>
    <t>Teniendo en cuenta el posible sobredimensionamiento del indicador hacia el cuarto trimestre del año 2023, el área encargada teniendo en cuenta su análisis y proyección de operatividad y procesos, ha estimado que para el 2023 se puede elevar la cifra meta a 900 estimado de renta elaborados.</t>
  </si>
  <si>
    <t xml:space="preserve">Realizar alistamiento de Sociedades Activas para comercialización </t>
  </si>
  <si>
    <t xml:space="preserve">Sociedades activas con alistamiento para comercialización </t>
  </si>
  <si>
    <t>(Sociedades con proceso completo de alistamiento para venta / Sociedades programadas para alistamiento) *100%</t>
  </si>
  <si>
    <r>
      <rPr>
        <b/>
        <sz val="11"/>
        <color indexed="8"/>
        <rFont val="Arial"/>
        <family val="2"/>
      </rPr>
      <t xml:space="preserve">Objetivo del indicador: </t>
    </r>
    <r>
      <rPr>
        <sz val="11"/>
        <color indexed="8"/>
        <rFont val="Arial"/>
        <family val="2"/>
      </rPr>
      <t xml:space="preserve">medir el alistamiento completo de las Sociedades Activas para proceder a su comercialización. 
</t>
    </r>
    <r>
      <rPr>
        <b/>
        <sz val="11"/>
        <color indexed="8"/>
        <rFont val="Arial"/>
        <family val="2"/>
      </rPr>
      <t>Numerador:</t>
    </r>
    <r>
      <rPr>
        <sz val="11"/>
        <color indexed="8"/>
        <rFont val="Arial"/>
        <family val="2"/>
      </rPr>
      <t xml:space="preserve"> corresponde a las sociedades con proceso completo de alistamiento para venta, es decir, que tengan viabilidad jurídica y cuenten con valoración comercial. 
</t>
    </r>
    <r>
      <rPr>
        <b/>
        <sz val="11"/>
        <color indexed="8"/>
        <rFont val="Arial"/>
        <family val="2"/>
      </rPr>
      <t xml:space="preserve">Denominador: </t>
    </r>
    <r>
      <rPr>
        <sz val="11"/>
        <color indexed="8"/>
        <rFont val="Arial"/>
        <family val="2"/>
      </rPr>
      <t>corresponde a las sociedades aprobadas para comercialización, priorizadas para la vigencia.</t>
    </r>
  </si>
  <si>
    <t>Se ha realizado un alistamiento que corresponde a la participación accionaria de la Sociedad Furel en la unión temporal Andired y en su filial "Infraestructura y Servicios".</t>
  </si>
  <si>
    <t xml:space="preserve">Implementar el Plan Estratégico de Talento Humano </t>
  </si>
  <si>
    <t xml:space="preserve">Gestión de Talento Humano </t>
  </si>
  <si>
    <t xml:space="preserve">Administración del Talento Humano
Evaluación y Desarrollo
Bienestar, Seguridad y Salud en el Trabajo
Compensación 
</t>
  </si>
  <si>
    <t>Gerencia de Talento Humano</t>
  </si>
  <si>
    <t xml:space="preserve">Cumplimiento del Plan Estratégico de Talento Humano </t>
  </si>
  <si>
    <t>Programación por periodos</t>
  </si>
  <si>
    <t>(Actividades ejecutadas de los diferentes planes de Gestión de Talento Humano / Actividades programadas en planes de gestión de Talento Humano ) * 100%</t>
  </si>
  <si>
    <r>
      <rPr>
        <b/>
        <sz val="11"/>
        <color indexed="8"/>
        <rFont val="Arial"/>
        <family val="2"/>
      </rPr>
      <t>Objetivo del indicador:</t>
    </r>
    <r>
      <rPr>
        <sz val="11"/>
        <color indexed="8"/>
        <rFont val="Arial"/>
        <family val="2"/>
      </rPr>
      <t xml:space="preserve"> medir el cumplimiento al </t>
    </r>
    <r>
      <rPr>
        <b/>
        <sz val="11"/>
        <color indexed="8"/>
        <rFont val="Arial"/>
        <family val="2"/>
      </rPr>
      <t xml:space="preserve">Plan Estratégico de Gestión de Talento Humano:
</t>
    </r>
    <r>
      <rPr>
        <sz val="11"/>
        <color indexed="8"/>
        <rFont val="Arial"/>
        <family val="2"/>
      </rPr>
      <t xml:space="preserve">
</t>
    </r>
    <r>
      <rPr>
        <b/>
        <sz val="11"/>
        <color indexed="8"/>
        <rFont val="Arial"/>
        <family val="2"/>
      </rPr>
      <t>Numerador</t>
    </r>
    <r>
      <rPr>
        <sz val="11"/>
        <color indexed="8"/>
        <rFont val="Arial"/>
        <family val="2"/>
      </rPr>
      <t xml:space="preserve">: corresponde a las actividades ejecutadas en los planes que componen el Plan Estratégico de Gestión de Talento Humano. 
</t>
    </r>
    <r>
      <rPr>
        <b/>
        <sz val="11"/>
        <color indexed="8"/>
        <rFont val="Arial"/>
        <family val="2"/>
      </rPr>
      <t>Denominador:</t>
    </r>
    <r>
      <rPr>
        <sz val="11"/>
        <color indexed="8"/>
        <rFont val="Arial"/>
        <family val="2"/>
      </rPr>
      <t xml:space="preserve"> corresponde a las actividades programadas en cada uno de los planes que componen el Plan Estratégico de Gestión de Talento Humano. Los planes son los siguientes:
</t>
    </r>
    <r>
      <rPr>
        <b/>
        <sz val="11"/>
        <color indexed="8"/>
        <rFont val="Arial"/>
        <family val="2"/>
      </rPr>
      <t xml:space="preserve">* Plan de Responsabilidad Social Empresarial: </t>
    </r>
    <r>
      <rPr>
        <sz val="11"/>
        <color indexed="8"/>
        <rFont val="Arial"/>
        <family val="2"/>
      </rPr>
      <t xml:space="preserve">Implementar un plan de acción enfocado a los derechos humanos del entorno social de la entidad, y comunidad priorizando las acciones pertinentes en el cumplimiento de los objetivos enmarcados en el programa y alineados con los objetivos de desarrollo sostenible. Haciendo de la empresa un ente moderno, transparente, ético y eficaz. Incluye las siguientes actividades: Equidad Inclusión y Genero, Alianzas y
Talleres.
</t>
    </r>
    <r>
      <rPr>
        <b/>
        <sz val="11"/>
        <color indexed="8"/>
        <rFont val="Arial"/>
        <family val="2"/>
      </rPr>
      <t xml:space="preserve">* Plan del Sistema de Gestión de Salud y Seguridad en el Trabajo- SGSST: </t>
    </r>
    <r>
      <rPr>
        <sz val="11"/>
        <color indexed="8"/>
        <rFont val="Arial"/>
        <family val="2"/>
      </rPr>
      <t xml:space="preserve">Proceso sistemático basado en el ciclo PHVA, que tiene como finalidad la prevención de accidentes de trabajo y la aparición de enfermedades laborales, enmarcado en el cumplimiento legal y la mejora continua. 
</t>
    </r>
    <r>
      <rPr>
        <b/>
        <sz val="11"/>
        <color indexed="8"/>
        <rFont val="Arial"/>
        <family val="2"/>
      </rPr>
      <t xml:space="preserve">* Plan de Gestión Ambiental y Sostenibilidad: </t>
    </r>
    <r>
      <rPr>
        <sz val="11"/>
        <color indexed="8"/>
        <rFont val="Arial"/>
        <family val="2"/>
      </rPr>
      <t xml:space="preserve">Mide la ejecución del cronograma de gestión ambiental y sostenibilidad donde se incluyen las estrategias establecidas para el año para el desarrollo y cumplimiento de los 5 lineamientos de la gestión ambiental: Dirección estratégica, control ambiental (programas de gestión ambiental), gestión del conocimiento y cultura, valoración de uso de los recursos naturales, planeación estratégica ambiental.
* </t>
    </r>
    <r>
      <rPr>
        <b/>
        <sz val="11"/>
        <color indexed="8"/>
        <rFont val="Arial"/>
        <family val="2"/>
      </rPr>
      <t>Plan de Gestión de Riesgo Público:</t>
    </r>
    <r>
      <rPr>
        <sz val="11"/>
        <color indexed="8"/>
        <rFont val="Arial"/>
        <family val="2"/>
      </rPr>
      <t xml:space="preserve"> Tiene el objetivo de suministrar a los directivos, empleados, contratistas y visitantes, las herramientas de sensibilización y manejo adecuado de los riesgos laborales generados por los factores de exposición pública. Actividades asociadas: Identificación y análisis de los riesgos asociados a los factores de exposición pública,
Generación de los protocolos, guías y procedimientos requeridos para la prevención, protección y reacción frente a los riesgos laborales generados por factores de exposición pública e Implementación, seguimiento y control de los procedimientos asociados a los riesgos laborales generados por factores de exposición pública.</t>
    </r>
  </si>
  <si>
    <r>
      <t>*</t>
    </r>
    <r>
      <rPr>
        <b/>
        <sz val="11"/>
        <rFont val="Arial"/>
        <family val="2"/>
      </rPr>
      <t xml:space="preserve"> Plan de Responsabilidad Social Empresarial: </t>
    </r>
    <r>
      <rPr>
        <sz val="11"/>
        <rFont val="Arial"/>
        <family val="2"/>
      </rPr>
      <t xml:space="preserve">En este trimestre se presento la politica de RSE al Comite Directivo la cual fue aprobada, de igual manera de continuo con las campañas de Tapitas por Patitas y Sueña la Botella. </t>
    </r>
    <r>
      <rPr>
        <b/>
        <sz val="11"/>
        <rFont val="Arial"/>
        <family val="2"/>
      </rPr>
      <t xml:space="preserve">Actividades 2023 </t>
    </r>
    <r>
      <rPr>
        <sz val="11"/>
        <rFont val="Arial"/>
        <family val="2"/>
      </rPr>
      <t xml:space="preserve">PT: 10/10 - ST: 7/8 - TT: 3/3. Al cierre del Tercer Trimestre se han ejecutado 20 Actividades de 21 programadas.
* </t>
    </r>
    <r>
      <rPr>
        <b/>
        <sz val="11"/>
        <rFont val="Arial"/>
        <family val="2"/>
      </rPr>
      <t>Plan del Sistema de Gestión de Salud y Seguridad en el Trabajo- SGSST:</t>
    </r>
    <r>
      <rPr>
        <sz val="11"/>
        <rFont val="Arial"/>
        <family val="2"/>
      </rPr>
      <t xml:space="preserve"> Se ejecutaron 120 actividades de las 117 programadas incialmente, incluyendo dos actividades pendientes en el segundo trimestre. Al tercer Trimestre se han ejecutado 359  de 379. Actividades:
*Aplicacion de Bateria de riesgo psicosocial.
*Fortalecimiento de brigadas y alistamiento para simulacro nacional de evacuación.
Teniendo en cuenta que hemos dejado de contar con apoyo tecnico por parte de ARL producto de la reclasificación del nivel de riesgo, los programas masafectados fueron: PVE PSicosocial, Seguridad Vial y PDGP Quimico, afectando el consolidado anual.
</t>
    </r>
    <r>
      <rPr>
        <b/>
        <sz val="11"/>
        <rFont val="Arial"/>
        <family val="2"/>
      </rPr>
      <t xml:space="preserve">Actividades 2023: </t>
    </r>
    <r>
      <rPr>
        <sz val="11"/>
        <rFont val="Arial"/>
        <family val="2"/>
      </rPr>
      <t>PT: 122/129 - ST: 117/123 - TT: 120/117. Al cierre del Tercer Trimestre se han ejecutado 359 Actividades de 369 programadas.
*</t>
    </r>
    <r>
      <rPr>
        <b/>
        <sz val="11"/>
        <rFont val="Arial"/>
        <family val="2"/>
      </rPr>
      <t xml:space="preserve"> Plan de Gestión Ambiental y Sostenibilidad: </t>
    </r>
    <r>
      <rPr>
        <sz val="11"/>
        <rFont val="Arial"/>
        <family val="2"/>
      </rPr>
      <t xml:space="preserve">Se celebran las fechas ambientales más relevantes con la implementación de acciones innovadoras como la recolección de tapitas, "si suena la botella" para recolección de botellas de amor y no se celebro el Dia de la Tierra en junio porque se celebro en conjunto en agosto con el dia de los niños para optimizar gastos y tiempo, se complemento con la toma de muestras de agua potable en las diferentes sedes de la SAE y a partir de los resultados y el traslado a la sede de san martin, en el ultimo trimestre se ajustara el el plan de gestión ambiental. Se realizaron 7 actividades de las 7 programadas.
</t>
    </r>
    <r>
      <rPr>
        <b/>
        <sz val="11"/>
        <rFont val="Arial"/>
        <family val="2"/>
      </rPr>
      <t>Actividades 2023:</t>
    </r>
    <r>
      <rPr>
        <sz val="11"/>
        <rFont val="Arial"/>
        <family val="2"/>
      </rPr>
      <t xml:space="preserve"> PT: 17/19 - ST 5/6 - TT 7/7. Al cierre del Tercer Trimestre se han ejecutado 29 Actividades de 32 programadas.
* </t>
    </r>
    <r>
      <rPr>
        <b/>
        <sz val="11"/>
        <rFont val="Arial"/>
        <family val="2"/>
      </rPr>
      <t>Plan de Gestión de Riesgo Público</t>
    </r>
    <r>
      <rPr>
        <sz val="11"/>
        <rFont val="Arial"/>
        <family val="2"/>
      </rPr>
      <t xml:space="preserve">: Se desarrollaron 7 Actividades en el trimestre cumpliendo con el 88%: Actualización de matriz de acciones urgentes, Seguimiento del formato de alertas tempranas y matriz de caracterización de riesgos contextuales, Seguimineto de matriz de casos por riesgos de exposición pública, Induccion al programa de gestión en  riesgo público, Seguimiento al plan de trabajo inicial con la UNIPEP, Elaboracion de borrador de resolucion para el establecimiento del comite de riesgo publcio y Generación de mesas de trabajo para la reestructuración de la gestion del peligro publico desde la prevención.
</t>
    </r>
    <r>
      <rPr>
        <b/>
        <sz val="11"/>
        <rFont val="Arial"/>
        <family val="2"/>
      </rPr>
      <t xml:space="preserve">Actividades 2023: </t>
    </r>
    <r>
      <rPr>
        <sz val="11"/>
        <rFont val="Arial"/>
        <family val="2"/>
      </rPr>
      <t>PT: 10/10 - ST: 12/15 - TT: 7/7.  Al cierre del Tercer Trimestre se han ejecutado 29 Actividades de 32 programadas.</t>
    </r>
  </si>
  <si>
    <t>Realizar avalúos de muebles</t>
  </si>
  <si>
    <t>Avalúos de bienes muebles</t>
  </si>
  <si>
    <t>(Cantidad de avalúos de bienes muebles revisados / Cantidad de avalúos de bienes muebles recibidos) *100%</t>
  </si>
  <si>
    <r>
      <rPr>
        <b/>
        <sz val="11"/>
        <color indexed="8"/>
        <rFont val="Arial"/>
        <family val="2"/>
      </rPr>
      <t xml:space="preserve">Objetivo del indicador: </t>
    </r>
    <r>
      <rPr>
        <sz val="11"/>
        <color indexed="8"/>
        <rFont val="Arial"/>
        <family val="2"/>
      </rPr>
      <t xml:space="preserve">medir la revisión realizada de los avalúos de los bienes muebles remitidos por la Gerencia de Bienes Muebles.
</t>
    </r>
    <r>
      <rPr>
        <b/>
        <sz val="11"/>
        <color indexed="8"/>
        <rFont val="Arial"/>
        <family val="2"/>
      </rPr>
      <t>Numerador:</t>
    </r>
    <r>
      <rPr>
        <sz val="11"/>
        <color indexed="8"/>
        <rFont val="Arial"/>
        <family val="2"/>
      </rPr>
      <t xml:space="preserve"> corresponde a los avalúos de bienes muebles revisados por parte de la Gerencia Técnica.
</t>
    </r>
    <r>
      <rPr>
        <b/>
        <sz val="11"/>
        <color indexed="8"/>
        <rFont val="Arial"/>
        <family val="2"/>
      </rPr>
      <t>Denominador:</t>
    </r>
    <r>
      <rPr>
        <sz val="11"/>
        <color indexed="8"/>
        <rFont val="Arial"/>
        <family val="2"/>
      </rPr>
      <t xml:space="preserve"> corresponde a los avalúos de bienes muebles recibidos por parte de la Gerencia de Bienes Muebles para su revisión.</t>
    </r>
  </si>
  <si>
    <t>A corte del tercer trimestre del año se recibieron y tramitaron las siguientes solicitudes 
Revision avaluos vehiculos y medios de transporte: 
recibidas: 273
tramitadas: 234
Joyas G Muebles 
recibidas:  2
tramitadas: 2
Otras solicitudes Gerencia Muebles:
recibidas:  15
tramitadas: 9
Solicitudes semovientes:
recibidas: 7
tramitadas: 5
Solicitudes  Gerencia Sociedades en Liquidación:
recibidas: 10
tramitadas: 6
Solicitudes Gerente Sociedades Activas
Recibidas:24
Tramitadas:10
Solictudes Gerencia de Proyectos Especiales:
Recibidas:3
Tramitadas:3</t>
  </si>
  <si>
    <t>Realizar y/o revisar estimados de renta de bienes inmuebles urbanos y rurales</t>
  </si>
  <si>
    <t>Estimados de renta.</t>
  </si>
  <si>
    <t>(Estimados de renta de activos elaborados y/o revisados / Estimados de renta a revisar y/o  elaborar) *100%</t>
  </si>
  <si>
    <r>
      <rPr>
        <b/>
        <sz val="11"/>
        <color indexed="8"/>
        <rFont val="Arial"/>
        <family val="2"/>
      </rPr>
      <t xml:space="preserve">Objetivo del indicador: </t>
    </r>
    <r>
      <rPr>
        <sz val="11"/>
        <color indexed="8"/>
        <rFont val="Arial"/>
        <family val="2"/>
      </rPr>
      <t xml:space="preserve">medir la elaboración y/o revisión realizada a los estimados de renta elaborados por FMI y/o unidad económica.
</t>
    </r>
    <r>
      <rPr>
        <b/>
        <sz val="11"/>
        <color indexed="8"/>
        <rFont val="Arial"/>
        <family val="2"/>
      </rPr>
      <t>Numerador:</t>
    </r>
    <r>
      <rPr>
        <sz val="11"/>
        <color indexed="8"/>
        <rFont val="Arial"/>
        <family val="2"/>
      </rPr>
      <t xml:space="preserve"> corresponde al número de estimados de renta de Bienes Inmuebles Urbanos elaborados por parte de la Gerencia Técnica de acuerdo a los montos establecidos y al número de estimados de renta revisados que fueron remitidos por las Gerencias regionales y Gerencia de Bienes Inmuebles Rurales.
</t>
    </r>
    <r>
      <rPr>
        <b/>
        <sz val="11"/>
        <color indexed="8"/>
        <rFont val="Arial"/>
        <family val="2"/>
      </rPr>
      <t xml:space="preserve">Denominador: </t>
    </r>
    <r>
      <rPr>
        <sz val="11"/>
        <color indexed="8"/>
        <rFont val="Arial"/>
        <family val="2"/>
      </rPr>
      <t>corresponde a los estimados de renta recibidos por las Gerencias Regionales y Gerencia de Bienes Inmuebles Rurales para su revisión y a las solicitudes de elaboración de estimados de renta de activos que se dispondrán en esquema de administración de arrendamiento. Los estimados de renta corresponden a activos inmuebles urbanos y rurales.</t>
    </r>
  </si>
  <si>
    <t xml:space="preserve">Este procedimiento se realiza con el fin de obtener los valores de renta de los bienes en condición urbana y rural susceptibles de arrendamiento pertenecientes al inventario de la Sociedad de Activos Especiales, la Gerencia técnica basada en la generación de valor de los inmuebles, desarrolla parte de la estimación de renta de los bienes urbanos y rurales mayores a $ 2.000.000 susceptibles a dicho proceso, de acuerdo con la metodología establecida para este trámite.
Para el primer trimestre  la Gerencia Técnica recibió 84 solicitudes de revisión de estimados de renta de Bienes Inmuebles Urbanos para 170 Folios de Matricula Inmobiliaria FMI y 10 solicitudes de revisión de estimados de renta de Inmuebles Rurales, para 58 Folios de Matricula Inmobiliaria FMI
Para el segundo trimestre La Gerencia Técnica recibió 72 solicitudes de revisión de estimados de renta de Bienes Inmuebles Urbanos para 142 Folios de Matricula Inmobiliaria FMI y 6 solicitudes de revisión de estimados de renta de inmuebles rurales, para 15 Folios de Matricula Inmobiliaria F.M.I, así mismo La Gerencia técnica también elaboro estimados de renta en el segundo trimestre a solicitud de la gerencia de Sociedades Activas correspondiente a 5 F.M.I, donde se determinó el valor de arrendamiento para 2 unidades económicas. Por ultimo la Gerencia Técnica recibió 45 solicitudes de revisión de fichas de caracterización de inmuebles rurales, para 162 Folios de Matricula Inmobiliaria F.M.I.,
Durante el tercer trimestre del año 2023. La Gerencia Técnica recibió la solicitud para 68 FMI sobre la revisión de estimados de renta de Bienes Inmuebles Urbanos, de los cuales 29 FMI corresponden a la Regional Centro Oriente, 6 FMI corresponden a la Regional Sur Occidente, 19 FMI  Regional Occidente y 14 FMI para la Regional Norte.
En el tiempo comprendido entre 1 de julio al 30 de septiembre de 2023, la Gerencia Técnica recibió 10 solicitudes de revisión de estimados de renta de inmuebles rurales, para 49 Folios de Matricula Inmobiliaria F.M.I., de los cuales 2 folios corresponden a la Regional Centro Oriente y 47 folios Regional Norte, determinando valor de arrendamiento para 10 unidades económicas
En el tiempo comprendido entre 1 de julio al 30 de septiembre de 2023, la Gerencia Técnica recibió 23 solicitudes de revisión de fichas de caracterización de inmuebles rurales, para 212 Folios de Matricula Inmobiliaria F.M.I., de los cuales 86 folios corresponden a la Regional Centro Oriente, 14 folios Regional Norte, 40 folios Regional Occidente y 72 folio Regional Suroccidente.  </t>
  </si>
  <si>
    <t>Realizar diagnósticos técnicos de sociedades</t>
  </si>
  <si>
    <t>Diagnóstico técnico de sociedades</t>
  </si>
  <si>
    <t>(Sociedades diagnosticadas / Diagnósticos de sociedades solicitados con información completa) *100%</t>
  </si>
  <si>
    <r>
      <rPr>
        <b/>
        <sz val="11"/>
        <color indexed="8"/>
        <rFont val="Arial"/>
        <family val="2"/>
      </rPr>
      <t xml:space="preserve">Objetivo del indicador: </t>
    </r>
    <r>
      <rPr>
        <sz val="11"/>
        <color indexed="8"/>
        <rFont val="Arial"/>
        <family val="2"/>
      </rPr>
      <t xml:space="preserve">medir el grado de avance en la elaboración de diagnósticos técnicos de sociedades.
</t>
    </r>
    <r>
      <rPr>
        <b/>
        <sz val="11"/>
        <color indexed="8"/>
        <rFont val="Arial"/>
        <family val="2"/>
      </rPr>
      <t>Numerador:</t>
    </r>
    <r>
      <rPr>
        <sz val="11"/>
        <color indexed="8"/>
        <rFont val="Arial"/>
        <family val="2"/>
      </rPr>
      <t xml:space="preserve"> corresponde a las sociedades diagnosticadas, es decir, que cuenten con la revisión de estados financieros de sociedades con conceptos favorables o desfavorables. 
</t>
    </r>
    <r>
      <rPr>
        <b/>
        <sz val="11"/>
        <color indexed="8"/>
        <rFont val="Arial"/>
        <family val="2"/>
      </rPr>
      <t>Denominador:</t>
    </r>
    <r>
      <rPr>
        <sz val="11"/>
        <color indexed="8"/>
        <rFont val="Arial"/>
        <family val="2"/>
      </rPr>
      <t xml:space="preserve"> corresponde a los diagnósticos de sociedades solicitados por las gerencias regionales con información completa.</t>
    </r>
  </si>
  <si>
    <t>Teniento en cuenta que este indicador depende de las solicitudes que realicen las Gerencias de Sociedades y que el procceso se encuentra en revisión para la actualización y/o modificación de los procesos y adicionalmente que, quienes lideraban este proceso en la Gerencia Técnica era el GIT de Inteligencia de negocios quienes fueron trasladados a la Gerencia Comercial, no es pertinente continuar con la medición del indicador.</t>
  </si>
  <si>
    <t>No se considera pertinente continuar con la medición del indicador</t>
  </si>
  <si>
    <t>Valorar las sociedades que administra la SAE</t>
  </si>
  <si>
    <t>Sociedades Valoradas</t>
  </si>
  <si>
    <t>(Sociedades valoradas / Solicitudes viables de valoración de sociedades) *100%</t>
  </si>
  <si>
    <r>
      <rPr>
        <b/>
        <sz val="11"/>
        <color indexed="8"/>
        <rFont val="Arial"/>
        <family val="2"/>
      </rPr>
      <t>Objetivo del indicador:</t>
    </r>
    <r>
      <rPr>
        <sz val="11"/>
        <color indexed="8"/>
        <rFont val="Arial"/>
        <family val="2"/>
      </rPr>
      <t xml:space="preserve"> medir el grado de avance de la valoración de sociedades de SAE. 
</t>
    </r>
    <r>
      <rPr>
        <b/>
        <sz val="11"/>
        <color indexed="8"/>
        <rFont val="Arial"/>
        <family val="2"/>
      </rPr>
      <t>Numerador:</t>
    </r>
    <r>
      <rPr>
        <sz val="11"/>
        <color indexed="8"/>
        <rFont val="Arial"/>
        <family val="2"/>
      </rPr>
      <t xml:space="preserve"> corresponde a las sociedades que cuentan con valoración por parte de la firma de valoración de sociedades y con revisión por parte de la Gerencia Técnica.
</t>
    </r>
    <r>
      <rPr>
        <b/>
        <sz val="11"/>
        <color indexed="8"/>
        <rFont val="Arial"/>
        <family val="2"/>
      </rPr>
      <t>Denominador:</t>
    </r>
    <r>
      <rPr>
        <sz val="11"/>
        <color indexed="8"/>
        <rFont val="Arial"/>
        <family val="2"/>
      </rPr>
      <t xml:space="preserve"> corresponde a las solicitudes de valoración de sociedades recibidas por parte de las gerencias comerciales o gerencias regionales. Se considera que una solicitud de valoración es viable, cuando la sociedad involucrada en la solicitud de valoración cuenta con un concepto favorable en el diagnóstico técnico.</t>
    </r>
  </si>
  <si>
    <t xml:space="preserve">Teniento en cuenta que este indicador depende de las solicitudes que realicen las Gerencias de Sociedades y que el procceso se encuentra en revisión para la actualización y/o modificación de los procesos y adicionalmente quienes lideraban este proceso en la Gerencia Técnica era el GIT de Inteligencia de negocios quienes fueron trasladados a la Gerencia Comercial, no es pertinente continuar con la medición del indicador </t>
  </si>
  <si>
    <t>Distribuir las comunicaciones de entrada y salida oportunamente</t>
  </si>
  <si>
    <t>Gestión Documental</t>
  </si>
  <si>
    <t>Gestión y Trámite</t>
  </si>
  <si>
    <t>GIT. Archivo y Correspondencia</t>
  </si>
  <si>
    <t xml:space="preserve">Oportunidad de distribución de comunicaciones de entrada y salida </t>
  </si>
  <si>
    <t>(Comunicaciones de entrada y salida distribuidas de manera oportuna  /  Comunicaciones de entrada y salida a ser distribuidas) *100%</t>
  </si>
  <si>
    <r>
      <rPr>
        <b/>
        <sz val="11"/>
        <color indexed="8"/>
        <rFont val="Arial"/>
        <family val="2"/>
      </rPr>
      <t xml:space="preserve">Objetivo del indicador: </t>
    </r>
    <r>
      <rPr>
        <sz val="11"/>
        <color indexed="8"/>
        <rFont val="Arial"/>
        <family val="2"/>
      </rPr>
      <t>medir la distribución oportuna de las comunicaciones de entrada y salida.</t>
    </r>
    <r>
      <rPr>
        <b/>
        <sz val="11"/>
        <color indexed="8"/>
        <rFont val="Arial"/>
        <family val="2"/>
      </rPr>
      <t xml:space="preserve">
Numerador: </t>
    </r>
    <r>
      <rPr>
        <sz val="11"/>
        <color indexed="8"/>
        <rFont val="Arial"/>
        <family val="2"/>
      </rPr>
      <t>corresponde a las comunicaciones distribuidas oportunamente de acuerdo con los siguientes Acuerdos de Niveles de Servicio:</t>
    </r>
    <r>
      <rPr>
        <b/>
        <sz val="11"/>
        <color indexed="8"/>
        <rFont val="Arial"/>
        <family val="2"/>
      </rPr>
      <t xml:space="preserve">
</t>
    </r>
    <r>
      <rPr>
        <sz val="11"/>
        <color indexed="8"/>
        <rFont val="Arial"/>
        <family val="2"/>
      </rPr>
      <t xml:space="preserve">* Para comunicaciones de salida: 1 día
* Para comunicaciones de entrada: 2 días
</t>
    </r>
    <r>
      <rPr>
        <b/>
        <sz val="11"/>
        <color indexed="8"/>
        <rFont val="Arial"/>
        <family val="2"/>
      </rPr>
      <t>Denominador:</t>
    </r>
    <r>
      <rPr>
        <sz val="11"/>
        <color indexed="8"/>
        <rFont val="Arial"/>
        <family val="2"/>
      </rPr>
      <t xml:space="preserve"> las comunicaciones de salida a ser distribuidas son aquellas que se reciben en el buzón de despacho y las comunicaciones de entrada a ser distribuidas corresponden a las allegadas de manera física o digital por cualquier canal de comunicación.
</t>
    </r>
    <r>
      <rPr>
        <b/>
        <sz val="11"/>
        <color indexed="8"/>
        <rFont val="Arial"/>
        <family val="2"/>
      </rPr>
      <t>Observaciones:</t>
    </r>
    <r>
      <rPr>
        <sz val="11"/>
        <color indexed="8"/>
        <rFont val="Arial"/>
        <family val="2"/>
      </rPr>
      <t xml:space="preserve">
</t>
    </r>
    <r>
      <rPr>
        <b/>
        <sz val="11"/>
        <color indexed="8"/>
        <rFont val="Arial"/>
        <family val="2"/>
      </rPr>
      <t>* Comunicación de entrada:</t>
    </r>
    <r>
      <rPr>
        <sz val="11"/>
        <color indexed="8"/>
        <rFont val="Arial"/>
        <family val="2"/>
      </rPr>
      <t xml:space="preserve"> distribución interna de la correspondencia recibida por externos que llega a la entidad
</t>
    </r>
    <r>
      <rPr>
        <b/>
        <sz val="11"/>
        <color indexed="8"/>
        <rFont val="Arial"/>
        <family val="2"/>
      </rPr>
      <t>* Comunicación de salida</t>
    </r>
    <r>
      <rPr>
        <sz val="11"/>
        <color indexed="8"/>
        <rFont val="Arial"/>
        <family val="2"/>
      </rPr>
      <t xml:space="preserve">: comunicación elaborada por la entidad a ser distribuidas a terceros
</t>
    </r>
  </si>
  <si>
    <t>Se indica la cantidad de comunicaciones recibidas y enviados / la cantidad de comunicaciones gestionadas a corte del tercer  trimestre. Este indicador se realiza a demanda.</t>
  </si>
  <si>
    <t>Actualizar las Tablas de Retención Documental de todas las áreas de SAE</t>
  </si>
  <si>
    <t>Organización y Transferencia</t>
  </si>
  <si>
    <t>Actualización de Tablas de Retención Documental</t>
  </si>
  <si>
    <t>(Etapas implementadas para la actualización de las TRD/ Etapas programadas para la actualización de las TRD)*100%</t>
  </si>
  <si>
    <r>
      <rPr>
        <b/>
        <sz val="11"/>
        <color indexed="8"/>
        <rFont val="Arial"/>
        <family val="2"/>
      </rPr>
      <t>Objetivo del indicador:</t>
    </r>
    <r>
      <rPr>
        <sz val="11"/>
        <color indexed="8"/>
        <rFont val="Arial"/>
        <family val="2"/>
      </rPr>
      <t xml:space="preserve"> medir el estado de avance de la implementación del proceso de actualización de tablas de retención documental en SAE.
</t>
    </r>
    <r>
      <rPr>
        <b/>
        <sz val="11"/>
        <color indexed="8"/>
        <rFont val="Arial"/>
        <family val="2"/>
      </rPr>
      <t>Numerador:</t>
    </r>
    <r>
      <rPr>
        <sz val="11"/>
        <color indexed="8"/>
        <rFont val="Arial"/>
        <family val="2"/>
      </rPr>
      <t xml:space="preserve"> se considera como implementada cada etapa, cuando se culmine las actividades previstas en cada etapa, sobre la totalidad de áreas de SAE. 
</t>
    </r>
    <r>
      <rPr>
        <b/>
        <sz val="11"/>
        <color indexed="8"/>
        <rFont val="Arial"/>
        <family val="2"/>
      </rPr>
      <t>Denominador:</t>
    </r>
    <r>
      <rPr>
        <sz val="11"/>
        <color indexed="8"/>
        <rFont val="Arial"/>
        <family val="2"/>
      </rPr>
      <t xml:space="preserve"> las etapas previstas para la actualización de tablas de retención documental son: 1) Recopilación de información, 2) Elaboración de cuadro de clasificación documental, 3) Ajustes y aprobación interna de TRD, 4) Ajustes de TRD y aprobación de Junta Directiva. Estas etapas se llevarán a cabo sobre las áreas identificadas por el Grupo Interno de Trabajo.</t>
    </r>
  </si>
  <si>
    <t>En el primer y segundo trimestre del 2023, el Grupo Interno de Trabajo de Archivo y Correspondencia culminó las siguientes etapas del proceso de actualización de Tablas de Retención Documental: 1) Recopilación de información y 2) Elaboración de cuadro de clasificación documental.
En el tercer trimestre del 2023 no se generó avance de este indicador toda vez que el GIT está a la espera del rediseño institucional para la actualización de las Tablas de Retención Documental.
Cabe aclarar que una vez se retome la actualización de las Tablas de Retención Documental se debe reiniciar el trabajo toda vez que el avance presentado en los dos primeros trimestres del 2023 se debe modificar.</t>
  </si>
  <si>
    <t>Para mejorar el desempeño del indicador, el GIT de Archivo y Correspondencia planteará un nuevo cronograma de las etapas de actualización de las Tablas de Retención Documental con base en las fechas estimadas de entrega del rediseño institucional que pueda brindar la Oficina Asesora de Planeación. A partir de dicho cronograma, el GIT iniciaría nuevamente las etapas 1 y 2 con base en la información suministrada de la nueva estructura organizacional, sin embargo, se prevé que el tiempo que queda de la vigencia no es suficiente para reiniciar las labores realizadas previamente y culminar al 100% la gestión propuesta para la vigencia.
Otro factor que puede impedir el cumplimiento de este indicador es la dependencia que se tiene de contar con las resoluciones de funciones de la nueva estructura organizacional de SAE producto del rediseño institucional, lo que impide iniciar nuevamente las etapas 1 y 2 previstas en la actualización de las Tablas de Retención Documental.
Por lo anterior y teniendo en cuenta que el cumplimiento de este indicador no depende actualmente de la gestión del GIT de Archivo y Correspondencia, se solicita amablemente se consideré la eliminación del indicador dado los factores externos expuestos ajenos al GIT de Archivo o que no sea teniendo en cuenta en la evaluación de desempeño de los trabajadores de este Grupo Interno de Trabajo.</t>
  </si>
  <si>
    <t>10. Diseñar, desarrollar e implementar la estrategia de transición digital que propenda por la transparencia y adecuada administración de los activos.</t>
  </si>
  <si>
    <t>Fortalecer y/o integrar los sistemas de información e información digital empleada por SAE para contribuir al adecuado funcionamiento de la Sociedad</t>
  </si>
  <si>
    <t>Garantizar la preservación digital a largo plazo en carpetas digitalizadas</t>
  </si>
  <si>
    <t>Preservación y Disposición Final</t>
  </si>
  <si>
    <t xml:space="preserve"> Preservación digital a largo plazo de carpetas digitales</t>
  </si>
  <si>
    <t>(Carpetas digitalizadas con preservación digital a largo plazo / Cantidad de carpetas con necesidad de preservación digital a largo plazo) *100%</t>
  </si>
  <si>
    <r>
      <rPr>
        <b/>
        <sz val="11"/>
        <color indexed="8"/>
        <rFont val="Arial"/>
        <family val="2"/>
      </rPr>
      <t xml:space="preserve">Objetivo del indicador: </t>
    </r>
    <r>
      <rPr>
        <sz val="11"/>
        <color indexed="8"/>
        <rFont val="Arial"/>
        <family val="2"/>
      </rPr>
      <t xml:space="preserve">medir la digitalización de expedientes con criterios de preservación digital a largo plazo.
</t>
    </r>
    <r>
      <rPr>
        <b/>
        <sz val="11"/>
        <color indexed="8"/>
        <rFont val="Arial"/>
        <family val="2"/>
      </rPr>
      <t>Numerador:</t>
    </r>
    <r>
      <rPr>
        <sz val="11"/>
        <color indexed="8"/>
        <rFont val="Arial"/>
        <family val="2"/>
      </rPr>
      <t xml:space="preserve"> corresponde a las carpetas digitales que cuentan con todos los requisitos exigibles para la preservación digital establecidos por el Archivo General de la Nación.
</t>
    </r>
    <r>
      <rPr>
        <b/>
        <sz val="11"/>
        <color indexed="8"/>
        <rFont val="Arial"/>
        <family val="2"/>
      </rPr>
      <t>Denominador:</t>
    </r>
    <r>
      <rPr>
        <sz val="11"/>
        <color indexed="8"/>
        <rFont val="Arial"/>
        <family val="2"/>
      </rPr>
      <t xml:space="preserve"> incluye las carpetas digitales que se encuentran con rezago de requisitos de preservación digital y las pendientes por digitalizar con dichos parámetros. Para el 2023 se tiene estimado tener 25.000 carpetas con criterios de preservación digital a largo plazo.</t>
    </r>
  </si>
  <si>
    <t>Cantidad de expedientes digitalizados a corte del tercer trimestre del total de la proyección estimada ha realizar este año. Estos 18661 corresponden a los expedientes solicitados por el servicio de circulacion y prestamo y la digitalizacion de expedientes de sociedades los cuales su cargue se realizo en el aplicativo ORFEO.</t>
  </si>
  <si>
    <t>11. Estandarizar, actualizar y mejorar la información del inventario de activos administrados por la SAE con criterios de calidad y oportunidad.</t>
  </si>
  <si>
    <t>Estandarizar, actualizar y mejorar la información del inventario de activos administrados por SAE y otras bases de datos con criterios de calidad y oportunidad</t>
  </si>
  <si>
    <t xml:space="preserve">Gestionar el cargue de Sentencias en el Sistema de Información </t>
  </si>
  <si>
    <t xml:space="preserve">Ingresos de Activos </t>
  </si>
  <si>
    <t>GIT. Aseguramiento y Control de la Información</t>
  </si>
  <si>
    <t xml:space="preserve">Cargue de Sentencias en el Sistema de Información </t>
  </si>
  <si>
    <t>(Número de sentencias cargadas / Número de sentencias recibidas con cumplimiento de requisitos) *100%</t>
  </si>
  <si>
    <r>
      <rPr>
        <b/>
        <sz val="11"/>
        <color indexed="8"/>
        <rFont val="Arial"/>
        <family val="2"/>
      </rPr>
      <t xml:space="preserve">Objetivo del indicador: </t>
    </r>
    <r>
      <rPr>
        <sz val="11"/>
        <color indexed="8"/>
        <rFont val="Arial"/>
        <family val="2"/>
      </rPr>
      <t xml:space="preserve">medir el cargue de las Sentencias en el Sistema de Información.
</t>
    </r>
    <r>
      <rPr>
        <b/>
        <sz val="11"/>
        <color indexed="8"/>
        <rFont val="Arial"/>
        <family val="2"/>
      </rPr>
      <t>Numerador</t>
    </r>
    <r>
      <rPr>
        <sz val="11"/>
        <color indexed="8"/>
        <rFont val="Arial"/>
        <family val="2"/>
      </rPr>
      <t xml:space="preserve">: es el número de sentencias cargadas, de devolución o extinción.
</t>
    </r>
    <r>
      <rPr>
        <b/>
        <sz val="11"/>
        <color indexed="8"/>
        <rFont val="Arial"/>
        <family val="2"/>
      </rPr>
      <t>Denominador:</t>
    </r>
    <r>
      <rPr>
        <sz val="11"/>
        <color indexed="8"/>
        <rFont val="Arial"/>
        <family val="2"/>
      </rPr>
      <t xml:space="preserve"> es el número de sentencias recibidas con cumplimiento de requisitos, sentencia completa con constancia ejecutoria y proveniente de autoridad judicial competente.  </t>
    </r>
  </si>
  <si>
    <t>T1: se cargaron 110 sentencias en el sistema que corresponden a 641 Activos.
T2: Se cargaron 83 sentencias en el sistema que corresponden a 289 activos.
3T: se cargaron 121 sentencias y 35 sentencias se encuentran pendientes de validación y tramite.</t>
  </si>
  <si>
    <t>3T: 35 sentencias que se encuentran pendientes de validación y tramite.</t>
  </si>
  <si>
    <t>Medir la eficacia en la legalización de comisiones o desplazamientos realizados por las áreas</t>
  </si>
  <si>
    <t>Eficacia de legalización de comisiones o desplazamientos de viajes</t>
  </si>
  <si>
    <t>(Legalizaciones realizadas / Comisiones o desplazamientos de viaje realizadas)*100%</t>
  </si>
  <si>
    <r>
      <rPr>
        <b/>
        <sz val="11"/>
        <color indexed="8"/>
        <rFont val="Arial"/>
        <family val="2"/>
      </rPr>
      <t xml:space="preserve">Objetivo del indicador: </t>
    </r>
    <r>
      <rPr>
        <sz val="11"/>
        <color indexed="8"/>
        <rFont val="Arial"/>
        <family val="2"/>
      </rPr>
      <t xml:space="preserve">medir la eficacia en la legalización de comisiones o desplazamientos de viajes realizados.
</t>
    </r>
    <r>
      <rPr>
        <b/>
        <sz val="11"/>
        <color indexed="8"/>
        <rFont val="Arial"/>
        <family val="2"/>
      </rPr>
      <t>Numerador:</t>
    </r>
    <r>
      <rPr>
        <sz val="11"/>
        <color indexed="8"/>
        <rFont val="Arial"/>
        <family val="2"/>
      </rPr>
      <t xml:space="preserve"> se considera que una legalización es efectiva cuando el funcionario público, trabajador y contratistas  presentan su legalización correcta, es decir, cuando se presenta el informe de legalización diligenciado completamente, firmado por el trabajador y jefe inmediato, y los respectivos soportes de la ejecución del gasto.
</t>
    </r>
    <r>
      <rPr>
        <b/>
        <sz val="11"/>
        <color indexed="8"/>
        <rFont val="Arial"/>
        <family val="2"/>
      </rPr>
      <t xml:space="preserve">Denominador: </t>
    </r>
    <r>
      <rPr>
        <sz val="11"/>
        <color indexed="8"/>
        <rFont val="Arial"/>
        <family val="2"/>
      </rPr>
      <t>corresponde a todas las comisiones o desplazamientos efectivos realizados por los funcionarios públicos, trabajadores y contratistas, registrados en base de datos de control de comisiones que administra el GIT de Comisiones y Desplazamientos.</t>
    </r>
  </si>
  <si>
    <t>Durante el periodo del 1 de enero al 30 de septiembre de 2023 se validaron y formalizaron 3.882 legalizaciones de comisiones de servicio, quedando pendiente de legalización 175 comisiones de servicio.</t>
  </si>
  <si>
    <t xml:space="preserve">Es importante aclarar que no depende del Git de viáticos el cumplimiento de los funcionarios para la legalización de las comisiones, ya que dependemos de la prontitud de cada uno de ellos para que remitan la información, sin embargo el Git de Viáticos realiza el seguimiento, acompañamiento y capacitación a los funcionarios, y se implementan las alertas y acciones necesarias para que cumplan con  las legalizaciones en los tiempos estipulados en el procedimiento.  </t>
  </si>
  <si>
    <t>Elaborar la documentación estratégica del nuevo modelo operacional de SAE</t>
  </si>
  <si>
    <t xml:space="preserve">Direccionamiento Estratégico </t>
  </si>
  <si>
    <t xml:space="preserve">Administración del SIG  </t>
  </si>
  <si>
    <t>Oficina Asesora de Planeación</t>
  </si>
  <si>
    <t>Documentación estratégica nuevo modelo operacional</t>
  </si>
  <si>
    <t>(Documentos estratégicos del nuevo modelo operacional elaborados / Documentos estratégicos del nuevo modelo operacional programados y priorizados) * 100%</t>
  </si>
  <si>
    <r>
      <rPr>
        <b/>
        <sz val="11"/>
        <color indexed="8"/>
        <rFont val="Arial"/>
        <family val="2"/>
      </rPr>
      <t>Objetivo del indicador:</t>
    </r>
    <r>
      <rPr>
        <sz val="11"/>
        <color indexed="8"/>
        <rFont val="Arial"/>
        <family val="2"/>
      </rPr>
      <t xml:space="preserve"> medir el avance de documentación estratégica del nuevo modelo operacional.
</t>
    </r>
    <r>
      <rPr>
        <b/>
        <sz val="11"/>
        <color indexed="8"/>
        <rFont val="Arial"/>
        <family val="2"/>
      </rPr>
      <t xml:space="preserve">Numerador: </t>
    </r>
    <r>
      <rPr>
        <sz val="11"/>
        <color indexed="8"/>
        <rFont val="Arial"/>
        <family val="2"/>
      </rPr>
      <t xml:space="preserve">corresponde al número de documentos elaborados y/o actualizados para implementar el nuevo modelo operacional que fueron priorizados en la programación, se entiende como finalizada la acción cuando estos documentos se encuentren publicados en la arquitectura empresarial.
</t>
    </r>
    <r>
      <rPr>
        <b/>
        <sz val="11"/>
        <color indexed="8"/>
        <rFont val="Arial"/>
        <family val="2"/>
      </rPr>
      <t>Denominador:</t>
    </r>
    <r>
      <rPr>
        <sz val="11"/>
        <color indexed="8"/>
        <rFont val="Arial"/>
        <family val="2"/>
      </rPr>
      <t xml:space="preserve"> corresponde a los documentos priorizados para viabilizar el nuevo modelo operacional. Esta programación se realizará con base en la identificación de documentos y la priorización que se brinde desde la Oficina Asesora de Planeación; esto puede incluir políticas operacionales, procedimientos, guías, protocolos u otro tipo documental. El denominador es variable de acuerdo con la priorización establecida por la Oficina Asesora de Planeación.</t>
    </r>
  </si>
  <si>
    <r>
      <rPr>
        <b/>
        <sz val="11"/>
        <rFont val="Arial"/>
        <family val="2"/>
      </rPr>
      <t xml:space="preserve">Primer Trimestre: </t>
    </r>
    <r>
      <rPr>
        <sz val="11"/>
        <rFont val="Arial"/>
        <family val="2"/>
      </rPr>
      <t xml:space="preserve">La Oficina Asesora de Planeación programó inicialmente actualizar 27 documentos estratégicos relacionados con el nuevo modelo operacional y plataforma estratégica de SAE, de los cuales acompañó metodológicamente 8 documentos relacionados con los objetivos estratégicos de la entidad y los nuevos lineamientos de la Alta Dirección. 
</t>
    </r>
    <r>
      <rPr>
        <b/>
        <sz val="11"/>
        <rFont val="Arial"/>
        <family val="2"/>
      </rPr>
      <t>Segundo Trimestre:</t>
    </r>
    <r>
      <rPr>
        <sz val="11"/>
        <rFont val="Arial"/>
        <family val="2"/>
      </rPr>
      <t xml:space="preserve"> a corte del segundo trimestre la OAP programó realizar 34 documentos, de los cuales desarrolló 5 documentos, los cuales se exponen a continuación: P-DE2-246 Procedimiento de debida diligencia, P-DE2-247 Procedimiento Reporte Monitoreo Gestión Alertas, P-DE2-249 Procedimiento Plan de Acción Institucional, G-DE3-007 Guía Metodológica de Definicion de Indicadores, y G-DE1-017 Guía Metodológica para la Gestión de la Estrategia.
</t>
    </r>
    <r>
      <rPr>
        <b/>
        <sz val="11"/>
        <rFont val="Arial"/>
        <family val="2"/>
      </rPr>
      <t>Tercer trimestre</t>
    </r>
    <r>
      <rPr>
        <sz val="11"/>
        <rFont val="Arial"/>
        <family val="2"/>
      </rPr>
      <t>:en el tercer trimestre se reportaron 10 documentos elaborados correspondientes mayoritariamente a los procesos misionales de recepción y registro, disposición temporal y disposición fina.
La programación de los documentos priorizados a documentar puede variar dependiendo de la nueva actualización de la metodología de administración de bienes y los lineamientos que se establezcan en el Plan Nacional de Desarrollo.
Al corte de 30 de septiembre, se han elaborado 23 documentos de 42 programados a la fecha, con un porcentaje de avance del 55%.</t>
    </r>
  </si>
  <si>
    <t xml:space="preserve">
Generar acciones que fortalezcan el proceso de atención al ciudadano y lenguaje claro en la SAE con el fin de brindar un mejor servicio  a los públicos de interés, permitiendo facilitar su práctica permanente</t>
  </si>
  <si>
    <t>Estrategia de fortalecimiento de atención al ciudadano y lenguaje claro</t>
  </si>
  <si>
    <t>(Cantidad de guías o instrumentos realizados / Cantidad de guías o instrumentos programados) * 100%</t>
  </si>
  <si>
    <r>
      <rPr>
        <b/>
        <sz val="11"/>
        <color indexed="8"/>
        <rFont val="Arial"/>
        <family val="2"/>
      </rPr>
      <t>Objetivo del indicador:</t>
    </r>
    <r>
      <rPr>
        <sz val="11"/>
        <color indexed="8"/>
        <rFont val="Arial"/>
        <family val="2"/>
      </rPr>
      <t xml:space="preserve"> medir las guías realizadas como piezas gráficas, video difusión, espacios, activaciones btl, capacitaciones e instrumentos que sirvan como herramientas de mejora de atención al ciudadano y de lenguaje claro para los colaboradores así como la práctica permanente de una buena atención al ciudadano y de lenguaje claro. 
</t>
    </r>
    <r>
      <rPr>
        <b/>
        <sz val="11"/>
        <color indexed="8"/>
        <rFont val="Arial"/>
        <family val="2"/>
      </rPr>
      <t xml:space="preserve">Numerador: </t>
    </r>
    <r>
      <rPr>
        <sz val="11"/>
        <color indexed="8"/>
        <rFont val="Arial"/>
        <family val="2"/>
      </rPr>
      <t xml:space="preserve">corresponde al número de guías e instrumentos realizados para la mejora de la atención al ciudadano y de lenguaje claro. Estos instrumentos se consideran realizados cuando han sido socializados por los canales oficiales de SAE. 
</t>
    </r>
    <r>
      <rPr>
        <b/>
        <sz val="11"/>
        <color indexed="8"/>
        <rFont val="Arial"/>
        <family val="2"/>
      </rPr>
      <t xml:space="preserve">Denominador: </t>
    </r>
    <r>
      <rPr>
        <sz val="11"/>
        <color indexed="8"/>
        <rFont val="Arial"/>
        <family val="2"/>
      </rPr>
      <t xml:space="preserve">corresponde al número de guías e instrumentos programados para la vigencia. Se tienen previstos la realización de 6 instrumentos para la vigencia. </t>
    </r>
  </si>
  <si>
    <r>
      <rPr>
        <b/>
        <sz val="11"/>
        <rFont val="Arial"/>
        <family val="2"/>
      </rPr>
      <t xml:space="preserve">Primer trimestre: </t>
    </r>
    <r>
      <rPr>
        <sz val="11"/>
        <rFont val="Arial"/>
        <family val="2"/>
      </rPr>
      <t xml:space="preserve">Desde la Oficina de Comunicaciones y Atencion al Ciudadano se diseñaron prizas informativas ilustradas para entrega por los diferentes canalies internor a los servidores, sin embargo, no se hizo ninguna publicación en este trimestre.
</t>
    </r>
    <r>
      <rPr>
        <b/>
        <sz val="11"/>
        <rFont val="Arial"/>
        <family val="2"/>
      </rPr>
      <t xml:space="preserve">Segundo trimestre: </t>
    </r>
    <r>
      <rPr>
        <sz val="11"/>
        <rFont val="Arial"/>
        <family val="2"/>
      </rPr>
      <t xml:space="preserve">Se publicaron 4 piezas de lenguaje claro así: </t>
    </r>
    <r>
      <rPr>
        <b/>
        <sz val="11"/>
        <rFont val="Arial"/>
        <family val="2"/>
      </rPr>
      <t xml:space="preserve">
1. </t>
    </r>
    <r>
      <rPr>
        <sz val="11"/>
        <rFont val="Arial"/>
        <family val="2"/>
      </rPr>
      <t>¿Qué espera el ciudadano de las respuestas de la Entidad? 25 de mayo de 2023</t>
    </r>
    <r>
      <rPr>
        <b/>
        <sz val="11"/>
        <rFont val="Arial"/>
        <family val="2"/>
      </rPr>
      <t xml:space="preserve">
2.</t>
    </r>
    <r>
      <rPr>
        <sz val="11"/>
        <rFont val="Arial"/>
        <family val="2"/>
      </rPr>
      <t xml:space="preserve"> ¿Qué es el verbo infinitivo? 30 mayo de 2023</t>
    </r>
    <r>
      <rPr>
        <b/>
        <sz val="11"/>
        <rFont val="Arial"/>
        <family val="2"/>
      </rPr>
      <t xml:space="preserve">
3. </t>
    </r>
    <r>
      <rPr>
        <sz val="11"/>
        <rFont val="Arial"/>
        <family val="2"/>
      </rPr>
      <t>Realice el curso actualizado de lenguaje claro - 23 de junio de 2023.</t>
    </r>
    <r>
      <rPr>
        <b/>
        <sz val="11"/>
        <rFont val="Arial"/>
        <family val="2"/>
      </rPr>
      <t xml:space="preserve">
4. </t>
    </r>
    <r>
      <rPr>
        <sz val="11"/>
        <rFont val="Arial"/>
        <family val="2"/>
      </rPr>
      <t>¿Qué es el gerundio? 29 de junio de 2023</t>
    </r>
    <r>
      <rPr>
        <b/>
        <sz val="11"/>
        <rFont val="Arial"/>
        <family val="2"/>
      </rPr>
      <t xml:space="preserve">
</t>
    </r>
    <r>
      <rPr>
        <b/>
        <sz val="11"/>
        <color rgb="FF0070C0"/>
        <rFont val="Arial"/>
        <family val="2"/>
      </rPr>
      <t xml:space="preserve">\\fileserver\publica\34-Oficina de Comunicaciones\Atención al Ciudadano\LENGUAJE CLARO\2023
</t>
    </r>
    <r>
      <rPr>
        <b/>
        <sz val="11"/>
        <color theme="1"/>
        <rFont val="Arial"/>
        <family val="2"/>
      </rPr>
      <t>Tercer trimestres:</t>
    </r>
    <r>
      <rPr>
        <b/>
        <sz val="11"/>
        <color rgb="FF0070C0"/>
        <rFont val="Arial"/>
        <family val="2"/>
      </rPr>
      <t xml:space="preserve"> </t>
    </r>
    <r>
      <rPr>
        <sz val="11"/>
        <color theme="1"/>
        <rFont val="Arial"/>
        <family val="2"/>
      </rPr>
      <t xml:space="preserve">Se realizo capacitacion al area de asuntos legales sobre el lenguaje claro.
Realizada el 08de Septiembre del 2023 (Horario: 08:00AM - 10:00AM Lugar:Sala de capacitacion piso 39 Oficinas de la SAE) 
https://saesas-my.sharepoint.com/:v:/g/personal/vavargas_saesas_gov_co/EbCGfqVD6RtOqlJC9gtdZkYBkUm9kLczKH7BXJ_aMW3a5A
</t>
    </r>
    <r>
      <rPr>
        <b/>
        <sz val="11"/>
        <color theme="1"/>
        <rFont val="Arial"/>
        <family val="2"/>
      </rPr>
      <t xml:space="preserve">(Listado de asistencia) </t>
    </r>
    <r>
      <rPr>
        <sz val="11"/>
        <color theme="1"/>
        <rFont val="Arial"/>
        <family val="2"/>
      </rPr>
      <t xml:space="preserve">https://saesas-my.sharepoint.com/:b:/g/personal/vavargas_saesas_gov_co/EVI4NL_6Z75PkoVKffWfhAcBIP4PKTvsAcry7_3C-vjWaQ?e=Fs5F1f
</t>
    </r>
  </si>
  <si>
    <t>Realizar medición de los fallos favorables de acciones de tutela en contra de la entidad</t>
  </si>
  <si>
    <t>SI</t>
  </si>
  <si>
    <t xml:space="preserve">Tasa de fallos favorables en acciones de tutela en contra de la entidad que invoquen la protección del derecho de petición </t>
  </si>
  <si>
    <t>(Número de acciones de tutela con fallo favorable en el año en curso que invocan la protección del derecho de petición / Número de acciones de tutela recibidas por la entidad en el año en curso que invocan la protección del derecho de petición) * 100</t>
  </si>
  <si>
    <r>
      <rPr>
        <b/>
        <sz val="11"/>
        <color theme="1"/>
        <rFont val="Arial"/>
        <family val="2"/>
      </rPr>
      <t xml:space="preserve">Objetivo del indicador: </t>
    </r>
    <r>
      <rPr>
        <sz val="11"/>
        <color theme="1"/>
        <rFont val="Arial"/>
        <family val="2"/>
      </rPr>
      <t xml:space="preserve">medir el porcentaje de fallos favorables de acciones de tutela en contra de la entidad que invocan la protección del derecho de petición.
</t>
    </r>
    <r>
      <rPr>
        <b/>
        <sz val="11"/>
        <color theme="1"/>
        <rFont val="Arial"/>
        <family val="2"/>
      </rPr>
      <t>Numerador:</t>
    </r>
    <r>
      <rPr>
        <sz val="11"/>
        <color theme="1"/>
        <rFont val="Arial"/>
        <family val="2"/>
      </rPr>
      <t xml:space="preserve">  corresponde a las acciones de tutela favorables que invocan la protección del derecho de petición.
</t>
    </r>
    <r>
      <rPr>
        <b/>
        <sz val="11"/>
        <color theme="1"/>
        <rFont val="Arial"/>
        <family val="2"/>
      </rPr>
      <t>Denominador:</t>
    </r>
    <r>
      <rPr>
        <sz val="11"/>
        <color theme="1"/>
        <rFont val="Arial"/>
        <family val="2"/>
      </rPr>
      <t xml:space="preserve"> corresponde a las acciones de tutela recibidas por la entidad que invocan la protección del derecho de petición.</t>
    </r>
  </si>
  <si>
    <t>A corte del tercer trimestre se han radicado 625 acciones de tutela, de las cuales 239 son por concepto de derecho de petición, lográndose como fallos favorables un total de 191. No se obtuvo el 100% de fallos favorables, las respuestas generadas a los derechos de petición no son generadas de manera clara, precisa y de fondo. Como plan de acción se han implementado capacitaciones por parte del GIT DEFENSA, en donde se manera puntual se les ha realizado observaciones a las áreas, indicándoles las falencias en las respuestas generadas.</t>
  </si>
  <si>
    <t xml:space="preserve">Fortalecer estrategias y espacios de control , seguimiento y aseguramiento en el marco de la misionalidad de SAE  </t>
  </si>
  <si>
    <t>Ejecutar la debida diligencia en los diferentes procesos de la SAE</t>
  </si>
  <si>
    <t>Procesos de Debida Diligencia</t>
  </si>
  <si>
    <t>(Cantidad de conceptos de debida diligencia cerrados /cantidad de conceptos de debida diligencia identificados) *100%</t>
  </si>
  <si>
    <r>
      <rPr>
        <b/>
        <sz val="11"/>
        <color indexed="8"/>
        <rFont val="Arial"/>
        <family val="2"/>
      </rPr>
      <t xml:space="preserve">Objetivo del indicador: </t>
    </r>
    <r>
      <rPr>
        <sz val="11"/>
        <color rgb="FF000000"/>
        <rFont val="Arial"/>
        <family val="2"/>
      </rPr>
      <t>medir los procesos de debida diligencia realizados por la GREC.</t>
    </r>
    <r>
      <rPr>
        <b/>
        <sz val="11"/>
        <color indexed="8"/>
        <rFont val="Arial"/>
        <family val="2"/>
      </rPr>
      <t xml:space="preserve">
Numerador: </t>
    </r>
    <r>
      <rPr>
        <sz val="11"/>
        <color rgb="FF000000"/>
        <rFont val="Arial"/>
        <family val="2"/>
      </rPr>
      <t>corresponde a la elaboración de conceptos de debida diligencia, con cierre al caso correspondiente y remitido al área solicitante o competente, en caso de ser requerido. .</t>
    </r>
    <r>
      <rPr>
        <b/>
        <sz val="11"/>
        <color indexed="8"/>
        <rFont val="Arial"/>
        <family val="2"/>
      </rPr>
      <t xml:space="preserve">
</t>
    </r>
    <r>
      <rPr>
        <sz val="11"/>
        <color indexed="8"/>
        <rFont val="Arial"/>
        <family val="2"/>
      </rPr>
      <t xml:space="preserve">
</t>
    </r>
    <r>
      <rPr>
        <b/>
        <sz val="11"/>
        <color indexed="8"/>
        <rFont val="Arial"/>
        <family val="2"/>
      </rPr>
      <t>Denominador:</t>
    </r>
    <r>
      <rPr>
        <sz val="11"/>
        <color indexed="8"/>
        <rFont val="Arial"/>
        <family val="2"/>
      </rPr>
      <t xml:space="preserve"> los procesos de debida diligencia a realizar o identificados se determinan con base en las solicitudes de las diferentes áreas, reporte de alertas o escalamiento de casos reportados a través del canal dispuesto por la GREC. </t>
    </r>
  </si>
  <si>
    <t xml:space="preserve">Para el período de reporte de enero 1  a septiembre 30 de 2023, se tienen identificados 879 casos para trámite de Debida Diligencia, de los cuales, a la fecha de reporte se cuenta con la siguiente distribución: 
* 876 informes de debida diligencia realizados y reportados a las áreas solicitantes, a través del canal dispuesto para tal fin
*3 casos de debida diligencia tramitados, para el primer semestre, no se cumplió con el 0,34% del cierre de las debidas diligencias, dado que los 3 casos en estado "Tramitado" se encuentran asignados internamente en revisión, gestión interna de análisis y trámite de acuerdo a los términos de respuesta establecidos en el procedimiento                                                                                                                                                                              *178  Informes Plan de choque - debida diligencia realizados y reportados a las áreas solicitantes, a través del canal dispuesto para tal fin                                                                                                                                                       *48 Informes Revisores Fiscales - debida diligencia realizados y reportados a las áreas solicitantes, a través del canal dispuesto para tal fin                                                                                                                                                   En alcance a los indicadores presentados, la GREC evidencia dos situaciones particulares que fueron atentidas:                                                                                                                                                                                     1. Debidas Diligencias Plan de Choque                                                                                                                                                                                                                                                                                                             2. Debidas diligencias Revisores  Fiscales  </t>
  </si>
  <si>
    <t xml:space="preserve">En alcance a los indicadores presentados, la GREC evidencia dos situaciones particulares que fueron atentidas:                                                                                                                                                           1. Debidas Diligencias Plan de Choque                                                                                                                                                                                                                                                                                                             2. Debidas diligencias Revisores  Fiscales  </t>
  </si>
  <si>
    <t>Solicitar rendición de cuentas a depositarios removidos</t>
  </si>
  <si>
    <t>Rendición de cuentas a depositarios removidos</t>
  </si>
  <si>
    <t>(Solicitudes de rendición de cuentas a depositarios removidos / Número de depositarios removidos)*100%</t>
  </si>
  <si>
    <r>
      <rPr>
        <b/>
        <sz val="11"/>
        <color indexed="8"/>
        <rFont val="Arial"/>
        <family val="2"/>
      </rPr>
      <t xml:space="preserve">Objetivo del indicador: </t>
    </r>
    <r>
      <rPr>
        <sz val="11"/>
        <color indexed="8"/>
        <rFont val="Arial"/>
        <family val="2"/>
      </rPr>
      <t xml:space="preserve">medir la  solicitud de la rendición de cuentas a los depositarios removidos por incumplimiento de obligaciones, renuncia, o por diferentes causales de remoción.
</t>
    </r>
    <r>
      <rPr>
        <b/>
        <sz val="11"/>
        <color indexed="8"/>
        <rFont val="Arial"/>
        <family val="2"/>
      </rPr>
      <t>Numerador:</t>
    </r>
    <r>
      <rPr>
        <sz val="11"/>
        <color indexed="8"/>
        <rFont val="Arial"/>
        <family val="2"/>
      </rPr>
      <t xml:space="preserve"> las solicitudes de rendición de cuentas se entenderán como realizadas con el envío del acto administrativo por oficio certificado o correo electrónico al depositario.
</t>
    </r>
    <r>
      <rPr>
        <b/>
        <sz val="11"/>
        <color indexed="8"/>
        <rFont val="Arial"/>
        <family val="2"/>
      </rPr>
      <t>Denominador:</t>
    </r>
    <r>
      <rPr>
        <sz val="11"/>
        <color indexed="8"/>
        <rFont val="Arial"/>
        <family val="2"/>
      </rPr>
      <t xml:space="preserve"> el número de depositarios removidos se tomará con base en los actos administrativos de remoción comunicados por la Gerencia de Asuntos Legales.</t>
    </r>
  </si>
  <si>
    <t>Como sumatoria de la gestión del indicador para el T1 se realizon 23 y para el T2 se realizon 40, para un total de 63 comunicaciones de rendición de cuentas. 
En el T3 se realizó 35 solicitudes de rendición de cuentas a 35 depositarios removidos a partir de los actos administrativos comunicados por la Gerencia de Asuntos Legales, obteniendo como resultado 98 comunicaciones y/o solicitudes para rendir cuentas finales por la gestión del depositario. La comunicación a los depositarios se realizó de forma satisfactoria y se está a la espera que presenten sus informes finales para avanzar en el procedimiento interno.
Se aclara que en algunas oportunidades se presentan demoras en la comunicación a la Gerencia del acto de remoción por parte de jurídica y/o cargue del acto en la intranet por el área correspondiente, lo que implica que la Gerencia deba solicitar las resoluciones de remoción a las áreas para activar el procedimiento de rendición de cuentas, cuya gestión no está implícita en la arquitectura institucional.</t>
  </si>
  <si>
    <t>Realizar retoma de inmuebles</t>
  </si>
  <si>
    <t xml:space="preserve">Administración de Depósitos Provisionales 
Administración de Destinación Provisional </t>
  </si>
  <si>
    <t>Retoma de inmuebles</t>
  </si>
  <si>
    <t>(Número de retomas efectuadas / Número de retomas programadas)*100%</t>
  </si>
  <si>
    <r>
      <rPr>
        <b/>
        <sz val="11"/>
        <color indexed="8"/>
        <rFont val="Arial"/>
        <family val="2"/>
      </rPr>
      <t xml:space="preserve">Objetivo del indicador: </t>
    </r>
    <r>
      <rPr>
        <sz val="11"/>
        <color indexed="8"/>
        <rFont val="Arial"/>
        <family val="2"/>
      </rPr>
      <t xml:space="preserve">medir las retomas efectuadas sobre los inmuebles administrados por SAE. 
</t>
    </r>
    <r>
      <rPr>
        <b/>
        <sz val="11"/>
        <color indexed="8"/>
        <rFont val="Arial"/>
        <family val="2"/>
      </rPr>
      <t>Numerador:</t>
    </r>
    <r>
      <rPr>
        <sz val="11"/>
        <color indexed="8"/>
        <rFont val="Arial"/>
        <family val="2"/>
      </rPr>
      <t xml:space="preserve"> corresponde a las retomas efectuadas producto de la entrega del inmueble por depositarios provisionales o destinatarios.
</t>
    </r>
    <r>
      <rPr>
        <b/>
        <sz val="11"/>
        <color indexed="8"/>
        <rFont val="Arial"/>
        <family val="2"/>
      </rPr>
      <t xml:space="preserve">Denominador: </t>
    </r>
    <r>
      <rPr>
        <sz val="11"/>
        <color indexed="8"/>
        <rFont val="Arial"/>
        <family val="2"/>
      </rPr>
      <t>es el número de retomas programadas con depositarios o destinatarios provisionales que tienen a cargo la administración del activo. La programación de retomas se realiza a demanda de acuerdo con solicitudes efectuadas.</t>
    </r>
  </si>
  <si>
    <t>Gestionar la recuperación de activos</t>
  </si>
  <si>
    <t xml:space="preserve">Gestión de recuperación de activos </t>
  </si>
  <si>
    <t>(Unidad máxima con gestión de recuperación / No. Unidades máximas a recuperar)*100%</t>
  </si>
  <si>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</si>
  <si>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Gestionar las garantías de Contratos de Arrendamiento</t>
  </si>
  <si>
    <t>Garantías de Contratos de Arrendamiento</t>
  </si>
  <si>
    <t>(Contratos de arrendamiento con garantías constituidas/ Contratos de arrendamientos aprobados)*100%</t>
  </si>
  <si>
    <r>
      <rPr>
        <b/>
        <sz val="11"/>
        <rFont val="Arial"/>
        <family val="2"/>
      </rPr>
      <t xml:space="preserve">Objetivo del indicador: </t>
    </r>
    <r>
      <rPr>
        <sz val="11"/>
        <rFont val="Arial"/>
        <family val="2"/>
      </rPr>
      <t xml:space="preserve">medir la constitución de garantías de contratos de arrendamiento aprobados.
</t>
    </r>
    <r>
      <rPr>
        <b/>
        <sz val="11"/>
        <rFont val="Arial"/>
        <family val="2"/>
      </rPr>
      <t xml:space="preserve">Numerador: </t>
    </r>
    <r>
      <rPr>
        <sz val="11"/>
        <rFont val="Arial"/>
        <family val="2"/>
      </rPr>
      <t xml:space="preserve">corresponde al número de contratos de arrendamiento con garantías constituidas, estas pueden ser: pólizas, fianzas, codeudores avalados con propiedad raíz, disponibilidades presupuestales, deudores solidarios u otros tipos de garantías definidas en la metodología de administración de bienes. 
</t>
    </r>
    <r>
      <rPr>
        <b/>
        <sz val="11"/>
        <rFont val="Arial"/>
        <family val="2"/>
      </rPr>
      <t>Denominador:</t>
    </r>
    <r>
      <rPr>
        <sz val="11"/>
        <rFont val="Arial"/>
        <family val="2"/>
      </rPr>
      <t xml:space="preserve"> corresponde a los contratos de arrendamiento aprobados, incluyendo contratos nuevos y antiguos.</t>
    </r>
  </si>
  <si>
    <t>La regional logró una ejecución de 75% de las retomas pendientes por ejecutar y que fueron comunicadas al área el 29 de junio del presente. Para este caso en particular no se ha logrado ejecutar al 100% teniendo en cuenta que el recurso opoerativo trabaja de manera simultanea en procesos de validación de inventario, visitas de inspección, diligencias de secuestro y proyectos asociados a la generación de productividad social. Se espera que para el 31 de octubre se haya retomado en un 100% lo reportado.</t>
  </si>
  <si>
    <r>
      <rPr>
        <b/>
        <sz val="11"/>
        <color indexed="8"/>
        <rFont val="Arial"/>
        <family val="2"/>
      </rPr>
      <t xml:space="preserve">Objetivo del indicador: </t>
    </r>
    <r>
      <rPr>
        <sz val="11"/>
        <color indexed="8"/>
        <rFont val="Arial"/>
        <family val="2"/>
      </rPr>
      <t xml:space="preserve">medir la gestión de recuperación de activos con ocupación irregular. 
</t>
    </r>
    <r>
      <rPr>
        <b/>
        <sz val="11"/>
        <color indexed="8"/>
        <rFont val="Arial"/>
        <family val="2"/>
      </rPr>
      <t>Numerador:</t>
    </r>
    <r>
      <rPr>
        <sz val="11"/>
        <color indexed="8"/>
        <rFont val="Arial"/>
        <family val="2"/>
      </rPr>
      <t xml:space="preserve"> 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</si>
  <si>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En el primer trimestre la regional Norte se ha priorizado la gestión de la recuperación de activos  para el programa tierras para la paz. Logrando la recuperación de 7 activos que al día de hoy han sido objeto de destinación provisional. De los predios recueperados 3 fueron entregas voluntarias (La Gloria -064-1733), La Guadalupana (342-1193 y 342-1150), Apto Barranquilla (040-168398), y 4 diligencias de desalojo ejecutadas (Mano de Dios (340-113087, Santa Teresita (064*17296), Tapialandia (148-43717) y Camar(347-9993). 
La diligencia de Santuario se canceló por solicitud de sociedades en que se nos inidcó suspender el desalojo, ya se habían iniciado acciones tendientes a la recuperación del activo.
La diligencia en Laureles no se llevó a cabo debido a que se busca la concertación de la entrega voluntaria a traves de una mesa tecnica entre autoridades y ocupantes. Sin embargo, esta mesa noobtuvo que se entregara el predio de manera voluntaria. 
En el segundo trimestre el área adelantó la recuperación de predios destinados al programa de tierras para la paz (FI Santa Helena), de inmuebles bajo administración de depositario con interes de arriendo (Malibu, la plazuela, salinas del Rey), de predios con hallazgo de contraloria en que nos solicitaban la recuperación (080-29165 y 080-2166) y desalojos en cumplimiento de una orden judicial (Tierra Bomba)  
Los desalojos no realizados, como FI El Engaño (140-18903) no se llevó a cabo debido a que se determinó la necesidad de realizar un sanamiento jurídico del inmueble previo al desalojo. El desalojo de la finca Santa Veronica (142-27747) no se realizó debido a que desde el nivel central se determinó no hacerlo. Por último, el del predio de Uribia (212-37989)  se adelantó pero se llegó a un acuerdo de entrega voluntaría con la ocupante. 
En el mes de julio solo se proogramó un desallojo, el del FMI 212-37989 debido a que no se aprobaron los desalojos con potenciial de arrriendo propuestos por los depositarios dado que los intereses de arriendo no habian superado el estudio de viabilidad. Este desalojo se realizó para dar paso al primer centro zonal indigena wayuu del ICBF
En el mes de agosto se materializó el desalojo de Mochoalito FMI 143-7386 para la política de tierras para a paz; su entrega fue anunciada por el presidente Petro en el evento de Cienega de Oro.
El desalojo de la finca Santa Verónica ANTES  141-35524 AHORA 142-27747 no se realizó en agosto debido a que el personero y el secretario de gobierno de municipio de Buenavista Cordoba sufrieron amenazas via telefono por desconocidos la noche antes del desalojo por lo que no asistieron a la diligencia. Se hizo consejo  extraordinario de seguridad en el municipio dada lla situación y las autoridades presentaron las denuncias respectivas ante la Fiscalía. 
El desalojo de Fonseca  214-2478 no se realizó en agosto debido a que hubo paro nacional para la fecha de la diligencia por lo que la policía no pudo prestar el acompañamiento. Además, se hace necesario una ambuancia medicalizada para el transporte de una ocupante del predio en muy mal estado de salud, sin que esta hubiese podido ser conseguida para la fecha de la diligencia. 
El desalojo del predio 080-4482 se realizó en septiembre debido a que se tenía un interes de arriendo con debida diligencia superada y proximo a firma de contrato. 
El desalojo en la finca El Prado 196-15490, 196-15651 y 196-3114, no se pudo materializar en septiembre debido a que fuimos informados en la diligencia de la expedición de auto admisorio de tutela que concedió una medida provisional  que obligaba suspender el desalojo, por lo que se procedió a la suspensión de la diligencia.
Respecto de la finca Santa Verónica ANTES  141-35524 AHORA 142-27747 este desalojo no se realizó en septiembre debido a que desde la regional se decidió realizar un mandato sin representación para la recuperación del activo.</t>
  </si>
  <si>
    <t>Se tienen 200 contratos con garantías activas entre pólizas, fianzas, disponibilidades presupuestales , el universo de la regional Norte es de 338 a septiembre de 2023  dando un 59% de contratos con garantía</t>
  </si>
  <si>
    <t xml:space="preserve">Se tiene una gestión total de  200 contratos con póliza o garantía activa, sobre el total de contratos vigentes a septiembre  de 2023 de 338 Durante  la vigencia  del año 2023 contamos con un total de 17 contratos con garantía vigente y 17 susceptibles de garantía es decir el 100% </t>
  </si>
  <si>
    <t>Se retomaron para el primer trimestre 161 folios, para el segundo trimestre 13 y para el tercer trimestre 19, para un acumulado de 193 folios, con un cumplimiento del 54%, según resoluciones acumulables de los años ateriores 2019 - 2023, los cuales eran de prioridad alta.
El indicador no aumento demasiado teniendo en cuenta que se enfocaron los esfuerzos en las entrega de inmuebles a los depositarios en pro del cumplimiento de las resoluciones.</t>
  </si>
  <si>
    <t>La Regional cuenta con un solo funcionario para atender este proceso, por tal razón el cumplimiento del mismo.
De igual manera la regional tiene expectativas altas de incremento de este indicador a razón del apoyo del personal que ingresa por el plan choque.</t>
  </si>
  <si>
    <r>
      <rPr>
        <b/>
        <sz val="11"/>
        <color indexed="8"/>
        <rFont val="Arial"/>
        <family val="2"/>
      </rPr>
      <t>Objetivo del indicador:</t>
    </r>
    <r>
      <rPr>
        <sz val="11"/>
        <color indexed="8"/>
        <rFont val="Arial"/>
        <family val="2"/>
      </rPr>
      <t xml:space="preserve"> medir la gestión de recuperación de activos con ocupación irregular. 
</t>
    </r>
    <r>
      <rPr>
        <b/>
        <sz val="11"/>
        <color indexed="8"/>
        <rFont val="Arial"/>
        <family val="2"/>
      </rPr>
      <t xml:space="preserve">Numerador: </t>
    </r>
    <r>
      <rPr>
        <sz val="11"/>
        <color indexed="8"/>
        <rFont val="Arial"/>
        <family val="2"/>
      </rPr>
      <t xml:space="preserve">corresponde a las unidades máximas con gestión de recuperación, es decir, que cuentan con acta de recepción de entrega a la SAE o acta de diligencia de desalojo. 
</t>
    </r>
    <r>
      <rPr>
        <b/>
        <sz val="11"/>
        <color indexed="8"/>
        <rFont val="Arial"/>
        <family val="2"/>
      </rPr>
      <t>Denominador:</t>
    </r>
    <r>
      <rPr>
        <sz val="11"/>
        <color indexed="8"/>
        <rFont val="Arial"/>
        <family val="2"/>
      </rPr>
      <t xml:space="preserve"> la programación de unidades máximas a recuperar corresponden a las unidades máximas con resolución de desalojo y los priorizados para comercialización o destinación temporal.</t>
    </r>
  </si>
  <si>
    <t>Para el primer trimestre se programaron 6 y se ejecutaron 3 y para el segundo semestre se programaron 4 y se ejecutaron 3, para el tercer trimestre se programaron 2 y se ejecutaron 2, para un acumulado en cifras de programados 12 y ejecutados 8, en el indicador vamos en un cumplimiento del 100% teniendo en cuenta que la regional se encuentra priorizando para la recuperación de inmuebles de alto potencial comercial.</t>
  </si>
  <si>
    <t>La Regional tiene como práctica adelantar los desalojos que cuentan con un potencial comercial alto y de primera mano acudir a la entrega voluntaria para minimizar costos a la Entidad.</t>
  </si>
  <si>
    <t>Se da alcance al indicador en cuanto a que se incluyeron los contratos antiguos, se realiza la revisión del total de los contratos celebrados para lograr la inclusión de todos en la póliza de garantía.
La Regional no cuenta con la capacidad operativa para realizar el seguimiento a la gerencia Comercial en cuanto a que todas las inclusiones a la pólizas colectivas si queden.</t>
  </si>
  <si>
    <t>En lo corrido del primer semestre se llevan celebrados 20 contratos de los cuales 12 contratos cuentan con póliza constituida, y los 8 restantes están con solicitud a la gerencia comercial para la inclusión a la póliza.
La Regional está en la implementación del seguimiento a este indicador en cuanto a que todas las inclusiones que se envien a Nivel central si queden incluidos dentro de la póliza</t>
  </si>
  <si>
    <t>Al corte del tercer trimestre la RSO ha programado 204 retomas y ejecutado 179, para el tercer trimestre de 2023 se volvieron a recibir las resoluciones por remoción, estas fueron recibidas finalizando el mes de Junio, por tanto, las retomas fueron programada a partir de Julio-2023, quedando pendiente por retomar 25 inmuebles (18 en Pasto, 6 en Cali, 1 La Unión)  los cuales se encuentran programados para el mes de Octubre, teniendo en cuenta la disponibilidad de los depositarios.</t>
  </si>
  <si>
    <t>Es pertinente aclarar que, la Regional cuenta con una base donde se relacionan todas las resoluciones expedidas, donde muchas de estas no han sido ejecutadas por la Regional por múltiples razones. En el año 2018 se expidieron más de 1.000 resoluciones pero la Regional solo contaba con 3 abogados con facultades de policía administrativa. Adicionalmente, solo se podía programar de 6 u 8 diligencias mensuales, es decir, entre 72 a 96 predios por año. Sin tener en cuenta que muchas diligencias debieron ser suspendidas por ausencia de las autoridades o simplemente solo se podían programar ciertas diligencias por semana por solicitud de la Personería e ICBF. Es decir, que la regional cuenta con una gran cantidad de resoluciones que no han sido posibles ejecutar, por lo que a la fecha nos encontramos programado desalojos de resoluciones de años anteriores.
La Regional Suroccidente hasta el mes de septiembre de 2023 programó para desalojo 45 folios de matricula inmobiliaria, que corresponden a 18 resoluciones, de los cuales se logró la recuperación 35 activos.
Los inmuebles que han sido programados por la Regional para desalojo son aquellos que por su ubicación, extensión y uso pueden ser destinados para el cumplimiento de los propósitos del Gobierno Nacional.
De los  inmuebles programados para desalojo, es decir, de los 45 folios de matrícula inmobiliaria estos representan solo 15 diligencias. Si bien es cierto son pocos, es necesario aclarar que la Regional solo cuenta con un solo abogado con experiencia en desalojos, aunque se están capacitando a los nuevos abogados con facultades de policía administrativa.</t>
  </si>
  <si>
    <t xml:space="preserve">Se está realizando el proceso de saneamiento contractual, tomando inicialmente aquellos contratos antes del 2014, los cuales no están celebrados bajo la metodología de administración de bienes del FRISCO, lo que obliga a constituir una póliza de arrendamiento de acuerdo con el nuevo canon de arrendamiento, que estará basado en el estimado de renta vigente para el bien inmueble. 
El indicador indica un cumplimiento del 100%, quiere decir que, se debe tener con garantía los 1296 contratos vigentes a la fecha de los cuales 414 contratos son posteriores al año 2014 por lo tanto estos no se encuentran dentro de los parámetros establecidos por la metodología de SAE, y son susceptibles de saneamiento contractual, proceso que se surte derivado de la actualización o elaboración inicial de Estimado de Renta, posterior comunicación al arrendatario y se depende de la aceptación de las nuevas condiciones que exige SAE en canon y garantía.
En caso de ser aceptadas las condiciones nuevas exigidas por SAE se inicia el proceso de saneamiento de las misma manera que un contrato nuevo, esperando que el cliente cumpla con las condiciones para ser asegurado y así constituir garantía a ese nuevo contrato najo la metodología de administración de bienes del FRISCO, en caso de no haber viabilidad por parte de la aseguradora para asegurar el cliente, el negocio derivado del saneamiento no puede continuar y debe terminar unilateralmente el contrato.
En caso de que el arrendatario no acepte las condiciones nuevas exigidas por SAE se termina unilateralmente el contrato de arrendamiento.
La terminación unilateral de contrato por parte de SAE, ya sea por que el cliente no tuvo viabilidad para ser asegurado o por que el cliente no acepto las nuevas condiciones deriva en una solicitud de entrega voluntaria del predio o si esta no se surte, se debe iniciar el proceso de desalojo. 
Una vez descrito el proceso de saneamiento y sus derivaciones se evidencia que para poder asegurar la garantía de la totalidad de los contratos aprobados por SAE se depende del proceso de elaboración de estimados de renta, el proceso de negociación de un nuevo contrato de arrendamiento, el proceso externo de las aseguradoras que generan la viabilidad de las pólizas y garantías a los contratos, además de la variable no controlada por SAE que depende del comportamiento financiero del cliente y su score en centrales de riesgo, procesos que por contrato de arrendamiento puede tardar aproximadamente dos meses en los casos que el cliente acepte las nuevas condiciones,  para los casos donde no lo acepta y se termina el contrato, se inicia proceso de desalojo el cual depende del tiempo que tarde la gerencia de asunto legales en generar la resolución, el cual no tiene tiempo estimado.
Lo anterior respecto a los procesos es una dificultad para garantizar el resultado de este indicador, dado que la carga operativa de validar el tema de saneamientos a nivel regional recae sobre una sola persona para gestionar todo el portafolio, y que además depende de procesos externos de la misma entidad que retrasan la operatividad, proceso que están a cargo de nivel regional y de otras gerencias.
En términos de cifras 634 contratos tienen garantía activa de los 1337 quiere decir que el 51% esta cubierto del indicador, 414 previos al 2014 fecha en la cual se genera la metodología de administración de bienes del FRISCO que por esta razón no estaría dentro de las condiciones exigidas en la actualidad y se debe dar análisis a cada uno de acuerdo con el proceso descrito, por lo tanto no es viable indicar que el 32.47% de lo contratos aprobados tendrán garantía es un supuesto dependiente de las variables explicadas, así las cosas, queda por validar 244 contratos que deben estar con garantía lo que equivale al 18.25%.
Por lo anterior el máximo que podría alcanzar este indicador para el año 2023 no puede ser mayor al 68%. </t>
  </si>
  <si>
    <t>Realizar auditorías e inspección sobre las Sociedades Activas administradas por SAE</t>
  </si>
  <si>
    <t>Auditorías e Inspección de Sociedades Activas</t>
  </si>
  <si>
    <t>(Sociedades activas administradas con auditoría y/o inspecciones realizadas/ Sociedades Activas administradas por SAE que requieren auditoría o inspección) * 100%</t>
  </si>
  <si>
    <r>
      <rPr>
        <b/>
        <sz val="11"/>
        <color indexed="8"/>
        <rFont val="Arial"/>
        <family val="2"/>
      </rPr>
      <t>Objetivo del indicador:</t>
    </r>
    <r>
      <rPr>
        <sz val="11"/>
        <color indexed="8"/>
        <rFont val="Arial"/>
        <family val="2"/>
      </rPr>
      <t xml:space="preserve"> medir el estado de control o inspección sobre las Sociedades Activas administradas por SAE a través de la ejecución de auditorías e inspecciones.
</t>
    </r>
    <r>
      <rPr>
        <b/>
        <sz val="11"/>
        <color indexed="8"/>
        <rFont val="Arial"/>
        <family val="2"/>
      </rPr>
      <t>Numerador</t>
    </r>
    <r>
      <rPr>
        <sz val="11"/>
        <color indexed="8"/>
        <rFont val="Arial"/>
        <family val="2"/>
      </rPr>
      <t xml:space="preserve">: corresponde al número de Sociedades Activas con auditorías o inspecciones realizadas sobre estas.
</t>
    </r>
    <r>
      <rPr>
        <b/>
        <sz val="11"/>
        <color indexed="8"/>
        <rFont val="Arial"/>
        <family val="2"/>
      </rPr>
      <t>Denominador</t>
    </r>
    <r>
      <rPr>
        <sz val="11"/>
        <color indexed="8"/>
        <rFont val="Arial"/>
        <family val="2"/>
      </rPr>
      <t xml:space="preserve">: corresponde a las Sociedades Activas administradas por parte de la SAE que requieren auditoría o inspección de acuerdo a la necesidad. </t>
    </r>
  </si>
  <si>
    <t>Participar en asambleas o juntas de socios de sociedades de liquidación</t>
  </si>
  <si>
    <t>Administración de Depósitos Provisionales
Administración Directa</t>
  </si>
  <si>
    <t xml:space="preserve">Cumplimiento de plan de ejecución de asambleas o juntas de socios de sociedades en liquidación </t>
  </si>
  <si>
    <t>(Número de asambleas o juntas de socio realizadas / Total de asambleas o juntas de socios programadas) *100%</t>
  </si>
  <si>
    <r>
      <rPr>
        <b/>
        <sz val="11"/>
        <color indexed="8"/>
        <rFont val="Arial"/>
        <family val="2"/>
      </rPr>
      <t xml:space="preserve">Objetivo del indicador: </t>
    </r>
    <r>
      <rPr>
        <sz val="11"/>
        <color indexed="8"/>
        <rFont val="Arial"/>
        <family val="2"/>
      </rPr>
      <t xml:space="preserve">medir el cumplimiento al plan de ejecución de asambleas de sociedades en liquidación. 
</t>
    </r>
    <r>
      <rPr>
        <b/>
        <sz val="11"/>
        <color indexed="8"/>
        <rFont val="Arial"/>
        <family val="2"/>
      </rPr>
      <t>Numerador:</t>
    </r>
    <r>
      <rPr>
        <sz val="11"/>
        <color indexed="8"/>
        <rFont val="Arial"/>
        <family val="2"/>
      </rPr>
      <t xml:space="preserve"> se considera como asambleas o juntas realizadas las que cuentan con acta suscrita por los dignatarios.
</t>
    </r>
    <r>
      <rPr>
        <b/>
        <sz val="11"/>
        <color indexed="8"/>
        <rFont val="Arial"/>
        <family val="2"/>
      </rPr>
      <t>Denominador</t>
    </r>
    <r>
      <rPr>
        <sz val="11"/>
        <color indexed="8"/>
        <rFont val="Arial"/>
        <family val="2"/>
      </rPr>
      <t>: es el total de asambleas o juntas programadas por la Gerencia de Sociedades en Liquidación. El total de asambleas y juntas de socios para la vigencia 2023 son 268.</t>
    </r>
  </si>
  <si>
    <t>A partir de la proyección del cronograma de asambleas de sociedades con activos en liquidacion, en el primer trimestre del 2023 se realizaron 39 asambleas y/o juntas de socios; en el segundo trimestre 75 asambleas y/o juntas y en el tercer trimestre 44 asambleas y/o juntas de socios, para un acumulado de 158 asambleas y/o juntas de socios.</t>
  </si>
  <si>
    <t>Así las cosas, para el cuarto trimestre del año 2023 se tiene agendadas 25 asambleas y/o juntas de socios de sociedades con activos en liquidacion.
Es de mencionar que el número de sociedades administradas por la GSL es alto, y debido que para  la realización de asambleas y/o juntas de socios es necesario una revisión preliminar del informe de gestión y Estados Financieros, el cronograma se extendió para todo 2023. 
       Las características de las sociedades a las cuales no se les puede realizar asamblea y quedarían pendientes son un total de 85 sociedades, conforme la información consolidada, los casos son los siguientes: 
-	16 sociedades menor al 100% en administración directa.
-	40 sociedades sin depositario en administración directa
-	14 sociedades con depositario recién nombrado
-	9 sociedades con matrícula cancelada
-	6 sociedades pendientes de validación
Solicitamos amablemente ajustar el denominador del indicador a un denominador de 183 asambleas y/o junta de socios.</t>
  </si>
  <si>
    <t>Gestionar el Ingreso de Activos administrados por la SAE</t>
  </si>
  <si>
    <t>Gestión de Ingreso de Activos</t>
  </si>
  <si>
    <t xml:space="preserve">(Activos registrados en el sistema de información / Activos habilitados para su registro) *100%  
</t>
  </si>
  <si>
    <r>
      <rPr>
        <b/>
        <sz val="11"/>
        <color indexed="8"/>
        <rFont val="Arial"/>
        <family val="2"/>
      </rPr>
      <t>Objetivo del indicador:</t>
    </r>
    <r>
      <rPr>
        <sz val="11"/>
        <color indexed="8"/>
        <rFont val="Arial"/>
        <family val="2"/>
      </rPr>
      <t xml:space="preserve"> medir el ingreso de activos en el sistema de información. 
</t>
    </r>
    <r>
      <rPr>
        <b/>
        <sz val="11"/>
        <color indexed="8"/>
        <rFont val="Arial"/>
        <family val="2"/>
      </rPr>
      <t>Numerador:</t>
    </r>
    <r>
      <rPr>
        <sz val="11"/>
        <color indexed="8"/>
        <rFont val="Arial"/>
        <family val="2"/>
      </rPr>
      <t xml:space="preserve"> se refiere a todos los activos registrados en el sistema de información con información completa del activo.
</t>
    </r>
    <r>
      <rPr>
        <b/>
        <sz val="11"/>
        <color indexed="8"/>
        <rFont val="Arial"/>
        <family val="2"/>
      </rPr>
      <t>Denominador:</t>
    </r>
    <r>
      <rPr>
        <sz val="11"/>
        <color indexed="8"/>
        <rFont val="Arial"/>
        <family val="2"/>
      </rPr>
      <t xml:space="preserve"> son los activos habilitados para su registro correspondientes a la vigencia y el rezago de otras vigencias. Los criterios habilitadores para registro son:
</t>
    </r>
    <r>
      <rPr>
        <b/>
        <sz val="11"/>
        <color indexed="8"/>
        <rFont val="Arial"/>
        <family val="2"/>
      </rPr>
      <t>* Registros por diligencia de secuestro:</t>
    </r>
    <r>
      <rPr>
        <sz val="11"/>
        <color indexed="8"/>
        <rFont val="Arial"/>
        <family val="2"/>
      </rPr>
      <t xml:space="preserve"> con el cargue completo y correcto de la documentación de la diligencia de recepción y posterior finalización o cierre de la misma por parte de las Gerencias Regionales.
</t>
    </r>
    <r>
      <rPr>
        <b/>
        <sz val="11"/>
        <color indexed="8"/>
        <rFont val="Arial"/>
        <family val="2"/>
      </rPr>
      <t xml:space="preserve">* Registros por Sentencias de Extinción de Dominio: </t>
    </r>
    <r>
      <rPr>
        <sz val="11"/>
        <color indexed="8"/>
        <rFont val="Arial"/>
        <family val="2"/>
      </rPr>
      <t xml:space="preserve">se considera habilitado una vez el GIT de Aseguramiento de la Información valida la sentencia de extinción de dominio y se carga al sistema.
</t>
    </r>
    <r>
      <rPr>
        <b/>
        <sz val="11"/>
        <rFont val="Arial"/>
        <family val="2"/>
      </rPr>
      <t>* Registro por Actas de Hallazgos:</t>
    </r>
    <r>
      <rPr>
        <sz val="11"/>
        <rFont val="Arial"/>
        <family val="2"/>
      </rPr>
      <t xml:space="preserve"> una vez se tenga el acta de hallazgo suscrita y aprobada por las áreas involucradas, y se cargue respectivamente en el sistema de información.</t>
    </r>
    <r>
      <rPr>
        <sz val="11"/>
        <color indexed="8"/>
        <rFont val="Arial"/>
        <family val="2"/>
      </rPr>
      <t xml:space="preserve">
</t>
    </r>
    <r>
      <rPr>
        <b/>
        <sz val="11"/>
        <color indexed="8"/>
        <rFont val="Arial"/>
        <family val="2"/>
      </rPr>
      <t>* Registro por Activo Social</t>
    </r>
    <r>
      <rPr>
        <sz val="11"/>
        <color indexed="8"/>
        <rFont val="Arial"/>
        <family val="2"/>
      </rPr>
      <t>: cuando se cuenta con la solicitud realizada por las Gerencias de Sociedades Activas o en Liquidación, a través de memorando.</t>
    </r>
  </si>
  <si>
    <t>T1: Para el primer trimestre se tiene un total de 381 activos habilitados para registro, y se tienen 120 activos aprobados en el sistema SIGMA, sin embargo, es importante mencionar que los datos anteriormente relacionados se extrajeron de las diligencias llevadas a cabo desde enero hasta el 31 de marzo de 2023, pero no de los activos efectivamente aprobados para dicho periodo de tiempo, lo anterior teniendo en cuenta que normalmente las regionales no cierran todas las diligencias realizadas a tiempo en los trimestres correspondientes, muestra de ello, es que para el primer trimestre de 2023, se aprobaron 554 registros de años anteriores, ya que las diligencias fueron finalizadas por las regionales en la presente anualidad, en conlución en este primer trimestre se aprobaron 674 activos en el sistema de administración SIGMA SAE
T2: Para el segundo trimestre se tiene un total de 633 activos habilitados y registrados dentro del sistema de información SIGMA.
T3: Para el tercer trimestre se tienes un total de 563 activos habilitados y registrados en el sistema de información SIGMA SAE, de esos 563, 61 registros corresponden a rezagos de otros trimestres</t>
  </si>
  <si>
    <t xml:space="preserve">T1: Se hace importante dejar la claridad, que el indicador no corresponde a la realidad factiva de las actividades que desarrola este GIT, ya que se esta midiendo una actidiad que no depende unica y exclusivamente del actuar del GIT, y que por demoras de otros procesos nos vemos afectados.                      T2: Teniendo en cuenta el cambio de indicador, en el segundo trimestre se registraron 633 activos, los cueles, se encontraron  habilitados y una vez se realizo la validación de los mimos, se evidencio que cumplian con el procedimiento, esto es, la documental completa y correcta, lo que permitidio su registro dentro del sistema de información SIGMA. </t>
  </si>
  <si>
    <t xml:space="preserve">Realizar actas de hallazgos según el P-RR-145. </t>
  </si>
  <si>
    <t>Gestión de Actas de Hallazgos</t>
  </si>
  <si>
    <t>(Cantidad de actas de hallazgos elaborados / Cantidad de actas de Hallazgos estimados)*100%</t>
  </si>
  <si>
    <r>
      <rPr>
        <b/>
        <sz val="11"/>
        <color indexed="8"/>
        <rFont val="Arial"/>
        <family val="2"/>
      </rPr>
      <t>Objetivo del indicador:</t>
    </r>
    <r>
      <rPr>
        <sz val="11"/>
        <color indexed="8"/>
        <rFont val="Arial"/>
        <family val="2"/>
      </rPr>
      <t xml:space="preserve"> medir la gestión realizada de los hallazgos . 
</t>
    </r>
    <r>
      <rPr>
        <b/>
        <sz val="11"/>
        <color indexed="8"/>
        <rFont val="Arial"/>
        <family val="2"/>
      </rPr>
      <t>Numerador</t>
    </r>
    <r>
      <rPr>
        <sz val="11"/>
        <color indexed="8"/>
        <rFont val="Arial"/>
        <family val="2"/>
      </rPr>
      <t>: corresponde a las actas de hallazgo elaboradas sin firmas.</t>
    </r>
    <r>
      <rPr>
        <b/>
        <sz val="11"/>
        <color indexed="8"/>
        <rFont val="Arial"/>
        <family val="2"/>
      </rPr>
      <t xml:space="preserve">
Denominador: </t>
    </r>
    <r>
      <rPr>
        <sz val="11"/>
        <color indexed="8"/>
        <rFont val="Arial"/>
        <family val="2"/>
      </rPr>
      <t>La cantidad de actas de hallazgos a realizar se estima con base en la información suministrada por parte de la Gerencia de Asuntos Legales. El dato estimado para la vigencia 2023 es de 40 actas de hallazgos.</t>
    </r>
  </si>
  <si>
    <t>T1: se han constituido doce (12) Actas de Hallazgo.
T2: se realizaron siete (7) actas de Hallazgo
T3: se realizaron ocho (8) actas de Hallazgo</t>
  </si>
  <si>
    <t>T3: Se reporta el trimestre haciendo la salvedad que se estan relacionando 4 actas de hallazgos, las cuales, se encuentran elaboradas pendientes de cargue para el sistema</t>
  </si>
  <si>
    <t>Diseñar lineamientos metodológicos del modelo integral de gestión de proyectos</t>
  </si>
  <si>
    <t>Lineamientos metodológicos Modelo Integral de Proyectos</t>
  </si>
  <si>
    <t>( Documentos de lineamientos y herramientas del Modelo Integral de Proyectos realizados/  Documentos de lineamientos y herramientas del Modelo Integral de Proyectos programados) * 100%</t>
  </si>
  <si>
    <r>
      <rPr>
        <b/>
        <sz val="11"/>
        <color indexed="8"/>
        <rFont val="Arial"/>
        <family val="2"/>
      </rPr>
      <t xml:space="preserve">Objetivo del indicador: </t>
    </r>
    <r>
      <rPr>
        <sz val="11"/>
        <color indexed="8"/>
        <rFont val="Arial"/>
        <family val="2"/>
      </rPr>
      <t xml:space="preserve">medir el estado de avance en la documentación de lineamientos y herramientas estratégicas del Modelo Integrado de Proyectos.
</t>
    </r>
    <r>
      <rPr>
        <b/>
        <sz val="11"/>
        <color indexed="8"/>
        <rFont val="Arial"/>
        <family val="2"/>
      </rPr>
      <t>Numerador:</t>
    </r>
    <r>
      <rPr>
        <sz val="11"/>
        <color indexed="8"/>
        <rFont val="Arial"/>
        <family val="2"/>
      </rPr>
      <t xml:space="preserve"> corresponde al número de documentos elaborados y formalizados en la arquitectura empresarial.
</t>
    </r>
    <r>
      <rPr>
        <b/>
        <sz val="11"/>
        <color indexed="8"/>
        <rFont val="Arial"/>
        <family val="2"/>
      </rPr>
      <t>Denominador:</t>
    </r>
    <r>
      <rPr>
        <sz val="11"/>
        <color indexed="8"/>
        <rFont val="Arial"/>
        <family val="2"/>
      </rPr>
      <t xml:space="preserve"> corresponde a los documentos programados para estandarizar el modelo integral de gestión de proyectos institucional. Esto corresponde a la definición de procedimientos, herramientas, y otros documentos que permitan la formulación y seguimiento de proyectos.</t>
    </r>
  </si>
  <si>
    <t>En el tercer trimestre de 2023 se programó la elaboración de los siguientes documentos de lineamiento del modelo integral de proyectos:
1. Formato de valoración organizacional: Documento se encuentra en proceso de revisión y validación por parte de la GIT de depositarios y de la Gerencia de Proyectos Especiales.
2. Metodología de valor público, social y ambiental: Documento se está construyendo con la participación y apoyo de la OAP, GIT de depositarios, Gerencia técnica, Gerencia de inmuebles rurales y la Gerencia de Proyectos Especiales.
3. Metodología de Proyectos: Documento se encuentra en fase de exploración conceptual, estructuración y concertación con las diferentes dependencias de la SAE.
4. Lineamientos para el diálogo social: Documento se encuentra en fase de revisión y validación 
En virtud de lo anterior, los documentos metodológicos que ha venido desarrollando la Gerencia de Proyectos Especiales, se encuentran actualmente en proceso de concertación con las diferentes dependencias de la entidad.</t>
  </si>
  <si>
    <t>Como acción de mejora, se tiene previsto para el cuarto trimestre de 2023 desarrollar y presentar para aprobación y publicación en la arquitectura de la SAE los documentos previstos previa concertación con las dependencias de la SAE que corresponda.</t>
  </si>
  <si>
    <t xml:space="preserve">Medir el grado de cumplimiento de las acciones del plan de mejoramiento del Sistema Integrado de Gestión </t>
  </si>
  <si>
    <t xml:space="preserve">Evaluación y Control </t>
  </si>
  <si>
    <t>Ejecución y Seguimiento</t>
  </si>
  <si>
    <t>Seguimiento plan de mejoramiento del SIG</t>
  </si>
  <si>
    <t>(Actividades de planes de mejoramiento cumplidas  / Actividades documentadas por las áreas producto de hallazgos del SIG)*100%</t>
  </si>
  <si>
    <r>
      <rPr>
        <b/>
        <sz val="11"/>
        <color indexed="8"/>
        <rFont val="Arial"/>
        <family val="2"/>
      </rPr>
      <t xml:space="preserve">Objetivo del indicador: </t>
    </r>
    <r>
      <rPr>
        <sz val="11"/>
        <color indexed="8"/>
        <rFont val="Arial"/>
        <family val="2"/>
      </rPr>
      <t xml:space="preserve">medir el grado de avance del cumplimiento de las acciones del Plan de Mejoramiento del Sistema Integrado de Gestión.
</t>
    </r>
    <r>
      <rPr>
        <b/>
        <sz val="11"/>
        <color indexed="8"/>
        <rFont val="Arial"/>
        <family val="2"/>
      </rPr>
      <t>Numerador:</t>
    </r>
    <r>
      <rPr>
        <sz val="11"/>
        <color indexed="8"/>
        <rFont val="Arial"/>
        <family val="2"/>
      </rPr>
      <t xml:space="preserve"> corresponde a las actividades ejecutadas por las áreas con su respectiva evidencia y con cierre efectivo realizado por parte de la Oficina Asesora de Planeación.
</t>
    </r>
    <r>
      <rPr>
        <b/>
        <sz val="11"/>
        <color indexed="8"/>
        <rFont val="Arial"/>
        <family val="2"/>
      </rPr>
      <t xml:space="preserve">Denominador: </t>
    </r>
    <r>
      <rPr>
        <sz val="11"/>
        <color indexed="8"/>
        <rFont val="Arial"/>
        <family val="2"/>
      </rPr>
      <t>corresponde a las actividades documentadas en el Plan de Mejoramiento del Sistema Integrado de Gestión con base en los hallazgos presentados.</t>
    </r>
  </si>
  <si>
    <r>
      <rPr>
        <b/>
        <sz val="11"/>
        <rFont val="Arial"/>
        <family val="2"/>
      </rPr>
      <t>Primer Trimestre:</t>
    </r>
    <r>
      <rPr>
        <sz val="11"/>
        <rFont val="Arial"/>
        <family val="2"/>
      </rPr>
      <t xml:space="preserve"> Las 10 actividades relacionadas en el denominador corresponden a 2 hallazgos producto de auditoría externa del ente certificador SGS Colombia S.A.S. Del primer hallazgo se definieron 4 actividades de las cuales están cerradas 3 y 1 se encuentra abierta dentro del plazo. Del segundo hallazgo se definieron 6 actividades de las cuales se tienen cerradas 4 y las otras dos en espera de respuesta por parte de Talento Humano para la aprobación del refuerzo de capacitaciones y formación de nuevos auditores.
</t>
    </r>
    <r>
      <rPr>
        <b/>
        <sz val="11"/>
        <rFont val="Arial"/>
        <family val="2"/>
      </rPr>
      <t xml:space="preserve">Segundo Trimestre: </t>
    </r>
    <r>
      <rPr>
        <sz val="11"/>
        <rFont val="Arial"/>
        <family val="2"/>
      </rPr>
      <t xml:space="preserve">Ocho (8) de las nueve (9) actividades cerradas corresponden a los hallazgos generados en auditoría del SGC por parte del ente certificador SGS. La restante corresponde a actividad generada en auditoría interna realizada del 27 al 301 de marzo del 2023. Las siete (7) actividades restantes están abiertas dentro del plazo.
</t>
    </r>
    <r>
      <rPr>
        <b/>
        <sz val="11"/>
        <rFont val="Arial"/>
        <family val="2"/>
      </rPr>
      <t>Tercer Trimestre:</t>
    </r>
    <r>
      <rPr>
        <sz val="11"/>
        <rFont val="Arial"/>
        <family val="2"/>
      </rPr>
      <t xml:space="preserve"> Ocho (8) de las once (11) actividades cerradas corresponden a los hallazgos generados en auditoría del SGC por parte del ente certificador SGS. Las tres(3) restantes corresponden a actividades generadas en auditoría interna realizada del 27 al 301 de marzo del 2023. Las cinco (5) actividades restantes están abiertas dentro del plazo.</t>
    </r>
  </si>
  <si>
    <t>Evaluar de manera sistemática e independiente el Sistema de Control Interno</t>
  </si>
  <si>
    <t xml:space="preserve">Planeación
Ejecución y Seguimiento </t>
  </si>
  <si>
    <t>Oficina de Control Interno</t>
  </si>
  <si>
    <t>Cumplimiento del plan anual de auditoría</t>
  </si>
  <si>
    <t>(Actividades cumplidas / Actividades aprobadas en el Plan Anual de Auditoría) *100%</t>
  </si>
  <si>
    <r>
      <rPr>
        <b/>
        <sz val="11"/>
        <color indexed="8"/>
        <rFont val="Arial"/>
        <family val="2"/>
      </rPr>
      <t>Objetivo del indicador:</t>
    </r>
    <r>
      <rPr>
        <sz val="11"/>
        <color indexed="8"/>
        <rFont val="Arial"/>
        <family val="2"/>
      </rPr>
      <t xml:space="preserve"> medir el cumplimiento del Plan Anual de Auditoría a través de la ejecución de los cinco (5) roles de la Oficina de Control Interno (1) Enfoque hacia la prevención, 2) Rol de evaluación y seguimiento, 3) Rol de entes de control interno, 4) Rol de liderazgo estratégico, 5) Rol de evaluación de riesgos)
</t>
    </r>
    <r>
      <rPr>
        <b/>
        <sz val="11"/>
        <color indexed="8"/>
        <rFont val="Arial"/>
        <family val="2"/>
      </rPr>
      <t xml:space="preserve">Numerador:
</t>
    </r>
    <r>
      <rPr>
        <sz val="11"/>
        <color indexed="8"/>
        <rFont val="Arial"/>
        <family val="2"/>
      </rPr>
      <t xml:space="preserve">Corresponde a las actividades ejecutadas durante el periodo evaluado.
</t>
    </r>
    <r>
      <rPr>
        <b/>
        <sz val="11"/>
        <color indexed="8"/>
        <rFont val="Arial"/>
        <family val="2"/>
      </rPr>
      <t xml:space="preserve">Denominador:
</t>
    </r>
    <r>
      <rPr>
        <sz val="11"/>
        <color indexed="8"/>
        <rFont val="Arial"/>
        <family val="2"/>
      </rPr>
      <t>Corresponde a las actividades aprobadas por el Comité Institucional de Coordinación de Control Interno. Para el 2023, el Plan Anual de Auditorías contempla 206 actividades programadas.</t>
    </r>
  </si>
  <si>
    <t>La oficina de control interno ejecutó  173 actividades programads en el  PAAI vigencia 2023, a corte de 30 de septiembre del 2023.
Mensualmente la Oficina de Control Interno realiza seguimiento al cumplimiento del Plan Anual de Auditoria a través de:
- Reunión virtual por teams entre todo el equipo de la OCI según agendamiento de la jefe de la Oficina, en donde se presenta el avance del PAAI, se revisan las actividades ejecutadas y las tareas a realizar en el mes siguiente. 
- Los primeros dias de cada mes se solicita información sobre cumplimiento de actividades del mes anterior, reporte en el excel del seguimiento y envío a través de correo electrónico a todo el equipo con porcentaje de avance del PAAI.</t>
  </si>
  <si>
    <t>Medir el grado de cumplimiento de las acciones del plan de mejoramiento suscrito con Entes de Control</t>
  </si>
  <si>
    <t xml:space="preserve">Ejecución y Seguimiento </t>
  </si>
  <si>
    <t>Gestión de plan de mejoramiento con Entes de Control</t>
  </si>
  <si>
    <t>(Actividades de planes de mejoramiento cumplidas  / Actividades identificadas por las áreas producto de hallazgos de entes de control)*100%</t>
  </si>
  <si>
    <r>
      <rPr>
        <sz val="11"/>
        <color indexed="8"/>
        <rFont val="Arial"/>
        <family val="2"/>
      </rPr>
      <t xml:space="preserve">
</t>
    </r>
    <r>
      <rPr>
        <b/>
        <sz val="11"/>
        <color indexed="8"/>
        <rFont val="Arial"/>
        <family val="2"/>
      </rPr>
      <t>Objetivo del indicador:</t>
    </r>
    <r>
      <rPr>
        <sz val="11"/>
        <color indexed="8"/>
        <rFont val="Arial"/>
        <family val="2"/>
      </rPr>
      <t xml:space="preserve"> Indicador </t>
    </r>
    <r>
      <rPr>
        <b/>
        <sz val="11"/>
        <color indexed="8"/>
        <rFont val="Arial"/>
        <family val="2"/>
      </rPr>
      <t>centralizado</t>
    </r>
    <r>
      <rPr>
        <sz val="11"/>
        <color indexed="8"/>
        <rFont val="Arial"/>
        <family val="2"/>
      </rPr>
      <t xml:space="preserve"> que mide el estado de avance de implementación de las acciones de los planes de mejoramiento institucional producto de auditorías externas por Entes de Control.
</t>
    </r>
    <r>
      <rPr>
        <b/>
        <sz val="11"/>
        <color indexed="8"/>
        <rFont val="Arial"/>
        <family val="2"/>
      </rPr>
      <t xml:space="preserve">Numerador: </t>
    </r>
    <r>
      <rPr>
        <sz val="11"/>
        <color indexed="8"/>
        <rFont val="Arial"/>
        <family val="2"/>
      </rPr>
      <t xml:space="preserve">corresponde a las acciones cumplidas al 100%, evaluadas por la Oficina de Control Interno con base en las evidencias suministradas.
</t>
    </r>
    <r>
      <rPr>
        <b/>
        <sz val="11"/>
        <color indexed="8"/>
        <rFont val="Arial"/>
        <family val="2"/>
      </rPr>
      <t>Denominador:</t>
    </r>
    <r>
      <rPr>
        <sz val="11"/>
        <color indexed="8"/>
        <rFont val="Arial"/>
        <family val="2"/>
      </rPr>
      <t xml:space="preserve"> corresponde a las actividades documentadas en plan de mejoramiento aprobadas por el Comité Institucional de Coordinación de Control Interno, producto de los hallazgos generados por los entes de control. </t>
    </r>
  </si>
  <si>
    <t>A corte 31 de julio de 2023, la entidad ha suscrito 25 planes de mejoramiento con la Contraloría General de la República. Recibiendo en el mes de julio de 2023 los resultados de las auditorias financieras de la CGR, dando como resultado un incremento de 191 metas. Se cierran 14 metas por efectividad.
El avance de 45% se determinó producto de la evaluación semestral realizada por la Oficina de Control Interno en junio de 2023.
La Oficina de Control Interno para este indicador lo que hace es suministrar el insumo de actividades cumplidas por las áreas en el plan de mejoramiento suscrito con la CGR según los resultados del seguimiento que semestralmente realizamos según rol de evaluación y seguimiento – Cumplimiento Normativo.
Las variaciones que se presentan entre un trimestre y otro no se generan por incumplimiento de las actividadesE, sino por las evaluaciones que realiza el Ente de Control. En este caso, hubo un aumento de metas y disminución de actividades cumplidas porque la CGR en los resultados de la auditoría financiera identificó unos hallazgos y cerró por efectividad unas acciones de auditorías anteriores.  Esta variación de datos se puede presentar en todos los reportes del plan de acción ya que no depende de SAE sino de los informes que remita el Ente de Control en sus diferentes evaluaciones</t>
  </si>
  <si>
    <t>Los resultados del seguimiento del plan de mejoramiento a corte 30 de junio de 2023 fueron aprobados por el Comité Institucional de Coordinación de Control Interno en sesión No.10 asincrónico llevado a cabo el pasado 26 de julio de 2023 y presentados a la CGR a través del SIRECI el 31 del mismo mes. En agosto y septiembre no hubo novedades del plan de mejoramiento CGR. 
Sobre su solicitud de tomar acciones, esta oficina no considera pertinente realizarla, ya que como se indicó anteriormente, la información que brinda la OCI es con base en los resultados del seguimiento que ejecutamos y para este caso, las actividades realizadas desde la tercera línea se han cumplido a cabalidad, adicionalmente, la formula del indicador no está atada a nuestra gestión sino de las áreas.</t>
  </si>
  <si>
    <t>Acompañar la agenda legislativa en la que se discutan proyectos estratégicos para SAE</t>
  </si>
  <si>
    <t>Presidencia</t>
  </si>
  <si>
    <t>Acompañamiento a Agenda Legislativa estratégica relacionada con SAE</t>
  </si>
  <si>
    <t xml:space="preserve">(Número de participaciones en la agenda legislativa/Necesidades identificadas relacionadas con agenda legislativa)*100% </t>
  </si>
  <si>
    <r>
      <rPr>
        <b/>
        <sz val="11"/>
        <color indexed="8"/>
        <rFont val="Arial"/>
        <family val="2"/>
      </rPr>
      <t>Objetivo del indicador:</t>
    </r>
    <r>
      <rPr>
        <sz val="11"/>
        <color indexed="8"/>
        <rFont val="Arial"/>
        <family val="2"/>
      </rPr>
      <t xml:space="preserve"> medir el acompañamiento brindado por parte de SAE en la agenda legislativa que contenga temáticas prioritarias o estratégicas para la entidad.
</t>
    </r>
    <r>
      <rPr>
        <b/>
        <sz val="11"/>
        <color indexed="8"/>
        <rFont val="Arial"/>
        <family val="2"/>
      </rPr>
      <t xml:space="preserve">
Numerador: </t>
    </r>
    <r>
      <rPr>
        <sz val="11"/>
        <color indexed="8"/>
        <rFont val="Arial"/>
        <family val="2"/>
      </rPr>
      <t xml:space="preserve">corresponde a la participaciones en eventos de control político u otros requeridos en la agenda legislativa.
</t>
    </r>
    <r>
      <rPr>
        <b/>
        <sz val="11"/>
        <color indexed="8"/>
        <rFont val="Arial"/>
        <family val="2"/>
      </rPr>
      <t xml:space="preserve">
Denominador: </t>
    </r>
    <r>
      <rPr>
        <sz val="11"/>
        <color indexed="8"/>
        <rFont val="Arial"/>
        <family val="2"/>
      </rPr>
      <t>corresponde a las citaciones recibidas de agenda legislativa en donde debe participar SAE de manera estratégica. El denominador es variable, ya que funciona a demanda de acuerdo con las necesidades identificadas.</t>
    </r>
  </si>
  <si>
    <t>Se organizó, asistió y participó en reuniones en el marco de la gestión legislativa, relacionadas con la estructuración, análisis, viabilidad y aprobación de los artículos vinculados al funcionamiento de la SAE a incorporarse en el Plan Nacional de Desarrollo -PND-, de acuerdo con los lineamientos del plan de gobierno y la normativa vigente en la materia. Asi mismo, se han atendido reuniones convocadas por mesas de trabajo con Congresistas donde fue citada la entidad, así como la instalación de mesas de trabajo para la reglamentación del Plan Nacional de Desarrollo y su efectiva aplicación.</t>
  </si>
  <si>
    <t>Fortalecer la articulación nación-territorio para el mejoramiento del modelo operacional de SAE</t>
  </si>
  <si>
    <t>Iniciativas internas con enfoque nación-territorio entre el nivel central y regional de la SAE</t>
  </si>
  <si>
    <t>(Iniciativas implementadas para el fortalecimiento del nivel central con el regional/ Iniciativas programadas para el  fortalecimiento del nivel central con el regional) *100%</t>
  </si>
  <si>
    <r>
      <rPr>
        <b/>
        <sz val="11"/>
        <color indexed="8"/>
        <rFont val="Arial"/>
        <family val="2"/>
      </rPr>
      <t>Objetivo del indicador:</t>
    </r>
    <r>
      <rPr>
        <sz val="11"/>
        <color indexed="8"/>
        <rFont val="Arial"/>
        <family val="2"/>
      </rPr>
      <t xml:space="preserve"> medir el grado de implementación de las iniciativas para el fortalecimiento del nivel central con el regional.
</t>
    </r>
    <r>
      <rPr>
        <b/>
        <sz val="11"/>
        <color indexed="8"/>
        <rFont val="Arial"/>
        <family val="2"/>
      </rPr>
      <t xml:space="preserve">
Numerador:</t>
    </r>
    <r>
      <rPr>
        <sz val="11"/>
        <color indexed="8"/>
        <rFont val="Arial"/>
        <family val="2"/>
      </rPr>
      <t xml:space="preserve"> se considera que la iniciativa de fortalecimiento está implementada cuando se constituyen las instancias para su implementación.
</t>
    </r>
    <r>
      <rPr>
        <b/>
        <sz val="11"/>
        <color indexed="8"/>
        <rFont val="Arial"/>
        <family val="2"/>
      </rPr>
      <t xml:space="preserve">
Denominador:</t>
    </r>
    <r>
      <rPr>
        <sz val="11"/>
        <color indexed="8"/>
        <rFont val="Arial"/>
        <family val="2"/>
      </rPr>
      <t xml:space="preserve"> las iniciativas programadas para el 2023 relacionadas con el fortalecimiento del nivel central con el regional corresponden a procesos relacionados con: 1) Vivienda, 2) FRV, 3) ARN y 4) Entregas en el marco de las estrategias de la Entidad.</t>
    </r>
  </si>
  <si>
    <t xml:space="preserve">1. Se instaló la mesa de trabajo entre SAE - FISCALÍA, en la que se logró contar con la presencia de la Directora de Fiscalías y los Gerentes Regionales, para una armonización en los diálogos internos, así como plantear las estrategias de logística y seguridad para las diligencias de secuestro.  2. Se instaló la mesa de trabajo SAE - FRV (Fondo para la Reparación a las Víctimas) en la que confluyen cada una de las regionales de SAE y delegados del FRV por región, y en la cual se adelanta agenda de trabajo de acuerdo con tres criterios de abordaje de casos conjuntos de acuerdo con medidas de Justicia y Paz. 3. Se instaló las mesas de trabajo con ARN de cara a establecer ruta de trabajo conjunta SAE - ARN frente a lo relacionado a la ateción de personas en proceso de reincorporación en el marco de la Metodología del FRISCO y el Plan Nacional de Desarrollo. 4. Se generó una articulación entre los GIT juridicos de las Regionales y el nivel central, frente a dinamizar y fortalecer la comunicación con el GIT ASREC y el GIT de Defensa Juridica de la Gerencia de Asuntos Legales con el fin de buscar  agilidad y precisión en solucionar las necesidades juridicas que demandan la Entidad. </t>
  </si>
  <si>
    <t>Fortalecer e integrar los sistemas de información empleados por SAE para contribuir al adecuado funcionamiento de la Sociedad</t>
  </si>
  <si>
    <t>Implementar el Sistema de Gestión de Seguridad de la Información en la entidad</t>
  </si>
  <si>
    <t xml:space="preserve">Seguridad de la Información </t>
  </si>
  <si>
    <t>Implementación del Sistema de Gestión  de Seguridad de la información</t>
  </si>
  <si>
    <t>(Actividades realizadas por la OGI para la implementación del Sistema de Gestión de Seguridad de la información / Actividades programadas por la OGI para la implementación del Sistema de Gestión de Seguridad de la información)*100%</t>
  </si>
  <si>
    <r>
      <rPr>
        <b/>
        <sz val="11"/>
        <color indexed="8"/>
        <rFont val="Arial"/>
        <family val="2"/>
      </rPr>
      <t>Objetivo del indicador:</t>
    </r>
    <r>
      <rPr>
        <sz val="11"/>
        <color indexed="8"/>
        <rFont val="Arial"/>
        <family val="2"/>
      </rPr>
      <t xml:space="preserve"> medir la implementación del Sistema de Gestión de Seguridad de la información, el cual  contiene los controles que se deben adoptar exigibles por MINTIC, ISO  27.001, Modelo de Seguridad y  Privacidad de la Información y Conpes de seguridad digital.
</t>
    </r>
    <r>
      <rPr>
        <b/>
        <sz val="11"/>
        <color indexed="8"/>
        <rFont val="Arial"/>
        <family val="2"/>
      </rPr>
      <t xml:space="preserve">Numerador: </t>
    </r>
    <r>
      <rPr>
        <sz val="11"/>
        <color indexed="8"/>
        <rFont val="Arial"/>
        <family val="2"/>
      </rPr>
      <t xml:space="preserve">corresponde a las actividades realizadas por la OGI para la implementación del Sistema de Gestión de Seguridad de la Información con sus respectivas evidencias. 
</t>
    </r>
    <r>
      <rPr>
        <b/>
        <sz val="11"/>
        <color indexed="8"/>
        <rFont val="Arial"/>
        <family val="2"/>
      </rPr>
      <t xml:space="preserve">Denominador: </t>
    </r>
    <r>
      <rPr>
        <sz val="11"/>
        <color indexed="8"/>
        <rFont val="Arial"/>
        <family val="2"/>
      </rPr>
      <t xml:space="preserve">corresponde a las actividades programadas por la OGI para la implementación del Sistema de Gestión de Seguridad de la Información. </t>
    </r>
  </si>
  <si>
    <t>Se han completado15 de las 24 actividades planeadas en el año 2023 para el sistema de seguridad de la información</t>
  </si>
  <si>
    <t>se continúan actividades y actualizaciones de documentación en el proceso de seguridad de la información</t>
  </si>
  <si>
    <t>Implementar y/o actualizar el Plan Estratégico Tecnológico Institucional - PETI</t>
  </si>
  <si>
    <t xml:space="preserve">Gestión de Infraestructura Tecnológica
Mantenimiento y Soporte de Aplicaciones
Seguridad de la Información </t>
  </si>
  <si>
    <t>Implementación y/o actualización del Plan Estratégico Tecnológico Institucional- PETI</t>
  </si>
  <si>
    <t>(Actividades realizadas por la OGI para la implementación y/o actualización del PETI / Actividades programadas por la OGI para la implementación y/o actualización PETI)*100%</t>
  </si>
  <si>
    <r>
      <rPr>
        <b/>
        <sz val="11"/>
        <color indexed="8"/>
        <rFont val="Arial"/>
        <family val="2"/>
      </rPr>
      <t>Objetivo del indicador:</t>
    </r>
    <r>
      <rPr>
        <sz val="11"/>
        <color indexed="8"/>
        <rFont val="Arial"/>
        <family val="2"/>
      </rPr>
      <t xml:space="preserve"> medir la Implementación y/o actualización del Plan Estratégico Tecnológico Institucional- PETI. Este incluye proyectos a nivel de infraestructura, Integración, aplicaciones y regulación normativa que se encuentren articulados al Plan Estratégico de la SAE. 
</t>
    </r>
    <r>
      <rPr>
        <b/>
        <sz val="11"/>
        <color indexed="8"/>
        <rFont val="Arial"/>
        <family val="2"/>
      </rPr>
      <t xml:space="preserve">Numerador: </t>
    </r>
    <r>
      <rPr>
        <sz val="11"/>
        <color indexed="8"/>
        <rFont val="Arial"/>
        <family val="2"/>
      </rPr>
      <t xml:space="preserve">corresponden a las actividades realizadas por la OGI con sus respectivas evidencias, que se adelanten para la implementación y/o actualización del PETI. 
</t>
    </r>
    <r>
      <rPr>
        <b/>
        <sz val="11"/>
        <color indexed="8"/>
        <rFont val="Arial"/>
        <family val="2"/>
      </rPr>
      <t xml:space="preserve">Denominador: </t>
    </r>
    <r>
      <rPr>
        <sz val="11"/>
        <color indexed="8"/>
        <rFont val="Arial"/>
        <family val="2"/>
      </rPr>
      <t xml:space="preserve">son las actividades programadas por la OGI para la implementación y/o actualización del PETI de SAE para la vigencia. 
Para el 2023, estas actividades estarán alineadas al nuevo Plan Estratégico de la SAE y sus cambios que puedan surtir. </t>
    </r>
  </si>
  <si>
    <t>se continúan con el desarrollo de las actividades planeadas y se realiza seguimiento de los avances (adjunto) aunque en algunas no se han terminado si se ha realizado gestión, se han retrasado debido a contingencias en tecnología como:
- Instalación de nuevos equipos 
- Caída de los escritorios virtuales de citrix
- Recuperación de la carpeta compartida.</t>
  </si>
  <si>
    <t>Para el cumplimiento de las actividades planeadas se realizará la salida a producción de las actividades de desarrollo e integraciones de sistemas de información, ejecución de los contratos de herramientas tecnológicas y lograr subsanar las situaciones que han retrasado las actividades, así como el retraso por el continuo cambio en la organización.</t>
  </si>
  <si>
    <t>Actualizar datos básicos del inventario de activos en el sistema de información</t>
  </si>
  <si>
    <t>Actualización de datos básicos de activos en el sistema de información</t>
  </si>
  <si>
    <t>(Activos con datos básicos actualizados / Activos  objeto de actualización de datos básicos) *100%</t>
  </si>
  <si>
    <r>
      <rPr>
        <b/>
        <sz val="11"/>
        <color indexed="8"/>
        <rFont val="Arial"/>
        <family val="2"/>
      </rPr>
      <t xml:space="preserve">Objetivo del indicador: </t>
    </r>
    <r>
      <rPr>
        <sz val="11"/>
        <color indexed="8"/>
        <rFont val="Arial"/>
        <family val="2"/>
      </rPr>
      <t xml:space="preserve">medir la actualización de datos básicos de Activos en el sistema de información. 
</t>
    </r>
    <r>
      <rPr>
        <b/>
        <sz val="11"/>
        <color indexed="8"/>
        <rFont val="Arial"/>
        <family val="2"/>
      </rPr>
      <t>Numerador</t>
    </r>
    <r>
      <rPr>
        <sz val="11"/>
        <color indexed="8"/>
        <rFont val="Arial"/>
        <family val="2"/>
      </rPr>
      <t xml:space="preserve">: son los activos con datos básicos actualizados en el módulo dispuesto para tal fin.
</t>
    </r>
    <r>
      <rPr>
        <b/>
        <sz val="11"/>
        <color indexed="8"/>
        <rFont val="Arial"/>
        <family val="2"/>
      </rPr>
      <t>Denominador:</t>
    </r>
    <r>
      <rPr>
        <sz val="11"/>
        <color indexed="8"/>
        <rFont val="Arial"/>
        <family val="2"/>
      </rPr>
      <t xml:space="preserve"> corresponden a los activos con solicitud de cambio de datos básicos junto con su respectiva evidencia.</t>
    </r>
  </si>
  <si>
    <t>T1: se recibieron 150 solicitudes de modificación de datos basicos, se revisaron 144, quedando pendiente 6.
T2: se recibieron 157 solicitudes de modificación de datos basicos, se revisaron 152, quedando pendiente 5.
T3: se recibieron 138 solicitudes de modificación y se realizaron 135, se tienen 15 activos modificados de otros trimestres</t>
  </si>
  <si>
    <t>3T: Los 3 activos que no fueron procesados corresponden activos validados por el GIT y devueltos para la correspondiente corrección.</t>
  </si>
  <si>
    <t>Depurar información financiera (activos y pasivos del FRISCO) de inmuebles.</t>
  </si>
  <si>
    <t xml:space="preserve"> Estados de cuenta de activos con orden de devolución</t>
  </si>
  <si>
    <t>(N° de folios de matrícula inmobiliaria con estados de cuenta realizados/ N° de folios de matrícula inmobiliaria priorizados para elaboración de estados de cuenta)*100%</t>
  </si>
  <si>
    <r>
      <rPr>
        <b/>
        <sz val="11"/>
        <color indexed="8"/>
        <rFont val="Arial"/>
        <family val="2"/>
      </rPr>
      <t>Objetivo:</t>
    </r>
    <r>
      <rPr>
        <sz val="11"/>
        <color indexed="8"/>
        <rFont val="Arial"/>
        <family val="2"/>
      </rPr>
      <t xml:space="preserve"> realizar la medición de la elaboración de estados de cuenta de acuerdo con las solicitudes de devolución.
</t>
    </r>
    <r>
      <rPr>
        <b/>
        <sz val="11"/>
        <color indexed="8"/>
        <rFont val="Arial"/>
        <family val="2"/>
      </rPr>
      <t>Numerador:</t>
    </r>
    <r>
      <rPr>
        <sz val="11"/>
        <color indexed="8"/>
        <rFont val="Arial"/>
        <family val="2"/>
      </rPr>
      <t xml:space="preserve"> corresponde a los folios de matrícula inmobiliaria con estados de cuenta realizados y entregados a la Gerencia Financiera.
</t>
    </r>
    <r>
      <rPr>
        <b/>
        <sz val="11"/>
        <color indexed="8"/>
        <rFont val="Arial"/>
        <family val="2"/>
      </rPr>
      <t>Denominador:</t>
    </r>
    <r>
      <rPr>
        <sz val="11"/>
        <color indexed="8"/>
        <rFont val="Arial"/>
        <family val="2"/>
      </rPr>
      <t xml:space="preserve"> los folios de matrícula priorizados para la elaboración de estados de cuenta corresponden a aquellos que cuenten con solicitud de devolución o según necesidad manifiesta. El estimado de estados de cuenta a realizar para el 2023 corresponden a 400 folios de matrícula.</t>
    </r>
  </si>
  <si>
    <t xml:space="preserve">Depurar el inventario de bienes muebles con disposición final </t>
  </si>
  <si>
    <t>Comercialización de activos
Otras modalidades de disposición final</t>
  </si>
  <si>
    <t xml:space="preserve">Depuración del inventario de bienes muebles con disposición final en sistema de Información </t>
  </si>
  <si>
    <t>(Número de bienes con cargue de documentos de disposición final para descarga del inventario / Número de bienes con disposición final para descarga) *100%</t>
  </si>
  <si>
    <r>
      <rPr>
        <b/>
        <sz val="11"/>
        <color indexed="8"/>
        <rFont val="Arial"/>
        <family val="2"/>
      </rPr>
      <t>Objetivo del indicador:</t>
    </r>
    <r>
      <rPr>
        <sz val="11"/>
        <color indexed="8"/>
        <rFont val="Arial"/>
        <family val="2"/>
      </rPr>
      <t xml:space="preserve"> medir la depuración del inventario de bienes muebles a cargo de la Gerencia de Muebles, en el sistema de Información. 
</t>
    </r>
    <r>
      <rPr>
        <b/>
        <sz val="11"/>
        <color indexed="8"/>
        <rFont val="Arial"/>
        <family val="2"/>
      </rPr>
      <t xml:space="preserve">Numerador: </t>
    </r>
    <r>
      <rPr>
        <sz val="11"/>
        <color indexed="8"/>
        <rFont val="Arial"/>
        <family val="2"/>
      </rPr>
      <t xml:space="preserve">el cargue de documentos a realizar se da conforme al procedimiento P-DF2-107 según tipología de bienes muebles.
</t>
    </r>
    <r>
      <rPr>
        <b/>
        <sz val="11"/>
        <color indexed="8"/>
        <rFont val="Arial"/>
        <family val="2"/>
      </rPr>
      <t>Denominador:</t>
    </r>
    <r>
      <rPr>
        <sz val="11"/>
        <color indexed="8"/>
        <rFont val="Arial"/>
        <family val="2"/>
      </rPr>
      <t xml:space="preserve"> corresponde a los bienes muebles con disposición final.</t>
    </r>
  </si>
  <si>
    <t>Durante el tercer trimestre no se remitieron mas solicitudes de descarga hasta tanto no se evidencien los avances a la descarga del inventario con lo remitido.
Ha la fecha se han remitido la marcacion mediante radicados "20234300024313 82 registros por comercializaciòn de sustancias, "20224300010033 destruccion de 183 registros de sustancias, "20224300046843
20224300073113
20234300004053
20224300077243
20234300022353 comercializacion de 287 vehiculos, destinacion definitiva 75 marcads por la expedicion de los actos administrativos y 650 por chtarra reportdos mediante correo electronico, este indicador busca ue en el inventario se identifiue realmente los bienes de las diferentes tipologias que ya han surtido el proceso de disposicion final del inventario realmente activo , para evitar sobrevaloracion del inventario en administración, esta Gerencia tiene un plan de trabajo para la descarg de mas de 12.000 bienes que ya han surtido el proceso de disposicion final entre los que se encuentran con mayor participacion los semovientes.</t>
  </si>
  <si>
    <t>Descargar los activos del sistema de Información</t>
  </si>
  <si>
    <t>Descargas de activos</t>
  </si>
  <si>
    <t>(Número de activos descargados del sistema de información/Número de activos en condición de descarga)*100%</t>
  </si>
  <si>
    <r>
      <rPr>
        <b/>
        <sz val="11"/>
        <color rgb="FF000000"/>
        <rFont val="Arial"/>
        <family val="2"/>
      </rPr>
      <t xml:space="preserve">Objetivo del indicador: </t>
    </r>
    <r>
      <rPr>
        <sz val="11"/>
        <color rgb="FF000000"/>
        <rFont val="Arial"/>
        <family val="2"/>
      </rPr>
      <t xml:space="preserve">medir la descarga realizada de activos del sistema de información. 
</t>
    </r>
    <r>
      <rPr>
        <b/>
        <sz val="11"/>
        <color rgb="FF000000"/>
        <rFont val="Arial"/>
        <family val="2"/>
      </rPr>
      <t>Numerador</t>
    </r>
    <r>
      <rPr>
        <sz val="11"/>
        <color rgb="FF000000"/>
        <rFont val="Arial"/>
        <family val="2"/>
      </rPr>
      <t xml:space="preserve">: corresponde a los activos descargados en el sistema de información con estado "Descargado". 
</t>
    </r>
    <r>
      <rPr>
        <b/>
        <sz val="11"/>
        <color rgb="FF000000"/>
        <rFont val="Arial"/>
        <family val="2"/>
      </rPr>
      <t>Denominador</t>
    </r>
    <r>
      <rPr>
        <sz val="11"/>
        <color rgb="FF000000"/>
        <rFont val="Arial"/>
        <family val="2"/>
      </rPr>
      <t>: es el número de activos en condición de descarga, es decir, que cuente con modalidad de disposición final definida, acto administrativo expedido y acta de entrega suscrita con el beneficiario.</t>
    </r>
  </si>
  <si>
    <t>3T: A inicios del Tercer Trimestre el funcionario que manejaba el tema de descargas tuvo un Traslado a la Gerencia Técnica, pese a que se evidencio comunicación de traslado y comunicación de las actividades que debia ejecutar previo al traslado, las mismas no se realizaron, motivo por el cual a la fecha dicho funcionario no tiene paz y salvo emitido desde la Coordinación del GIT, posterior al traslado se realizo un barrido de lo que habia dejado el funcionario, evidenciando que se dejaron pendientes descargas de trimestres pasados, a la fecha el GIT no se ha podido poner al dia en la actividad, sin embargo, se tienen marcaciones de pre-estados y descargas.
Pre-estados: 311 Pre - marcaciones, estamos a la espera de que se carguen los soportes en el modulo por parte de las áreas encargadas para su cambio de estado final.
Descargas: 29 estados finales, sin embargo, mediante ticket 91784 se puso en conocimiento de la OGI la falla que presenta el modulo de cambio de estado en el inventario, ya que no esta dejando actualizar estados finales.</t>
  </si>
  <si>
    <t xml:space="preserve">Atender oportunamente requerimientos administrativos de las áreas </t>
  </si>
  <si>
    <t>Administración de Bienes de Funcionamiento</t>
  </si>
  <si>
    <t>Gestión Administrativa 
Administración de Activos Fijos y Bienes de Consumo</t>
  </si>
  <si>
    <t>GIT. Servicios Administrativos</t>
  </si>
  <si>
    <t>Oportunidad de atención a requerimientos administrativos</t>
  </si>
  <si>
    <t>(Solicitudes administrativas atendidas en el tiempo oportuno / Solicitudes administrativas requeridas por las áreas) *100%</t>
  </si>
  <si>
    <r>
      <rPr>
        <b/>
        <sz val="11"/>
        <color indexed="8"/>
        <rFont val="Arial"/>
        <family val="2"/>
      </rPr>
      <t>Objetivo del indicador:</t>
    </r>
    <r>
      <rPr>
        <sz val="11"/>
        <color indexed="8"/>
        <rFont val="Arial"/>
        <family val="2"/>
      </rPr>
      <t xml:space="preserve"> medir la atención </t>
    </r>
    <r>
      <rPr>
        <b/>
        <sz val="11"/>
        <color indexed="8"/>
        <rFont val="Arial"/>
        <family val="2"/>
      </rPr>
      <t>oportuna</t>
    </r>
    <r>
      <rPr>
        <sz val="11"/>
        <color indexed="8"/>
        <rFont val="Arial"/>
        <family val="2"/>
      </rPr>
      <t xml:space="preserve">  de los requerimientos administrativos.
</t>
    </r>
    <r>
      <rPr>
        <b/>
        <sz val="11"/>
        <color indexed="8"/>
        <rFont val="Arial"/>
        <family val="2"/>
      </rPr>
      <t>Numerador:</t>
    </r>
    <r>
      <rPr>
        <sz val="11"/>
        <color indexed="8"/>
        <rFont val="Arial"/>
        <family val="2"/>
      </rPr>
      <t xml:space="preserve"> corresponde a las solicitudes administrativas gestionada como máximo dentro de los dos (2) días siguientes a la solicitud.</t>
    </r>
    <r>
      <rPr>
        <b/>
        <sz val="11"/>
        <color indexed="8"/>
        <rFont val="Arial"/>
        <family val="2"/>
      </rPr>
      <t xml:space="preserve">
</t>
    </r>
    <r>
      <rPr>
        <sz val="11"/>
        <color indexed="8"/>
        <rFont val="Arial"/>
        <family val="2"/>
      </rPr>
      <t xml:space="preserve">
</t>
    </r>
    <r>
      <rPr>
        <b/>
        <sz val="11"/>
        <color indexed="8"/>
        <rFont val="Arial"/>
        <family val="2"/>
      </rPr>
      <t xml:space="preserve">Denominador: </t>
    </r>
    <r>
      <rPr>
        <sz val="11"/>
        <color indexed="8"/>
        <rFont val="Arial"/>
        <family val="2"/>
      </rPr>
      <t>corresponde a las solicitudes administrativas de logística de eventos, gestión de recursos (físicos, tecnológicos, instalaciones, entre otros), envío de elementos, entre otros, realizadas por parte del área de manera verbal o escrita. Estas solicitudes se registra en el F-AB1-294 Formato Seguimiento Servicios atendidos a las áreas.</t>
    </r>
  </si>
  <si>
    <t xml:space="preserve">En el primer trimestre del año 2023 fueron atendidas  (32) solicitudes. 
En el segundo trimestre del año 2023 fueron atendidas (23) solicitudes.
Durante el tercer trimestre del año 2023 se atendieron oportunamente un total de (21) solicitudes realizadas por las diferentes áreas de la SAE. Para un total de 76 solicitudes atendidas. </t>
  </si>
  <si>
    <t>Suministrar oportunamente los elementos de consumo solicitados por las áreas</t>
  </si>
  <si>
    <t>Administración de Activos Fijos y Bienes de Consumo</t>
  </si>
  <si>
    <t>Oportunidad de suministro de elementos de consumo</t>
  </si>
  <si>
    <t xml:space="preserve">(Número de solicitudes gestionadas oportunamente /Número de solicitudes recibidas) *100% </t>
  </si>
  <si>
    <r>
      <rPr>
        <b/>
        <sz val="11"/>
        <color indexed="8"/>
        <rFont val="Arial"/>
        <family val="2"/>
      </rPr>
      <t>Objetivo del indicador:</t>
    </r>
    <r>
      <rPr>
        <sz val="11"/>
        <color indexed="8"/>
        <rFont val="Arial"/>
        <family val="2"/>
      </rPr>
      <t xml:space="preserve"> medir la entrega oportuna de los elementos de consumo requeridos por las áreas.</t>
    </r>
    <r>
      <rPr>
        <b/>
        <sz val="11"/>
        <color indexed="8"/>
        <rFont val="Arial"/>
        <family val="2"/>
      </rPr>
      <t xml:space="preserve"> 
Numerador: </t>
    </r>
    <r>
      <rPr>
        <sz val="11"/>
        <color indexed="8"/>
        <rFont val="Arial"/>
        <family val="2"/>
      </rPr>
      <t xml:space="preserve">una entrega de elementos de consumo se considera oportuna cuando ésta se entrega dentro de los cinco (5) días hábiles a partir de la solicitud.
</t>
    </r>
    <r>
      <rPr>
        <b/>
        <sz val="11"/>
        <color indexed="8"/>
        <rFont val="Arial"/>
        <family val="2"/>
      </rPr>
      <t>Denominador:</t>
    </r>
    <r>
      <rPr>
        <sz val="11"/>
        <color indexed="8"/>
        <rFont val="Arial"/>
        <family val="2"/>
      </rPr>
      <t xml:space="preserve"> las solicitudes de elementos de consumo se realizan a través de Seven ERP o correo electrónico.</t>
    </r>
  </si>
  <si>
    <t xml:space="preserve">Para el primer trimestre del año 2023 se gestionaron (22) solicitudes.
Para el segundo trimestre del año 2023 se gestionaron (31) solicitudes
Durante el tercer trimestre del año 2023 se gestiono oportunamente (77) solicitudes de papeleria, utiles de escritorio y oficina. Para un total de 130 solicitudes gestionadas a 2023. </t>
  </si>
  <si>
    <t>Gestionar los siniestros informados por las áreas</t>
  </si>
  <si>
    <t xml:space="preserve">Administración de Programa de Seguros y Siniestros </t>
  </si>
  <si>
    <t>Gestión de Siniestros</t>
  </si>
  <si>
    <t>(Número de siniestros gestionados / Número de siniestros ocurridos informados por las áreas) *100%</t>
  </si>
  <si>
    <r>
      <t xml:space="preserve">Objetivo del indicador: </t>
    </r>
    <r>
      <rPr>
        <sz val="11"/>
        <color indexed="8"/>
        <rFont val="Arial"/>
        <family val="2"/>
      </rPr>
      <t xml:space="preserve">medir la gestión realizada sobre los siniestros ocurridos e informados.
</t>
    </r>
    <r>
      <rPr>
        <b/>
        <sz val="11"/>
        <color indexed="8"/>
        <rFont val="Arial"/>
        <family val="2"/>
      </rPr>
      <t xml:space="preserve">Numerador: </t>
    </r>
    <r>
      <rPr>
        <sz val="11"/>
        <color indexed="8"/>
        <rFont val="Arial"/>
        <family val="2"/>
      </rPr>
      <t>se considera que un siniestro ha sido gestionado cuando el GIT de Servicios Administrativos informa el siniestro presentado al intermediario de seguros.</t>
    </r>
    <r>
      <rPr>
        <b/>
        <sz val="11"/>
        <color indexed="8"/>
        <rFont val="Arial"/>
        <family val="2"/>
      </rPr>
      <t xml:space="preserve">
Denominador:</t>
    </r>
    <r>
      <rPr>
        <sz val="11"/>
        <color indexed="8"/>
        <rFont val="Arial"/>
        <family val="2"/>
      </rPr>
      <t xml:space="preserve"> se considera como siniestro ocurrido e informado cuando el área remite formalmente el reporte del siniestro por correo electrónico. Los siniestros reportados aplican para los bienes propios de SAE o bajo su administración. </t>
    </r>
  </si>
  <si>
    <t>Una vez  los siniestros son informados por las distintas áreas, se da aviso al asesor de seguros para su trámite y gestión pertinente ante la Aseguradora, el avance de las reclamaciones depende de la entrega oportuna de la documentación solicitada por la Compañia de seguros y/o ajustador que soporten la ocurrencia y cuantía del siniestro; estas reclamaciones han sido informados por las áreas así:  En el  primer trimestre del año, se tramitó el reporte de catorce (14) siniestros.
En el  segundo trimestre del año 2023, se tramitó el reporte de  dieciseis (16) siniestros. 
Durante el tercer Trimestre del año 2023 se tramitó el reporte de nueve (09)  siniestros así:  cinco (05) siniestros Regional Centro Oriente y cuatro (04) siniestros Póliza Directores y Administradores. Para un total de 39 siniestros a 2023 reportados a la Aseguradora.</t>
  </si>
  <si>
    <t xml:space="preserve">Realizar los mantenimientos  preventivos y correctivos menores </t>
  </si>
  <si>
    <t xml:space="preserve">Gestión Administrativa </t>
  </si>
  <si>
    <t xml:space="preserve">Gestión de Mantenimientos Locativos Menores </t>
  </si>
  <si>
    <t>(Mantenimientos realizados/ Mantenimientos solicitados y/o planeados) *100%</t>
  </si>
  <si>
    <r>
      <rPr>
        <b/>
        <sz val="11"/>
        <color indexed="8"/>
        <rFont val="Arial"/>
        <family val="2"/>
      </rPr>
      <t xml:space="preserve">Objetivo del indicador: </t>
    </r>
    <r>
      <rPr>
        <sz val="11"/>
        <color indexed="8"/>
        <rFont val="Arial"/>
        <family val="2"/>
      </rPr>
      <t xml:space="preserve">medir los mantenimientos locativos preventivos y correctivos menores realizados de acuerdo con lo solicitado y/o identificado por el área.
</t>
    </r>
    <r>
      <rPr>
        <b/>
        <sz val="11"/>
        <color indexed="8"/>
        <rFont val="Arial"/>
        <family val="2"/>
      </rPr>
      <t xml:space="preserve">Numerador: </t>
    </r>
    <r>
      <rPr>
        <sz val="11"/>
        <color indexed="8"/>
        <rFont val="Arial"/>
        <family val="2"/>
      </rPr>
      <t xml:space="preserve">se considera como realizado el mantenimiento menor cuando éste se ejecuta y se registra en el F-AB1-207 Historial Actividades de mantenimiento preventivo y/o correctivo.
</t>
    </r>
    <r>
      <rPr>
        <b/>
        <sz val="11"/>
        <color indexed="8"/>
        <rFont val="Arial"/>
        <family val="2"/>
      </rPr>
      <t xml:space="preserve">Denominador: </t>
    </r>
    <r>
      <rPr>
        <sz val="11"/>
        <color indexed="8"/>
        <rFont val="Arial"/>
        <family val="2"/>
      </rPr>
      <t xml:space="preserve">corresponde a las solicitudes de mantenimiento menor recibidas o a las evidenciadas en inspecciones físicas registradas en F-AB1-299 Formato Inspección Planta Física. </t>
    </r>
  </si>
  <si>
    <t>En el primer trimestre del año 2023,  fueron realizados un total de (182)
En el segundo trimestre del año 2023  fueron realizados un total de (239) mantenimientos. 
Durante el tercer trimestre de 2023 se ejecutaron 154 actividades de mantenimeinto, distribuidas así: Julio (55), Agosto (55) y Septiembre (44). Para un total de 575 mantenimientos ejecutados a 2023.</t>
  </si>
  <si>
    <t xml:space="preserve">Aprendizaje y Desarrollo </t>
  </si>
  <si>
    <t>12. Fomentar un bienestar laboral armónico de acuerdo con los valores institucionales y las necesidades de los trabajadores de SAE.</t>
  </si>
  <si>
    <t>Implementar mecanismos para el desarrollo personal y profesional de los trabajadores de SAE</t>
  </si>
  <si>
    <t>Medir la ejecución  del Programa de bienestar y calidad de vida de los trabajadores de SAE.</t>
  </si>
  <si>
    <t>Bienestar, Seguridad y Salud en el Trabajo</t>
  </si>
  <si>
    <t>Programa de Bienestar y Calidad de Vida</t>
  </si>
  <si>
    <t>(Actividades ejecutadas Programa de Bienestar y Calidad de Vida/ Actividades programadas en planes de sistemas de gestión de Talento Humano ) * 100%</t>
  </si>
  <si>
    <r>
      <rPr>
        <b/>
        <sz val="11"/>
        <color indexed="8"/>
        <rFont val="Arial"/>
        <family val="2"/>
      </rPr>
      <t>Objetivo del indicador:</t>
    </r>
    <r>
      <rPr>
        <sz val="11"/>
        <color indexed="8"/>
        <rFont val="Arial"/>
        <family val="2"/>
      </rPr>
      <t xml:space="preserve"> medir trimestralmente el cumplimiento del Programa de Bienestar y Calidad de vida.
</t>
    </r>
    <r>
      <rPr>
        <b/>
        <sz val="11"/>
        <color indexed="8"/>
        <rFont val="Arial"/>
        <family val="2"/>
      </rPr>
      <t xml:space="preserve">Numerador: </t>
    </r>
    <r>
      <rPr>
        <sz val="11"/>
        <color indexed="8"/>
        <rFont val="Arial"/>
        <family val="2"/>
      </rPr>
      <t xml:space="preserve">corresponde a la ejecución de actividades en la vigencia del Programa de Bienestar y Calidad de Vida.
</t>
    </r>
    <r>
      <rPr>
        <b/>
        <sz val="11"/>
        <color indexed="8"/>
        <rFont val="Arial"/>
        <family val="2"/>
      </rPr>
      <t xml:space="preserve">Denominador: </t>
    </r>
    <r>
      <rPr>
        <sz val="11"/>
        <color indexed="8"/>
        <rFont val="Arial"/>
        <family val="2"/>
      </rPr>
      <t>corresponde a las actividades programadas en la vigencia del del Programa de Bienestar y Calidad de Vida.</t>
    </r>
  </si>
  <si>
    <r>
      <t xml:space="preserve">Se realizaron actividades enfocadas a la salud  física, mental y emocional de los trabajadores como: Ferias de Bienes y Servicios y Activdiades de Nutrición, Gimnasio y Mes del Buen Trato  En el Tercer trimestre se desarrollan 12 actividades de las 15 programadas en el trimestre, con un avance del 70 % del semestre.
</t>
    </r>
    <r>
      <rPr>
        <b/>
        <sz val="11"/>
        <color rgb="FF000000"/>
        <rFont val="Arial"/>
        <family val="2"/>
      </rPr>
      <t xml:space="preserve">Actividades 2023: </t>
    </r>
    <r>
      <rPr>
        <sz val="11"/>
        <color rgb="FF000000"/>
        <rFont val="Arial"/>
        <family val="2"/>
      </rPr>
      <t>PT: 18/20 - ST: 16/17 - TT: 12/15</t>
    </r>
    <r>
      <rPr>
        <sz val="11"/>
        <rFont val="Arial"/>
        <family val="2"/>
      </rPr>
      <t>. Al cierre del Tercer Trimestre se han ejecutado 46 Actividades de 52 programadas.</t>
    </r>
  </si>
  <si>
    <t>13. Desarrollar y potenciar las habilidades, competencias y conocimiento del talento humano de SAE a través de procesos de gestión de conocimiento y gestión del cambio.</t>
  </si>
  <si>
    <t>Promocionar de acciones de gestión del conocimiento interno y externo entre colaboradores de SAE</t>
  </si>
  <si>
    <t>Desarrollar capacitaciones en materia contractual</t>
  </si>
  <si>
    <t>GT. Gestión del Talento Humano</t>
  </si>
  <si>
    <t>Evaluación y desarrollo</t>
  </si>
  <si>
    <t>Capacitaciones en materia contractual</t>
  </si>
  <si>
    <t>(Capacitaciones en materia de contratación realizadas/ Capacitación en materia de contratación programadas)*100%</t>
  </si>
  <si>
    <r>
      <rPr>
        <b/>
        <sz val="11"/>
        <color indexed="8"/>
        <rFont val="Arial"/>
        <family val="2"/>
      </rPr>
      <t xml:space="preserve">Objetivo del indicador: </t>
    </r>
    <r>
      <rPr>
        <sz val="11"/>
        <color indexed="8"/>
        <rFont val="Arial"/>
        <family val="2"/>
      </rPr>
      <t xml:space="preserve">medir el cumplimiento de las capacitaciones programadas en materia contractual.
</t>
    </r>
    <r>
      <rPr>
        <b/>
        <sz val="11"/>
        <color indexed="8"/>
        <rFont val="Arial"/>
        <family val="2"/>
      </rPr>
      <t xml:space="preserve">Numerador: </t>
    </r>
    <r>
      <rPr>
        <sz val="11"/>
        <color indexed="8"/>
        <rFont val="Arial"/>
        <family val="2"/>
      </rPr>
      <t xml:space="preserve">corresponde a las capacitaciones brindadas en la vigencia.
</t>
    </r>
    <r>
      <rPr>
        <b/>
        <sz val="11"/>
        <color indexed="8"/>
        <rFont val="Arial"/>
        <family val="2"/>
      </rPr>
      <t>Denominador:</t>
    </r>
    <r>
      <rPr>
        <sz val="11"/>
        <color indexed="8"/>
        <rFont val="Arial"/>
        <family val="2"/>
      </rPr>
      <t xml:space="preserve"> la programación de capacitaciones se realizará con base en los aspectos prioritarios identificados en materia contractual.</t>
    </r>
  </si>
  <si>
    <t xml:space="preserve">Las capacitaciones del Manual de Contratación no presentan mayor dificultad, pero las del ERP y Secop II tienen una dificultad de media a alta. En el 3er trimestre se realizó una capacitación masiva y a corte del 30 de septiembre han sido 9 </t>
  </si>
  <si>
    <t>La capacitación del 3er trimestre se hizo con el contratista Digital Ware sobre el ERP módulo de contratos y fue dirigida a los abogados de la Gerencia de Contratos y a todos los enlaces de las áreas que se encargan de manejar el módulo de contratos. Las capacitaciones de los meses previos han sido del Manual de Contratación</t>
  </si>
  <si>
    <t>Ejecución del Programa Empresarial de Capacitación.
 Diseñar e implementar la Estrategia de Gestión del Conocimiento</t>
  </si>
  <si>
    <t>Evaluación y Desarrollo</t>
  </si>
  <si>
    <t>Programa Empresarial de Capacitación y Estrategia de Gestión del Conocimiento</t>
  </si>
  <si>
    <t>(Actividades ejecutadas para el diseño e implementación de la Estrategia de Gestión del Conocimiento / Actividades programadas para la implementación de la Estrategia de Gestión del Conocimiento) *100%</t>
  </si>
  <si>
    <r>
      <rPr>
        <b/>
        <sz val="11"/>
        <color indexed="8"/>
        <rFont val="Arial"/>
        <family val="2"/>
      </rPr>
      <t>Objetivo del indicador:</t>
    </r>
    <r>
      <rPr>
        <sz val="11"/>
        <color indexed="8"/>
        <rFont val="Arial"/>
        <family val="2"/>
      </rPr>
      <t xml:space="preserve"> medir el cumplimiento del Programa Empresarial de Capacitación y el diseño e implementación de la Estrategia de Gestión de Conocimiento.
</t>
    </r>
    <r>
      <rPr>
        <b/>
        <sz val="11"/>
        <color indexed="8"/>
        <rFont val="Arial"/>
        <family val="2"/>
      </rPr>
      <t xml:space="preserve">Numerador: </t>
    </r>
    <r>
      <rPr>
        <sz val="11"/>
        <color indexed="8"/>
        <rFont val="Arial"/>
        <family val="2"/>
      </rPr>
      <t xml:space="preserve">corresponde a la ejecución de actividades o iniciativas priorizadas en la vigencia relacionadas con el Programa Empresarial de Capacitación y la Estrategia de Gestión del Conocimiento.
</t>
    </r>
    <r>
      <rPr>
        <b/>
        <sz val="11"/>
        <color indexed="8"/>
        <rFont val="Arial"/>
        <family val="2"/>
      </rPr>
      <t xml:space="preserve">Denominador: </t>
    </r>
    <r>
      <rPr>
        <sz val="11"/>
        <color indexed="8"/>
        <rFont val="Arial"/>
        <family val="2"/>
      </rPr>
      <t>corresponde a las actividades programadas en la vigencia relacionadas con el Programa Empresarial de Capacitación y la Estrategia de Gestión del Conocimiento.</t>
    </r>
  </si>
  <si>
    <r>
      <rPr>
        <b/>
        <sz val="11"/>
        <color theme="1"/>
        <rFont val="Arial"/>
        <family val="2"/>
      </rPr>
      <t xml:space="preserve">PEC: </t>
    </r>
    <r>
      <rPr>
        <sz val="11"/>
        <color theme="1"/>
        <rFont val="Arial"/>
        <family val="2"/>
      </rPr>
      <t>La gestión del Programa Empresarial de Capacitación se continua con el enfoque de formación interna de los temarios propuestos en el cronograma para el 2023: Inducción SAE, Manejo Herramientas Tecnológicas, Habilidades Blandas, Servicio interinstitucional, Gestión del Conocimiento y Sistema de Gestión. Se desarrollan 14 actividades consolidadas de formación ejecutadas en 65 sesiones, logrando un avance del 73% al tercer semestre</t>
    </r>
    <r>
      <rPr>
        <b/>
        <sz val="11"/>
        <color theme="1"/>
        <rFont val="Arial"/>
        <family val="2"/>
      </rPr>
      <t>.
Actividades 2023:</t>
    </r>
    <r>
      <rPr>
        <sz val="11"/>
        <color theme="1"/>
        <rFont val="Arial"/>
        <family val="2"/>
      </rPr>
      <t xml:space="preserve"> PT:4/5 - ST: 5/6 - TT: 6/6. Al cierre del Tercer Trimestre se han ejecutado 15 actividades de 17 programadas.
</t>
    </r>
    <r>
      <rPr>
        <b/>
        <sz val="11"/>
        <color theme="1"/>
        <rFont val="Arial"/>
        <family val="2"/>
      </rPr>
      <t>GESTIÓN DEL CONOCIMIENTO:</t>
    </r>
    <r>
      <rPr>
        <sz val="11"/>
        <color theme="1"/>
        <rFont val="Arial"/>
        <family val="2"/>
      </rPr>
      <t xml:space="preserve"> Para el tercer trimestre no se desarrollaron actividades enfocadas a la Estrategia de Gestión del Conocimiento. Actividades PT:2/2 - ST: 1/2 - TT: 0/2. Al cierre del Tercer Trimestre se han ejecutado 3 actividades de 6 programadas.</t>
    </r>
  </si>
  <si>
    <t>Objetivos</t>
  </si>
  <si>
    <t>KPI</t>
  </si>
  <si>
    <t>% Avance Anual</t>
  </si>
  <si>
    <t xml:space="preserve">Productiva, social y ambiental </t>
  </si>
  <si>
    <r>
      <rPr>
        <b/>
        <sz val="9"/>
        <color rgb="FFFFFFFF"/>
        <rFont val="Arial"/>
        <family val="2"/>
      </rPr>
      <t xml:space="preserve">Macrometa: </t>
    </r>
    <r>
      <rPr>
        <sz val="9"/>
        <color rgb="FFFFFFFF"/>
        <rFont val="Arial"/>
        <family val="2"/>
      </rPr>
      <t>Destinación de activos al fomento de la economía popular.</t>
    </r>
  </si>
  <si>
    <t>Destinaciones provisionales y definitivas de Inmuebles Rurales</t>
  </si>
  <si>
    <r>
      <rPr>
        <b/>
        <sz val="9"/>
        <color rgb="FFFFFFFF"/>
        <rFont val="Arial"/>
        <family val="2"/>
      </rPr>
      <t>Macrometa:</t>
    </r>
    <r>
      <rPr>
        <sz val="9"/>
        <color rgb="FFFFFFFF"/>
        <rFont val="Arial"/>
        <family val="2"/>
      </rPr>
      <t xml:space="preserve"> Control financiero y administrativo de los recursos económicos de la sociedad y de los activos que administra.</t>
    </r>
  </si>
  <si>
    <t>$264.264.260.812</t>
  </si>
  <si>
    <t>$307.000.000.000</t>
  </si>
  <si>
    <r>
      <t xml:space="preserve">Macrometa: </t>
    </r>
    <r>
      <rPr>
        <sz val="9"/>
        <color rgb="FFFFFFFF"/>
        <rFont val="Arial"/>
        <family val="2"/>
      </rPr>
      <t>Fomento y fortalecimiento de alianzas público populares y comunitarias.</t>
    </r>
  </si>
  <si>
    <t>Macrometa: Inventario de activos y portafolios administrados por la SAE actualizados.</t>
  </si>
  <si>
    <t>Macrometa: Fortalecimiento de la gestión del conocimiento.</t>
  </si>
  <si>
    <r>
      <rPr>
        <b/>
        <sz val="11"/>
        <color theme="1"/>
        <rFont val="Arial"/>
        <family val="2"/>
      </rPr>
      <t xml:space="preserve">Código: </t>
    </r>
    <r>
      <rPr>
        <sz val="11"/>
        <color theme="1"/>
        <rFont val="Arial"/>
        <family val="2"/>
      </rPr>
      <t xml:space="preserve">F-DE2-301
</t>
    </r>
    <r>
      <rPr>
        <b/>
        <sz val="11"/>
        <color theme="1"/>
        <rFont val="Arial"/>
        <family val="2"/>
      </rPr>
      <t>Versión No.:</t>
    </r>
    <r>
      <rPr>
        <sz val="11"/>
        <color theme="1"/>
        <rFont val="Arial"/>
        <family val="2"/>
      </rPr>
      <t xml:space="preserve"> 03
</t>
    </r>
    <r>
      <rPr>
        <b/>
        <sz val="11"/>
        <color theme="1"/>
        <rFont val="Arial"/>
        <family val="2"/>
      </rPr>
      <t>Vigencia desde:</t>
    </r>
    <r>
      <rPr>
        <sz val="11"/>
        <color theme="1"/>
        <rFont val="Arial"/>
        <family val="2"/>
      </rPr>
      <t xml:space="preserve">
29 – 03- 2023</t>
    </r>
  </si>
  <si>
    <t>DATOS DE PARAMETRIZACIÓN</t>
  </si>
  <si>
    <t>Objetivos_Estratégicos</t>
  </si>
  <si>
    <t>Iniciativas_Objetivo1</t>
  </si>
  <si>
    <t>Iniciativas_Objetivo2</t>
  </si>
  <si>
    <t>Iniciativas_Objetivo3</t>
  </si>
  <si>
    <t>Iniciativas_Objetivo4</t>
  </si>
  <si>
    <t>Iniciativas_Objetivo5</t>
  </si>
  <si>
    <t>Iniciativas_Objetivo6</t>
  </si>
  <si>
    <t>Iniciativas_Objetivo7</t>
  </si>
  <si>
    <t>Iniciativas_Objetivo8</t>
  </si>
  <si>
    <t>Iniciativas_Objetivo9</t>
  </si>
  <si>
    <t>Iniciativas_Objetivo10</t>
  </si>
  <si>
    <t>Iniciativas_Objetivo11</t>
  </si>
  <si>
    <t>Iniciativas_Objetivo12</t>
  </si>
  <si>
    <t>Iniciativas_Objetivo13</t>
  </si>
  <si>
    <t>Impulsar la modificación normativa necesaria para el fortalecimiento del modelo operacional de SAE y el cumplimiento de sus objetivos estratégicos</t>
  </si>
  <si>
    <t>Crear mecanismos de mejora del ambiente laboral y aumento del bienestar laboral de colaboradores de SAE</t>
  </si>
  <si>
    <t>Reconocer población beneficiaria y afectada con los  mecanismos de administración</t>
  </si>
  <si>
    <t>Crear nuevas líneas de negocio que aumenten los ingresos de la Sociedad.</t>
  </si>
  <si>
    <t>Se ejecutó el 100% de las retomas programadas a Depositarios entre julio y septiembre del 2023, para un total acumulado de 675 FMI:
Inmuebles retomados durante el tercer trimestre 453 FMI
Se adelantaron gestiones con el Ejército Nacional para coordinar las retomas en departamentos como Caquetá y Putumayo; están pendientes de realizar las retomas de Arauca y Meta, entre otro municipios, pues debido a la situación de orden público relacionada con la coyuntura electoral, no hay disponibilidad de personal por parte de la Fuerza Pública, por lo cual, una vez transcurridas las elecciones, se reanudaran las retomas.</t>
  </si>
  <si>
    <t>1) Se evidencia la falta de personal en la coordinacion operativa para adelantar las retomas de los depositarios removidos para el tercer  trisemestre y se solicito a la gerencia regional la creacion de grupo fuerte de retomas y entregas ya que a la fecha solo un Tecnico II esta a cargo de este proceso.
2) Se hace necesario la articulacion y unificacion de la informacion mediante un sistema robusto para identificar los depositarios removidos, los nuevos depositarios a los cuales no se les ha entregado los inmuebles, la actualizacion de firmas de la documentos pertinentes para continuar con el proceso y la actualizacion del inventarios de los inmuebles que se encuentran en administracion provisional.</t>
  </si>
  <si>
    <t xml:space="preserve">
Primer trimestre: inmuebles programados 31 - inmuebles desalojados 29
Segundo trimestre: inmuebles programados 26 - inmuebles desalojados 26
Tercer trimestre: inmuebles programados 24 - inmuebles desalojados 24
La razón por las cuales no procedieron los dos desalojos programados fue por el desistimiento de las destinaciones provisionales solicitadas o por el incumplimiento de las obligaciones de las alcaldías municipales (Florencia, Caquetá y Soacha, Cundinamarca).
Las estrategias afirmativas que se han implementado son las siguientes:
1. Presentación del cronograma de desalojos por la coordinación jurídica al comité regional, logrando que las decisiones sobre los desalojos fueran asertivas y en el marco de la legalidad.
2. La coordinación con entidades públicas para la garantía de derechos y la debida diligencia de ocupantes irregulares.
3. Respaldo de la programación en gestiones comerciales de arrendamiento, venta o destinación provisional para impedir nuevas ocupaciones.</t>
  </si>
  <si>
    <t>Se mantienen dos inmuebles programados, que no pudieron ser recuperados ni gestionados, del primer trimestre del año.</t>
  </si>
  <si>
    <t>28</t>
  </si>
  <si>
    <t>Para el tercer trimestre de 2023 se suscribieron y aprobaron para facturación 10 contratos de arrendamiento nuevos, cuyo proceso de aseguramiento fue distribuido entre las siguientes aseguradoras: 2 contratos con Berkley Seguros, 7 contratos con El Libertador, y uno con Zurich Seguros.
Adicional a estos contratos de arrendamiento, la Gerencia Regional suscribió y aprobó 6 contratos de transacción por reconocimeinto de ocupación irregular, los cuales no requieren de garantía.</t>
  </si>
  <si>
    <t>Durante el primer trimestre de 2023 la Gerencia de bienes Inmuebles elaboró (9) estados de cuenta rurales.
En el mes de marzo de 2023 el proceso de estados de cuenta pasa a la Gerencia Financiera y durante el segundo y tercer trimestre de 2023 elaboró (132) estado de cuenta. Durante este periodo se presentaron limitantes para la elaboración de los estados de cuenta, dado que se sigue depurarando las bases de información entregadas por la gerencia de inmuebles, adicionalmente las fuentes de informacion en referencia a los gastos asociados a los inmubles en las cuales se han encontrado duplicidad de información, lo que puede generar mayor valor a girar y pagos dobles al afectado sobre un mismo bien.
Así mismo, es de anotar que con corte Septiembre de 2023, también se han elaborado 297 estados de productividad, que se encuentran dentro del procedimiento que unificó la elaboración de estados de cuenta y los estados de productividad  y los cuales son insumos que solicitan las diferentes áreas para el proceso de pagos o presentación de demandas. Adicionalmente, los varios funcionarios que apoyan con la elaboración de estados de cuenta también son los mismos que se empleam para realizar fichas de auditoría de saldos iniciales de contratos.
Por otra parte se aprobó el plan choque de 4 personas que si bien estaban contempladas para ingresar el mes de agosto, las gestiones tendientes se culminaron hasta octubre lo cual ha limitado evacuar el universo de estados de cuenta pendiente por elaborar como se tenía previsto.
Por último, es importante resaltar que la macro que automatiza la generación de estados de cuenta se alimenta de distintas fuentes de información como son los pasivos suministrados por las Gerencias Regionales, por lo cual, otro limitante que se ha presentado es la generación de este documento al no contarse con el insumo que permita un documento final veráz.</t>
  </si>
  <si>
    <t>La Gerencia de Urbanos proyectó una meta de (400) estados de cuenta que realizarían durante la vigencia 2023 y teniendo en cuenta que dicho procedimiento fue trasladado formalmente a la  Gerencia Financiera el 6 marzo de 2023, y al realizar los diferentes análisis de la información se evidencian limitantes para la elaboración correcta y oportuna de los estados de cuenta, la Gerencia Financiera, solicitó el cambio de la meta a  300 estados de cuenta a elaborar durante la vigencia 2023. 
Se tiene previsto la elaboración de los 159 estados de cuenta restantes (300-141) para cumplir con la meta del indicador en atención que ya se cuenta con el plan choque.</t>
  </si>
  <si>
    <t>A Septiembre de 2023 a través del cobro persuasivo ejercido por CISA se tiene un recaudo acumulado de  $12.267 millones m/cte., frente a la base de meta que es el 7 % de los $71.226 millones m/cte. de capital vencido acumulado asignado para ejercer el cobro persuasivo.
De acuerdo con el recaudo, se concluye que CISA ha mantenido una variación entre el 4.2% y el 6.9% del recaudo mínimo propuesto como meta establecida. obteniendo como resultado para el indicador en el T3 un cumplimiento del 100% y el 75% frente a la meta anual.</t>
  </si>
  <si>
    <t>Al 30/09/2023 hay un acumulado de 1369 contratos entre vivienda urbana y comerciales aprobados, tomado de la base de contratos, descargada del reporte SAE de  la intranet con fecha de corte hasta 06/10/2023.  De los cuales 678 contratos tienen garantia constituida de acuerdo con la base de control de polizas aportada por la gerencia financiera en linea y actualizada en tiempo real.  cabe aclarar que el denominador y numerador  se presenta el valor acumulado de garantias constituidas y contratos aprobados al tercer trimestre de 2023. Se deja constancia que durante el tercer trimestre de 2023, 73 contratos se terminaron y se retiraron 44 garantias..</t>
  </si>
  <si>
    <t>En el total del semestre se ha implementado Gobierno Corporativo en 17 sociedades y grupos empresariales: 
- CARNES Y DERIVADOS DE OCCIDENTE SA
- GRUPO GRAJALES
- CIJ GUTIÉRREZ
- DROGAS LA REBAJA
- INVERSIONES GNECCO SAS
- INVERSIONES GUATAPURI
- GUNVOR COLOMBIA SAS
- INVERSIONES COMERFAR
- CI METALES PRECIOSOS DE COLOMBIA
- OCTANO INDUSTRIAL
- PALMERAS DE CONVENCIÓN LTDA
- INVERSIONES RODRÍGUEZ FUENTES
- SERVICENTRO PRADERA
- FUREL SA
- GANADERÍA SAN CARLOS GAVIGAN
- AGROPECUARIA BONGA LA GRANDE SA
- SERENDIPIA GROUP SAS</t>
  </si>
  <si>
    <t>Se espera que en lo que queda del año se realicen tres (3) alistamientos más, de las sociedades: PSTC, CIU Colombiana e Inmobiliaria JD Limitada, con lo cual se cumpliría la meta de alistamientos. En reportes anteriores, se ha compartido con el área de planeación el cronograma con los actividades realizadas y por realizar, tanto por la Gerencia de Sociedades Activas, como por otras áreas de SAE y que tomarán lo que queda del año. Actualmente, el proceso se encuentra en la etapa de presentación en Comité Técnico de Sociedades, para posteriormente, proceder con la etapa de valoración de dichas sociedades, que junto con la estructuración de la venta, constituyen el final del proceso.</t>
  </si>
  <si>
    <t>En los 3 trimestres que van corridos del año, se han realizado 166 visitas de inspección desde las regionales. En la regional centro oriente se realizaron 31 visitas, occidente 60, sur occidente 72 y norte 3. Además, desde la Gerencia se realizaron 10 inspecciones contables a sociedades estratégicas para la Gerencia.</t>
  </si>
  <si>
    <r>
      <rPr>
        <b/>
        <sz val="11"/>
        <color indexed="8"/>
        <rFont val="Arial"/>
        <family val="2"/>
      </rPr>
      <t>Objetivo del indicador:</t>
    </r>
    <r>
      <rPr>
        <sz val="11"/>
        <color indexed="8"/>
        <rFont val="Arial"/>
        <family val="2"/>
      </rPr>
      <t xml:space="preserve"> medir el diagnóstico técnico de inmuebles rurales para disponerlos de manera definitiva y gratuita a entidades públicas o a poblaciones priorizadas y constitucionalmente protegidas.
</t>
    </r>
    <r>
      <rPr>
        <b/>
        <sz val="11"/>
        <color indexed="8"/>
        <rFont val="Arial"/>
        <family val="2"/>
      </rPr>
      <t xml:space="preserve">Numerador: </t>
    </r>
    <r>
      <rPr>
        <sz val="11"/>
        <color indexed="8"/>
        <rFont val="Arial"/>
        <family val="2"/>
      </rPr>
      <t xml:space="preserve">se considera que un inmueble rural cuenta con diagnóstico técnico cuando se ha determinado: 
Vocación del bien; estado del inmueble; necesidades de saneamiento requeridos  y su entrega a la Gerencia Técnica.
</t>
    </r>
    <r>
      <rPr>
        <b/>
        <sz val="11"/>
        <color indexed="8"/>
        <rFont val="Arial"/>
        <family val="2"/>
      </rPr>
      <t>Denominador:</t>
    </r>
    <r>
      <rPr>
        <sz val="11"/>
        <color indexed="8"/>
        <rFont val="Arial"/>
        <family val="2"/>
      </rPr>
      <t xml:space="preserve"> corresponde a las viabilidades jurídicas que la Gerencia de Asuntos Legales determina como viables para la transferencia definitiva gratuita de inmuebles a entidades públicas o a poblaciones priorizadas y constitucionalmente protegidas.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</si>
</sst>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6" formatCode="&quot;$&quot;\ #,##0;[Red]\-&quot;$&quot;\ #,##0"/>
    <numFmt numFmtId="8" formatCode="&quot;$&quot;\ #,##0.00;[Red]\-&quot;$&quot;\ #,##0.00"/>
    <numFmt numFmtId="42" formatCode="_-&quot;$&quot;\ * #,##0_-;\-&quot;$&quot;\ * #,##0_-;_-&quot;$&quot;\ * &quot;-&quot;_-;_-@_-"/>
    <numFmt numFmtId="41" formatCode="_-* #,##0_-;\-* #,##0_-;_-* &quot;-&quot;_-;_-@_-"/>
    <numFmt numFmtId="44" formatCode="_-&quot;$&quot;\ * #,##0.00_-;\-&quot;$&quot;\ * #,##0.00_-;_-&quot;$&quot;\ * &quot;-&quot;??_-;_-@_-"/>
    <numFmt numFmtId="43" formatCode="_-* #,##0.00_-;\-* #,##0.00_-;_-* &quot;-&quot;??_-;_-@_-"/>
    <numFmt numFmtId="164" formatCode="_-&quot;$&quot;* #,##0_-;\-&quot;$&quot;* #,##0_-;_-&quot;$&quot;* &quot;-&quot;_-;_-@_-"/>
    <numFmt numFmtId="165" formatCode="_-&quot;$&quot;* #,##0.00_-;\-&quot;$&quot;* #,##0.00_-;_-&quot;$&quot;* &quot;-&quot;??_-;_-@_-"/>
    <numFmt numFmtId="166" formatCode="&quot;$&quot;\ #,##0"/>
    <numFmt numFmtId="167" formatCode="_-&quot;$&quot;\ * #,##0_-;\-&quot;$&quot;\ * #,##0_-;_-&quot;$&quot;\ * &quot;-&quot;??_-;_-@_-"/>
    <numFmt numFmtId="168" formatCode="#,##0;[Red]#,##0"/>
    <numFmt numFmtId="169" formatCode="_-* #,##0_-;\-* #,##0_-;_-* &quot;-&quot;??_-;_-@_-"/>
  </numFmts>
  <fonts count="41" x14ac:knownFonts="1">
    <font>
      <sz val="11"/>
      <color theme="1"/>
      <name val="Calibri"/>
      <family val="2"/>
      <scheme val="minor"/>
    </font>
    <font>
      <sz val="11"/>
      <name val="Arial"/>
      <family val="2"/>
    </font>
    <font>
      <sz val="11"/>
      <color indexed="8"/>
      <name val="Arial"/>
      <family val="2"/>
    </font>
    <font>
      <b/>
      <sz val="11"/>
      <name val="Arial"/>
      <family val="2"/>
    </font>
    <font>
      <sz val="9"/>
      <color indexed="81"/>
      <name val="Tahoma"/>
      <family val="2"/>
    </font>
    <font>
      <b/>
      <sz val="9"/>
      <color indexed="81"/>
      <name val="Tahoma"/>
      <family val="2"/>
    </font>
    <font>
      <sz val="12"/>
      <name val="Arial"/>
      <family val="2"/>
    </font>
    <font>
      <sz val="9"/>
      <name val="Arial"/>
      <family val="2"/>
    </font>
    <font>
      <sz val="8"/>
      <name val="Calibri"/>
      <family val="2"/>
    </font>
    <font>
      <sz val="11"/>
      <color theme="1"/>
      <name val="Calibri"/>
      <family val="2"/>
      <scheme val="minor"/>
    </font>
    <font>
      <u/>
      <sz val="11"/>
      <color theme="10"/>
      <name val="Calibri"/>
      <family val="2"/>
      <scheme val="minor"/>
    </font>
    <font>
      <sz val="10"/>
      <color rgb="FF000000"/>
      <name val="Arial"/>
      <family val="2"/>
    </font>
    <font>
      <b/>
      <sz val="11"/>
      <color theme="0"/>
      <name val="Arial"/>
      <family val="2"/>
    </font>
    <font>
      <b/>
      <sz val="11"/>
      <color theme="1"/>
      <name val="Arial"/>
      <family val="2"/>
    </font>
    <font>
      <sz val="11"/>
      <color theme="1"/>
      <name val="Arial"/>
      <family val="2"/>
    </font>
    <font>
      <sz val="11"/>
      <color rgb="FF000000"/>
      <name val="Arial"/>
      <family val="2"/>
    </font>
    <font>
      <sz val="11"/>
      <color rgb="FFFF0000"/>
      <name val="Arial"/>
      <family val="2"/>
    </font>
    <font>
      <sz val="9"/>
      <color theme="1"/>
      <name val="Arial"/>
      <family val="2"/>
    </font>
    <font>
      <b/>
      <sz val="9"/>
      <color theme="0"/>
      <name val="Arial"/>
      <family val="2"/>
    </font>
    <font>
      <sz val="9"/>
      <color theme="0"/>
      <name val="Arial"/>
      <family val="2"/>
    </font>
    <font>
      <sz val="11"/>
      <color theme="0"/>
      <name val="Arial"/>
      <family val="2"/>
    </font>
    <font>
      <sz val="12"/>
      <color theme="1"/>
      <name val="Arial"/>
      <family val="2"/>
    </font>
    <font>
      <sz val="12"/>
      <color rgb="FF000000"/>
      <name val="Arial"/>
      <family val="2"/>
    </font>
    <font>
      <u/>
      <sz val="11"/>
      <color rgb="FF0563C1"/>
      <name val="Arial"/>
      <family val="2"/>
    </font>
    <font>
      <b/>
      <sz val="22"/>
      <color theme="0"/>
      <name val="Arial"/>
      <family val="2"/>
    </font>
    <font>
      <b/>
      <sz val="12"/>
      <color theme="1"/>
      <name val="Arial"/>
      <family val="2"/>
    </font>
    <font>
      <b/>
      <sz val="18"/>
      <color rgb="FF000000"/>
      <name val="Arial"/>
      <family val="2"/>
    </font>
    <font>
      <b/>
      <sz val="12"/>
      <color theme="0"/>
      <name val="Arial"/>
      <family val="2"/>
    </font>
    <font>
      <sz val="9"/>
      <color rgb="FF000000"/>
      <name val="Arial"/>
      <family val="2"/>
    </font>
    <font>
      <b/>
      <sz val="11"/>
      <color indexed="8"/>
      <name val="Arial"/>
      <family val="2"/>
    </font>
    <font>
      <b/>
      <sz val="11"/>
      <color rgb="FF000000"/>
      <name val="Arial"/>
      <family val="2"/>
    </font>
    <font>
      <b/>
      <sz val="11"/>
      <color rgb="FF000000"/>
      <name val="Arial"/>
    </font>
    <font>
      <sz val="11"/>
      <color rgb="FF000000"/>
      <name val="Arial"/>
    </font>
    <font>
      <sz val="11"/>
      <color indexed="10"/>
      <name val="Arial"/>
      <family val="2"/>
    </font>
    <font>
      <b/>
      <sz val="11"/>
      <color rgb="FF0070C0"/>
      <name val="Arial"/>
      <family val="2"/>
    </font>
    <font>
      <b/>
      <sz val="11"/>
      <color theme="8" tint="-0.249977111117893"/>
      <name val="Arial"/>
      <family val="2"/>
    </font>
    <font>
      <sz val="12"/>
      <color rgb="FFFF0000"/>
      <name val="Arial"/>
      <family val="2"/>
    </font>
    <font>
      <b/>
      <sz val="10"/>
      <color rgb="FF000000"/>
      <name val="Arial"/>
      <family val="2"/>
    </font>
    <font>
      <b/>
      <sz val="9"/>
      <color rgb="FFFFFFFF"/>
      <name val="Arial"/>
      <family val="2"/>
    </font>
    <font>
      <sz val="9"/>
      <color rgb="FFFFFFFF"/>
      <name val="Arial"/>
      <family val="2"/>
    </font>
    <font>
      <sz val="11"/>
      <color theme="1"/>
      <name val="Arial"/>
    </font>
  </fonts>
  <fills count="22">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293166"/>
        <bgColor indexed="64"/>
      </patternFill>
    </fill>
    <fill>
      <patternFill patternType="solid">
        <fgColor rgb="FF701978"/>
        <bgColor indexed="64"/>
      </patternFill>
    </fill>
    <fill>
      <patternFill patternType="solid">
        <fgColor theme="0" tint="-4.9989318521683403E-2"/>
        <bgColor indexed="64"/>
      </patternFill>
    </fill>
    <fill>
      <patternFill patternType="solid">
        <fgColor rgb="FF000A8B"/>
        <bgColor indexed="64"/>
      </patternFill>
    </fill>
    <fill>
      <patternFill patternType="solid">
        <fgColor rgb="FFFE1978"/>
        <bgColor indexed="64"/>
      </patternFill>
    </fill>
    <fill>
      <patternFill patternType="solid">
        <fgColor theme="0" tint="-0.499984740745262"/>
        <bgColor indexed="64"/>
      </patternFill>
    </fill>
    <fill>
      <patternFill patternType="solid">
        <fgColor rgb="FFB61978"/>
        <bgColor indexed="64"/>
      </patternFill>
    </fill>
    <fill>
      <patternFill patternType="solid">
        <fgColor theme="9" tint="-0.499984740745262"/>
        <bgColor indexed="64"/>
      </patternFill>
    </fill>
    <fill>
      <patternFill patternType="solid">
        <fgColor rgb="FF006666"/>
        <bgColor indexed="64"/>
      </patternFill>
    </fill>
    <fill>
      <patternFill patternType="solid">
        <fgColor rgb="FF336699"/>
        <bgColor indexed="64"/>
      </patternFill>
    </fill>
    <fill>
      <patternFill patternType="solid">
        <fgColor rgb="FFFFFFFF"/>
        <bgColor rgb="FF000000"/>
      </patternFill>
    </fill>
    <fill>
      <patternFill patternType="solid">
        <fgColor theme="0"/>
        <bgColor rgb="FF000000"/>
      </patternFill>
    </fill>
    <fill>
      <patternFill patternType="solid">
        <fgColor rgb="FFA9A8A9"/>
        <bgColor rgb="FF000000"/>
      </patternFill>
    </fill>
    <fill>
      <patternFill patternType="solid">
        <fgColor rgb="FF2E653D"/>
        <bgColor rgb="FF000000"/>
      </patternFill>
    </fill>
    <fill>
      <patternFill patternType="solid">
        <fgColor rgb="FF002060"/>
        <bgColor rgb="FF000000"/>
      </patternFill>
    </fill>
    <fill>
      <patternFill patternType="solid">
        <fgColor rgb="FF328B71"/>
        <bgColor rgb="FF000000"/>
      </patternFill>
    </fill>
    <fill>
      <patternFill patternType="solid">
        <fgColor rgb="FF1E9BA2"/>
        <bgColor rgb="FF000000"/>
      </patternFill>
    </fill>
    <fill>
      <patternFill patternType="solid">
        <fgColor rgb="FF1CADE4"/>
        <bgColor rgb="FF000000"/>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left>
      <right/>
      <top/>
      <bottom/>
      <diagonal/>
    </border>
    <border>
      <left style="thin">
        <color theme="0"/>
      </left>
      <right/>
      <top style="medium">
        <color indexed="64"/>
      </top>
      <bottom/>
      <diagonal/>
    </border>
    <border>
      <left/>
      <right style="thin">
        <color indexed="64"/>
      </right>
      <top style="medium">
        <color indexed="64"/>
      </top>
      <bottom/>
      <diagonal/>
    </border>
    <border>
      <left style="medium">
        <color indexed="64"/>
      </left>
      <right/>
      <top/>
      <bottom style="thin">
        <color theme="0"/>
      </bottom>
      <diagonal/>
    </border>
    <border>
      <left/>
      <right style="thin">
        <color theme="0"/>
      </right>
      <top/>
      <bottom style="thin">
        <color theme="0"/>
      </bottom>
      <diagonal/>
    </border>
    <border>
      <left/>
      <right style="thin">
        <color indexed="64"/>
      </right>
      <top/>
      <bottom/>
      <diagonal/>
    </border>
    <border>
      <left/>
      <right style="thin">
        <color theme="0"/>
      </right>
      <top style="medium">
        <color indexed="64"/>
      </top>
      <bottom/>
      <diagonal/>
    </border>
    <border>
      <left style="thin">
        <color indexed="64"/>
      </left>
      <right/>
      <top/>
      <bottom style="thin">
        <color indexed="64"/>
      </bottom>
      <diagonal/>
    </border>
    <border>
      <left style="medium">
        <color indexed="64"/>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style="thin">
        <color theme="0"/>
      </left>
      <right/>
      <top style="thin">
        <color indexed="64"/>
      </top>
      <bottom/>
      <diagonal/>
    </border>
    <border>
      <left style="medium">
        <color indexed="64"/>
      </left>
      <right/>
      <top style="thin">
        <color theme="0"/>
      </top>
      <bottom style="medium">
        <color indexed="64"/>
      </bottom>
      <diagonal/>
    </border>
    <border>
      <left/>
      <right/>
      <top style="thin">
        <color theme="0"/>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indexed="64"/>
      </right>
      <top style="thin">
        <color theme="0"/>
      </top>
      <bottom style="thin">
        <color theme="0"/>
      </bottom>
      <diagonal/>
    </border>
    <border>
      <left style="thin">
        <color rgb="FF595959"/>
      </left>
      <right style="thin">
        <color rgb="FF595959"/>
      </right>
      <top style="thin">
        <color rgb="FF595959"/>
      </top>
      <bottom style="thin">
        <color rgb="FF595959"/>
      </bottom>
      <diagonal/>
    </border>
    <border>
      <left style="thin">
        <color rgb="FF000000"/>
      </left>
      <right style="thin">
        <color rgb="FF000000"/>
      </right>
      <top style="thin">
        <color rgb="FF000000"/>
      </top>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rgb="FF808080"/>
      </left>
      <right style="hair">
        <color rgb="FF808080"/>
      </right>
      <top style="hair">
        <color rgb="FF808080"/>
      </top>
      <bottom style="hair">
        <color rgb="FF808080"/>
      </bottom>
      <diagonal/>
    </border>
    <border>
      <left style="hair">
        <color rgb="FF808080"/>
      </left>
      <right style="hair">
        <color rgb="FF808080"/>
      </right>
      <top/>
      <bottom/>
      <diagonal/>
    </border>
    <border>
      <left style="hair">
        <color rgb="FF808080"/>
      </left>
      <right style="hair">
        <color rgb="FF808080"/>
      </right>
      <top/>
      <bottom style="hair">
        <color rgb="FF808080"/>
      </bottom>
      <diagonal/>
    </border>
    <border>
      <left style="hair">
        <color rgb="FF808080"/>
      </left>
      <right style="hair">
        <color rgb="FF808080"/>
      </right>
      <top style="hair">
        <color rgb="FF808080"/>
      </top>
      <bottom/>
      <diagonal/>
    </border>
    <border>
      <left style="thin">
        <color indexed="64"/>
      </left>
      <right style="thin">
        <color indexed="64"/>
      </right>
      <top/>
      <bottom/>
      <diagonal/>
    </border>
    <border>
      <left style="thin">
        <color theme="1" tint="0.34998626667073579"/>
      </left>
      <right style="thin">
        <color theme="1" tint="0.34998626667073579"/>
      </right>
      <top/>
      <bottom style="thin">
        <color theme="1" tint="0.34998626667073579"/>
      </bottom>
      <diagonal/>
    </border>
    <border>
      <left style="thin">
        <color theme="0"/>
      </left>
      <right style="thin">
        <color theme="0"/>
      </right>
      <top style="thin">
        <color theme="0"/>
      </top>
      <bottom/>
      <diagonal/>
    </border>
    <border>
      <left style="thin">
        <color theme="0"/>
      </left>
      <right/>
      <top style="thin">
        <color theme="0"/>
      </top>
      <bottom/>
      <diagonal/>
    </border>
  </borders>
  <cellStyleXfs count="31">
    <xf numFmtId="0" fontId="0" fillId="0" borderId="0"/>
    <xf numFmtId="0" fontId="10" fillId="0" borderId="0" applyNumberForma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3" fontId="11"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42" fontId="9" fillId="0" borderId="0" applyFont="0" applyFill="0" applyBorder="0" applyAlignment="0" applyProtection="0"/>
    <xf numFmtId="164" fontId="11" fillId="0" borderId="0" applyFont="0" applyFill="0" applyBorder="0" applyAlignment="0" applyProtection="0"/>
    <xf numFmtId="165" fontId="11" fillId="0" borderId="0" applyFont="0" applyFill="0" applyBorder="0" applyAlignment="0" applyProtection="0"/>
    <xf numFmtId="0" fontId="11" fillId="0" borderId="0"/>
    <xf numFmtId="0" fontId="9" fillId="0" borderId="0"/>
    <xf numFmtId="0" fontId="9" fillId="0" borderId="0"/>
    <xf numFmtId="0" fontId="9" fillId="0" borderId="0"/>
    <xf numFmtId="0" fontId="9" fillId="0" borderId="0"/>
    <xf numFmtId="9" fontId="9" fillId="0" borderId="0" applyFont="0" applyFill="0" applyBorder="0" applyAlignment="0" applyProtection="0"/>
    <xf numFmtId="9" fontId="11" fillId="0" borderId="0" applyFont="0" applyFill="0" applyBorder="0" applyAlignment="0" applyProtection="0"/>
    <xf numFmtId="9" fontId="9" fillId="0" borderId="0" applyFon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43" fontId="11"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44" fontId="9" fillId="0" borderId="0" applyFont="0" applyFill="0" applyBorder="0" applyAlignment="0" applyProtection="0"/>
    <xf numFmtId="42" fontId="9" fillId="0" borderId="0" applyFont="0" applyFill="0" applyBorder="0" applyAlignment="0" applyProtection="0"/>
    <xf numFmtId="43" fontId="9" fillId="0" borderId="0" applyFont="0" applyFill="0" applyBorder="0" applyAlignment="0" applyProtection="0"/>
  </cellStyleXfs>
  <cellXfs count="392">
    <xf numFmtId="0" fontId="0" fillId="0" borderId="0" xfId="0"/>
    <xf numFmtId="0" fontId="17" fillId="3" borderId="0" xfId="0" applyFont="1" applyFill="1" applyAlignment="1">
      <alignment vertical="center" wrapText="1"/>
    </xf>
    <xf numFmtId="0" fontId="17" fillId="3" borderId="0" xfId="0" applyFont="1" applyFill="1"/>
    <xf numFmtId="0" fontId="17" fillId="3" borderId="4" xfId="0" applyFont="1" applyFill="1" applyBorder="1" applyAlignment="1">
      <alignment vertical="center" wrapText="1"/>
    </xf>
    <xf numFmtId="0" fontId="7" fillId="3" borderId="4" xfId="0" applyFont="1" applyFill="1" applyBorder="1" applyAlignment="1">
      <alignment vertical="center" wrapText="1"/>
    </xf>
    <xf numFmtId="0" fontId="17" fillId="3" borderId="1" xfId="0" applyFont="1" applyFill="1" applyBorder="1"/>
    <xf numFmtId="0" fontId="17" fillId="3" borderId="5" xfId="0" applyFont="1" applyFill="1" applyBorder="1" applyAlignment="1">
      <alignment vertical="center" wrapText="1"/>
    </xf>
    <xf numFmtId="0" fontId="7" fillId="3" borderId="4" xfId="0" applyFont="1" applyFill="1" applyBorder="1" applyAlignment="1">
      <alignment horizontal="left" vertical="center" wrapText="1"/>
    </xf>
    <xf numFmtId="0" fontId="7" fillId="3" borderId="3" xfId="0" applyFont="1" applyFill="1" applyBorder="1" applyAlignment="1">
      <alignment vertical="center" wrapText="1"/>
    </xf>
    <xf numFmtId="0" fontId="7" fillId="0" borderId="4" xfId="0" applyFont="1" applyBorder="1" applyAlignment="1">
      <alignment horizontal="left" vertical="center" wrapText="1"/>
    </xf>
    <xf numFmtId="0" fontId="7" fillId="3" borderId="5" xfId="0" applyFont="1" applyFill="1" applyBorder="1" applyAlignment="1">
      <alignment horizontal="left" vertical="center" wrapText="1"/>
    </xf>
    <xf numFmtId="0" fontId="14" fillId="3" borderId="0" xfId="0" applyFont="1" applyFill="1"/>
    <xf numFmtId="0" fontId="20" fillId="3" borderId="0" xfId="0" applyFont="1" applyFill="1" applyProtection="1">
      <protection hidden="1"/>
    </xf>
    <xf numFmtId="0" fontId="14" fillId="3" borderId="13" xfId="0" applyFont="1" applyFill="1" applyBorder="1"/>
    <xf numFmtId="0" fontId="14" fillId="3" borderId="14" xfId="0" applyFont="1" applyFill="1" applyBorder="1"/>
    <xf numFmtId="0" fontId="14" fillId="3" borderId="0" xfId="0" applyFont="1" applyFill="1" applyAlignment="1">
      <alignment wrapText="1"/>
    </xf>
    <xf numFmtId="0" fontId="14" fillId="3" borderId="0" xfId="0" applyFont="1" applyFill="1" applyAlignment="1">
      <alignment horizontal="center" vertical="center"/>
    </xf>
    <xf numFmtId="0" fontId="14" fillId="3" borderId="0" xfId="0" applyFont="1" applyFill="1" applyAlignment="1">
      <alignment horizontal="left"/>
    </xf>
    <xf numFmtId="0" fontId="14" fillId="3" borderId="15" xfId="0" applyFont="1" applyFill="1" applyBorder="1"/>
    <xf numFmtId="0" fontId="14" fillId="3" borderId="16" xfId="0" applyFont="1" applyFill="1" applyBorder="1"/>
    <xf numFmtId="0" fontId="1" fillId="3" borderId="0" xfId="0" applyFont="1" applyFill="1"/>
    <xf numFmtId="0" fontId="20" fillId="3" borderId="0" xfId="0" applyFont="1" applyFill="1"/>
    <xf numFmtId="0" fontId="17" fillId="0" borderId="0" xfId="0" applyFont="1" applyAlignment="1">
      <alignment vertical="center" wrapText="1"/>
    </xf>
    <xf numFmtId="0" fontId="28" fillId="0" borderId="1" xfId="0" applyFont="1" applyBorder="1" applyAlignment="1">
      <alignment vertical="center" wrapText="1"/>
    </xf>
    <xf numFmtId="0" fontId="28" fillId="0" borderId="2" xfId="0" applyFont="1" applyBorder="1" applyAlignment="1">
      <alignment vertical="center" wrapText="1"/>
    </xf>
    <xf numFmtId="0" fontId="17" fillId="3" borderId="1" xfId="0" applyFont="1" applyFill="1" applyBorder="1" applyAlignment="1">
      <alignment vertical="center" wrapText="1"/>
    </xf>
    <xf numFmtId="0" fontId="17" fillId="3" borderId="2" xfId="0" applyFont="1" applyFill="1" applyBorder="1" applyAlignment="1">
      <alignment vertical="center" wrapText="1"/>
    </xf>
    <xf numFmtId="0" fontId="28" fillId="3" borderId="2" xfId="0" applyFont="1" applyFill="1" applyBorder="1" applyAlignment="1">
      <alignment vertical="center" wrapText="1"/>
    </xf>
    <xf numFmtId="0" fontId="28" fillId="3" borderId="1" xfId="0" applyFont="1" applyFill="1" applyBorder="1" applyAlignment="1">
      <alignment vertical="center" wrapText="1"/>
    </xf>
    <xf numFmtId="0" fontId="17" fillId="3" borderId="2" xfId="0" applyFont="1" applyFill="1" applyBorder="1" applyAlignment="1">
      <alignment horizontal="left" wrapText="1"/>
    </xf>
    <xf numFmtId="0" fontId="13" fillId="3" borderId="22" xfId="0" applyFont="1" applyFill="1" applyBorder="1" applyAlignment="1">
      <alignment horizontal="center" vertical="center" wrapText="1"/>
    </xf>
    <xf numFmtId="0" fontId="24" fillId="3" borderId="0" xfId="0" applyFont="1" applyFill="1"/>
    <xf numFmtId="0" fontId="12" fillId="3" borderId="0" xfId="0" applyFont="1" applyFill="1" applyAlignment="1">
      <alignment vertical="center" wrapText="1"/>
    </xf>
    <xf numFmtId="0" fontId="14" fillId="3" borderId="37" xfId="0" applyFont="1" applyFill="1" applyBorder="1" applyAlignment="1">
      <alignment wrapText="1"/>
    </xf>
    <xf numFmtId="0" fontId="13" fillId="3" borderId="0" xfId="0" applyFont="1" applyFill="1" applyAlignment="1">
      <alignment vertical="center" wrapText="1"/>
    </xf>
    <xf numFmtId="0" fontId="18" fillId="4" borderId="3" xfId="0" applyFont="1" applyFill="1" applyBorder="1" applyAlignment="1">
      <alignment vertical="center" wrapText="1"/>
    </xf>
    <xf numFmtId="0" fontId="18" fillId="4" borderId="3" xfId="0" applyFont="1" applyFill="1" applyBorder="1" applyAlignment="1">
      <alignment vertical="center"/>
    </xf>
    <xf numFmtId="0" fontId="19" fillId="4" borderId="0" xfId="0" applyFont="1" applyFill="1"/>
    <xf numFmtId="0" fontId="17" fillId="4" borderId="3" xfId="0" applyFont="1" applyFill="1" applyBorder="1"/>
    <xf numFmtId="0" fontId="14" fillId="3" borderId="38" xfId="0" applyFont="1" applyFill="1" applyBorder="1"/>
    <xf numFmtId="0" fontId="14" fillId="3" borderId="39" xfId="0" applyFont="1" applyFill="1" applyBorder="1"/>
    <xf numFmtId="0" fontId="14" fillId="3" borderId="18" xfId="0" applyFont="1" applyFill="1" applyBorder="1"/>
    <xf numFmtId="9" fontId="13" fillId="3" borderId="1" xfId="20" applyFont="1" applyFill="1" applyBorder="1" applyAlignment="1" applyProtection="1">
      <alignment horizontal="center" vertical="center" wrapText="1"/>
      <protection hidden="1"/>
    </xf>
    <xf numFmtId="0" fontId="12" fillId="4" borderId="45" xfId="14" applyFont="1" applyFill="1" applyBorder="1" applyAlignment="1">
      <alignment horizontal="center" vertical="center" wrapText="1"/>
    </xf>
    <xf numFmtId="0" fontId="12" fillId="7" borderId="45" xfId="14" applyFont="1" applyFill="1" applyBorder="1" applyAlignment="1">
      <alignment horizontal="center" vertical="center" wrapText="1"/>
    </xf>
    <xf numFmtId="0" fontId="12" fillId="5" borderId="45" xfId="14" applyFont="1" applyFill="1" applyBorder="1" applyAlignment="1">
      <alignment horizontal="center" vertical="center" wrapText="1"/>
    </xf>
    <xf numFmtId="0" fontId="12" fillId="8" borderId="45" xfId="14" applyFont="1" applyFill="1" applyBorder="1" applyAlignment="1">
      <alignment horizontal="center" vertical="center" wrapText="1"/>
    </xf>
    <xf numFmtId="0" fontId="14" fillId="0" borderId="7" xfId="14" applyFont="1" applyBorder="1" applyAlignment="1" applyProtection="1">
      <alignment horizontal="center" vertical="center" wrapText="1"/>
      <protection locked="0"/>
    </xf>
    <xf numFmtId="0" fontId="1" fillId="0" borderId="7" xfId="14" applyFont="1" applyBorder="1" applyAlignment="1" applyProtection="1">
      <alignment horizontal="center" vertical="center" wrapText="1"/>
      <protection locked="0"/>
    </xf>
    <xf numFmtId="0" fontId="12" fillId="9" borderId="45" xfId="14" applyFont="1" applyFill="1" applyBorder="1" applyAlignment="1">
      <alignment horizontal="center" vertical="center" wrapText="1"/>
    </xf>
    <xf numFmtId="0" fontId="12" fillId="9" borderId="46" xfId="14" applyFont="1" applyFill="1" applyBorder="1" applyAlignment="1">
      <alignment horizontal="center" vertical="center" wrapText="1"/>
    </xf>
    <xf numFmtId="9" fontId="14" fillId="3" borderId="0" xfId="0" applyNumberFormat="1" applyFont="1" applyFill="1"/>
    <xf numFmtId="9" fontId="14" fillId="3" borderId="0" xfId="18" applyFont="1" applyFill="1"/>
    <xf numFmtId="2" fontId="14" fillId="3" borderId="0" xfId="0" applyNumberFormat="1" applyFont="1" applyFill="1"/>
    <xf numFmtId="166" fontId="14" fillId="3" borderId="1" xfId="0" applyNumberFormat="1" applyFont="1" applyFill="1" applyBorder="1" applyAlignment="1" applyProtection="1">
      <alignment vertical="center"/>
      <protection locked="0"/>
    </xf>
    <xf numFmtId="0" fontId="12" fillId="13" borderId="45" xfId="14" applyFont="1" applyFill="1" applyBorder="1" applyAlignment="1">
      <alignment horizontal="center" vertical="center" wrapText="1"/>
    </xf>
    <xf numFmtId="10" fontId="12" fillId="12" borderId="45" xfId="14" applyNumberFormat="1" applyFont="1" applyFill="1" applyBorder="1" applyAlignment="1">
      <alignment horizontal="center" vertical="center" wrapText="1"/>
    </xf>
    <xf numFmtId="0" fontId="12" fillId="12" borderId="45" xfId="14" applyFont="1" applyFill="1" applyBorder="1" applyAlignment="1">
      <alignment horizontal="center" vertical="center" wrapText="1"/>
    </xf>
    <xf numFmtId="9" fontId="14" fillId="2" borderId="7" xfId="14" applyNumberFormat="1" applyFont="1" applyFill="1" applyBorder="1" applyAlignment="1" applyProtection="1">
      <alignment horizontal="center" vertical="center" wrapText="1"/>
      <protection hidden="1"/>
    </xf>
    <xf numFmtId="0" fontId="14" fillId="3" borderId="7" xfId="0" applyFont="1" applyFill="1" applyBorder="1" applyAlignment="1" applyProtection="1">
      <alignment horizontal="center" vertical="center" wrapText="1"/>
      <protection locked="0"/>
    </xf>
    <xf numFmtId="0" fontId="14" fillId="3" borderId="1" xfId="0" applyFont="1" applyFill="1" applyBorder="1" applyAlignment="1" applyProtection="1">
      <alignment horizontal="left" vertical="center" wrapText="1"/>
      <protection locked="0"/>
    </xf>
    <xf numFmtId="0" fontId="14" fillId="3" borderId="1" xfId="0" applyFont="1" applyFill="1" applyBorder="1" applyAlignment="1" applyProtection="1">
      <alignment horizontal="center" vertical="center" wrapText="1"/>
      <protection locked="0"/>
    </xf>
    <xf numFmtId="0" fontId="15" fillId="3" borderId="1" xfId="17" applyFont="1" applyFill="1" applyBorder="1" applyAlignment="1" applyProtection="1">
      <alignment horizontal="left" vertical="center" wrapText="1"/>
      <protection locked="0"/>
    </xf>
    <xf numFmtId="0" fontId="1" fillId="3" borderId="1" xfId="14" applyFont="1" applyFill="1" applyBorder="1" applyAlignment="1" applyProtection="1">
      <alignment horizontal="left" vertical="center" wrapText="1"/>
      <protection locked="0"/>
    </xf>
    <xf numFmtId="0" fontId="1" fillId="3" borderId="1" xfId="17" applyFont="1" applyFill="1" applyBorder="1" applyAlignment="1" applyProtection="1">
      <alignment horizontal="left" vertical="center" wrapText="1"/>
      <protection locked="0"/>
    </xf>
    <xf numFmtId="0" fontId="1" fillId="3" borderId="1" xfId="17" applyFont="1" applyFill="1" applyBorder="1" applyAlignment="1" applyProtection="1">
      <alignment horizontal="justify" vertical="center" wrapText="1"/>
      <protection locked="0"/>
    </xf>
    <xf numFmtId="0" fontId="14" fillId="3" borderId="1" xfId="17" applyFont="1" applyFill="1" applyBorder="1" applyAlignment="1" applyProtection="1">
      <alignment horizontal="left" vertical="center" wrapText="1"/>
      <protection locked="0"/>
    </xf>
    <xf numFmtId="0" fontId="1" fillId="3" borderId="1" xfId="2" applyNumberFormat="1" applyFont="1" applyFill="1" applyBorder="1" applyAlignment="1" applyProtection="1">
      <alignment horizontal="justify" vertical="center" wrapText="1"/>
      <protection locked="0"/>
    </xf>
    <xf numFmtId="0" fontId="14" fillId="3" borderId="1" xfId="14" applyFont="1" applyFill="1" applyBorder="1" applyAlignment="1" applyProtection="1">
      <alignment horizontal="left" vertical="center" wrapText="1"/>
      <protection locked="0"/>
    </xf>
    <xf numFmtId="0" fontId="1" fillId="3" borderId="1" xfId="14" applyFont="1" applyFill="1" applyBorder="1" applyAlignment="1" applyProtection="1">
      <alignment horizontal="center" vertical="center" wrapText="1"/>
      <protection locked="0"/>
    </xf>
    <xf numFmtId="0" fontId="1" fillId="3" borderId="1" xfId="0" applyFont="1" applyFill="1" applyBorder="1" applyAlignment="1" applyProtection="1">
      <alignment horizontal="left" vertical="center" wrapText="1"/>
      <protection locked="0"/>
    </xf>
    <xf numFmtId="0" fontId="14" fillId="3" borderId="1" xfId="17" applyFont="1" applyFill="1" applyBorder="1" applyAlignment="1" applyProtection="1">
      <alignment horizontal="justify" vertical="center" wrapText="1"/>
      <protection locked="0"/>
    </xf>
    <xf numFmtId="0" fontId="6" fillId="3" borderId="1" xfId="17" applyFont="1" applyFill="1" applyBorder="1" applyAlignment="1" applyProtection="1">
      <alignment horizontal="center" vertical="center" wrapText="1"/>
      <protection locked="0"/>
    </xf>
    <xf numFmtId="0" fontId="14" fillId="3" borderId="1" xfId="0" applyFont="1" applyFill="1" applyBorder="1" applyAlignment="1" applyProtection="1">
      <alignment vertical="center" wrapText="1"/>
      <protection locked="0"/>
    </xf>
    <xf numFmtId="0" fontId="6" fillId="3" borderId="1" xfId="16" applyFont="1" applyFill="1" applyBorder="1" applyAlignment="1" applyProtection="1">
      <alignment horizontal="left" vertical="center" wrapText="1"/>
      <protection locked="0"/>
    </xf>
    <xf numFmtId="0" fontId="1" fillId="3" borderId="1" xfId="0" applyFont="1" applyFill="1" applyBorder="1" applyAlignment="1" applyProtection="1">
      <alignment horizontal="center" vertical="center" wrapText="1"/>
      <protection locked="0"/>
    </xf>
    <xf numFmtId="0" fontId="1" fillId="3" borderId="1" xfId="16" applyFont="1" applyFill="1" applyBorder="1" applyAlignment="1" applyProtection="1">
      <alignment horizontal="left" vertical="center" wrapText="1"/>
      <protection locked="0"/>
    </xf>
    <xf numFmtId="0" fontId="14" fillId="3" borderId="1" xfId="16" applyFont="1" applyFill="1" applyBorder="1" applyAlignment="1" applyProtection="1">
      <alignment horizontal="left" vertical="center" wrapText="1"/>
      <protection locked="0"/>
    </xf>
    <xf numFmtId="0" fontId="1" fillId="3" borderId="1" xfId="0" applyFont="1" applyFill="1" applyBorder="1" applyAlignment="1" applyProtection="1">
      <alignment horizontal="justify" vertical="center" wrapText="1"/>
      <protection locked="0"/>
    </xf>
    <xf numFmtId="0" fontId="6" fillId="3" borderId="1" xfId="14" applyFont="1" applyFill="1" applyBorder="1" applyAlignment="1" applyProtection="1">
      <alignment horizontal="left" vertical="center" wrapText="1"/>
      <protection locked="0"/>
    </xf>
    <xf numFmtId="0" fontId="21" fillId="3" borderId="1" xfId="0" applyFont="1" applyFill="1" applyBorder="1" applyAlignment="1" applyProtection="1">
      <alignment horizontal="center" vertical="center" wrapText="1"/>
      <protection locked="0"/>
    </xf>
    <xf numFmtId="0" fontId="15" fillId="3" borderId="1" xfId="0" applyFont="1" applyFill="1" applyBorder="1" applyAlignment="1" applyProtection="1">
      <alignment horizontal="left" vertical="center" wrapText="1"/>
      <protection locked="0"/>
    </xf>
    <xf numFmtId="9" fontId="14" fillId="3" borderId="1" xfId="14" applyNumberFormat="1" applyFont="1" applyFill="1" applyBorder="1" applyAlignment="1" applyProtection="1">
      <alignment horizontal="center" vertical="center" wrapText="1"/>
      <protection locked="0"/>
    </xf>
    <xf numFmtId="0" fontId="14" fillId="3" borderId="1" xfId="14" applyFont="1" applyFill="1" applyBorder="1" applyAlignment="1" applyProtection="1">
      <alignment horizontal="center" vertical="center" wrapText="1"/>
      <protection locked="0"/>
    </xf>
    <xf numFmtId="0" fontId="14" fillId="3" borderId="7" xfId="0" applyFont="1" applyFill="1" applyBorder="1" applyAlignment="1" applyProtection="1">
      <alignment horizontal="center" vertical="center"/>
      <protection locked="0"/>
    </xf>
    <xf numFmtId="0" fontId="14" fillId="3" borderId="1" xfId="0" applyFont="1" applyFill="1" applyBorder="1" applyAlignment="1" applyProtection="1">
      <alignment horizontal="center" vertical="center"/>
      <protection locked="0"/>
    </xf>
    <xf numFmtId="1" fontId="14" fillId="3" borderId="1" xfId="16" applyNumberFormat="1" applyFont="1" applyFill="1" applyBorder="1" applyAlignment="1" applyProtection="1">
      <alignment horizontal="center" vertical="center" wrapText="1"/>
      <protection locked="0"/>
    </xf>
    <xf numFmtId="1" fontId="14" fillId="3" borderId="1" xfId="18" applyNumberFormat="1" applyFont="1" applyFill="1" applyBorder="1" applyAlignment="1" applyProtection="1">
      <alignment horizontal="center" vertical="center" wrapText="1"/>
      <protection locked="0"/>
    </xf>
    <xf numFmtId="41" fontId="15" fillId="3" borderId="1" xfId="2" applyFont="1" applyFill="1" applyBorder="1" applyAlignment="1" applyProtection="1">
      <alignment horizontal="center" vertical="center" wrapText="1"/>
      <protection locked="0"/>
    </xf>
    <xf numFmtId="41" fontId="14" fillId="3" borderId="1" xfId="2" applyFont="1" applyFill="1" applyBorder="1" applyAlignment="1" applyProtection="1">
      <alignment horizontal="center" vertical="center"/>
      <protection locked="0"/>
    </xf>
    <xf numFmtId="6" fontId="14" fillId="3" borderId="1" xfId="14" applyNumberFormat="1" applyFont="1" applyFill="1" applyBorder="1" applyAlignment="1" applyProtection="1">
      <alignment horizontal="center" vertical="center" wrapText="1"/>
      <protection locked="0"/>
    </xf>
    <xf numFmtId="166" fontId="1" fillId="3" borderId="1" xfId="12" applyNumberFormat="1" applyFont="1" applyFill="1" applyBorder="1" applyAlignment="1" applyProtection="1">
      <alignment horizontal="center" vertical="center" wrapText="1"/>
      <protection locked="0"/>
    </xf>
    <xf numFmtId="42" fontId="14" fillId="3" borderId="1" xfId="10" applyFont="1" applyFill="1" applyBorder="1" applyAlignment="1" applyProtection="1">
      <alignment horizontal="center" vertical="center"/>
      <protection locked="0"/>
    </xf>
    <xf numFmtId="42" fontId="15" fillId="3" borderId="1" xfId="10" applyFont="1" applyFill="1" applyBorder="1" applyAlignment="1" applyProtection="1">
      <alignment horizontal="center" vertical="center" wrapText="1"/>
      <protection locked="0"/>
    </xf>
    <xf numFmtId="0" fontId="15" fillId="3" borderId="1" xfId="5" applyNumberFormat="1" applyFont="1" applyFill="1" applyBorder="1" applyAlignment="1" applyProtection="1">
      <alignment horizontal="center" vertical="center" wrapText="1"/>
      <protection locked="0"/>
    </xf>
    <xf numFmtId="3" fontId="14" fillId="3" borderId="1" xfId="14" applyNumberFormat="1" applyFont="1" applyFill="1" applyBorder="1" applyAlignment="1" applyProtection="1">
      <alignment horizontal="center" vertical="center" wrapText="1"/>
      <protection locked="0"/>
    </xf>
    <xf numFmtId="3" fontId="15" fillId="3" borderId="1" xfId="5" applyNumberFormat="1" applyFont="1" applyFill="1" applyBorder="1" applyAlignment="1" applyProtection="1">
      <alignment horizontal="center" vertical="center" wrapText="1"/>
      <protection locked="0"/>
    </xf>
    <xf numFmtId="1" fontId="14" fillId="3" borderId="1" xfId="10" applyNumberFormat="1" applyFont="1" applyFill="1" applyBorder="1" applyAlignment="1" applyProtection="1">
      <alignment horizontal="center" vertical="center" wrapText="1"/>
      <protection locked="0"/>
    </xf>
    <xf numFmtId="1" fontId="15" fillId="3" borderId="1" xfId="10" applyNumberFormat="1" applyFont="1" applyFill="1" applyBorder="1" applyAlignment="1" applyProtection="1">
      <alignment horizontal="center" vertical="center" wrapText="1"/>
      <protection locked="0"/>
    </xf>
    <xf numFmtId="0" fontId="15" fillId="3" borderId="1" xfId="0" applyFont="1" applyFill="1" applyBorder="1" applyAlignment="1" applyProtection="1">
      <alignment horizontal="center" vertical="center"/>
      <protection locked="0"/>
    </xf>
    <xf numFmtId="0" fontId="22" fillId="3" borderId="1" xfId="5" applyNumberFormat="1" applyFont="1" applyFill="1" applyBorder="1" applyAlignment="1" applyProtection="1">
      <alignment horizontal="center" vertical="center" wrapText="1"/>
      <protection locked="0"/>
    </xf>
    <xf numFmtId="0" fontId="15" fillId="3" borderId="1" xfId="0" applyFont="1" applyFill="1" applyBorder="1" applyAlignment="1" applyProtection="1">
      <alignment horizontal="center" vertical="center" wrapText="1"/>
      <protection locked="0"/>
    </xf>
    <xf numFmtId="0" fontId="21" fillId="3" borderId="1" xfId="14" applyFont="1" applyFill="1" applyBorder="1" applyAlignment="1" applyProtection="1">
      <alignment horizontal="center" vertical="center" wrapText="1"/>
      <protection locked="0"/>
    </xf>
    <xf numFmtId="0" fontId="14" fillId="3" borderId="1" xfId="16" applyFont="1" applyFill="1" applyBorder="1" applyAlignment="1" applyProtection="1">
      <alignment horizontal="center" vertical="center" wrapText="1"/>
      <protection locked="0"/>
    </xf>
    <xf numFmtId="0" fontId="14" fillId="3" borderId="1" xfId="14" applyFont="1" applyFill="1" applyBorder="1" applyAlignment="1" applyProtection="1">
      <alignment horizontal="center" vertical="center"/>
      <protection locked="0"/>
    </xf>
    <xf numFmtId="0" fontId="14" fillId="3" borderId="11" xfId="14" applyFont="1" applyFill="1" applyBorder="1" applyAlignment="1" applyProtection="1">
      <alignment horizontal="center" vertical="center" wrapText="1"/>
      <protection locked="0"/>
    </xf>
    <xf numFmtId="1" fontId="14" fillId="3" borderId="11" xfId="18" applyNumberFormat="1" applyFont="1" applyFill="1" applyBorder="1" applyAlignment="1" applyProtection="1">
      <alignment horizontal="center" vertical="center" wrapText="1"/>
      <protection locked="0"/>
    </xf>
    <xf numFmtId="1" fontId="14" fillId="3" borderId="11" xfId="16" applyNumberFormat="1" applyFont="1" applyFill="1" applyBorder="1" applyAlignment="1" applyProtection="1">
      <alignment horizontal="center" vertical="center" wrapText="1"/>
      <protection locked="0"/>
    </xf>
    <xf numFmtId="0" fontId="13" fillId="2" borderId="1" xfId="14" applyFont="1" applyFill="1" applyBorder="1" applyAlignment="1" applyProtection="1">
      <alignment horizontal="center" vertical="center" wrapText="1"/>
      <protection locked="0"/>
    </xf>
    <xf numFmtId="0" fontId="2" fillId="3" borderId="1" xfId="14" applyFont="1" applyFill="1" applyBorder="1" applyAlignment="1" applyProtection="1">
      <alignment horizontal="left" vertical="center" wrapText="1"/>
      <protection locked="0"/>
    </xf>
    <xf numFmtId="0" fontId="15" fillId="3" borderId="1" xfId="14" applyFont="1" applyFill="1" applyBorder="1" applyAlignment="1" applyProtection="1">
      <alignment horizontal="left" vertical="center" wrapText="1"/>
      <protection locked="0"/>
    </xf>
    <xf numFmtId="165" fontId="14" fillId="3" borderId="1" xfId="12" applyFont="1" applyFill="1" applyBorder="1" applyAlignment="1" applyProtection="1">
      <alignment horizontal="center" vertical="center" wrapText="1"/>
      <protection locked="0"/>
    </xf>
    <xf numFmtId="0" fontId="14" fillId="3" borderId="1" xfId="12" applyNumberFormat="1" applyFont="1" applyFill="1" applyBorder="1" applyAlignment="1" applyProtection="1">
      <alignment horizontal="left" vertical="center" wrapText="1"/>
      <protection locked="0"/>
    </xf>
    <xf numFmtId="0" fontId="14" fillId="3" borderId="2" xfId="0" applyFont="1" applyFill="1" applyBorder="1" applyAlignment="1" applyProtection="1">
      <alignment horizontal="center" vertical="center"/>
      <protection locked="0"/>
    </xf>
    <xf numFmtId="0" fontId="1" fillId="3" borderId="2" xfId="14" applyFont="1" applyFill="1" applyBorder="1" applyAlignment="1" applyProtection="1">
      <alignment horizontal="center" vertical="center" wrapText="1"/>
      <protection locked="0"/>
    </xf>
    <xf numFmtId="0" fontId="14" fillId="3" borderId="2" xfId="0" applyFont="1" applyFill="1" applyBorder="1" applyAlignment="1" applyProtection="1">
      <alignment horizontal="center" vertical="center" wrapText="1"/>
      <protection locked="0"/>
    </xf>
    <xf numFmtId="0" fontId="14" fillId="3" borderId="2" xfId="14" applyFont="1" applyFill="1" applyBorder="1" applyAlignment="1" applyProtection="1">
      <alignment horizontal="center" vertical="center" wrapText="1"/>
      <protection locked="0"/>
    </xf>
    <xf numFmtId="0" fontId="2" fillId="3" borderId="2" xfId="14" applyFont="1" applyFill="1" applyBorder="1" applyAlignment="1" applyProtection="1">
      <alignment horizontal="left" vertical="center" wrapText="1"/>
      <protection locked="0"/>
    </xf>
    <xf numFmtId="0" fontId="14" fillId="3" borderId="12" xfId="0" applyFont="1" applyFill="1" applyBorder="1" applyAlignment="1" applyProtection="1">
      <alignment horizontal="center" vertical="center"/>
      <protection locked="0"/>
    </xf>
    <xf numFmtId="0" fontId="1" fillId="3" borderId="12" xfId="14" applyFont="1" applyFill="1" applyBorder="1" applyAlignment="1" applyProtection="1">
      <alignment horizontal="center" vertical="center" wrapText="1"/>
      <protection locked="0"/>
    </xf>
    <xf numFmtId="0" fontId="14" fillId="3" borderId="12" xfId="0" applyFont="1" applyFill="1" applyBorder="1" applyAlignment="1" applyProtection="1">
      <alignment horizontal="center" vertical="center" wrapText="1"/>
      <protection locked="0"/>
    </xf>
    <xf numFmtId="0" fontId="14" fillId="3" borderId="12" xfId="14" applyFont="1" applyFill="1" applyBorder="1" applyAlignment="1" applyProtection="1">
      <alignment horizontal="center" vertical="center" wrapText="1"/>
      <protection locked="0"/>
    </xf>
    <xf numFmtId="0" fontId="1" fillId="3" borderId="7" xfId="14" applyFont="1" applyFill="1" applyBorder="1" applyAlignment="1" applyProtection="1">
      <alignment horizontal="center" vertical="center" wrapText="1"/>
      <protection locked="0"/>
    </xf>
    <xf numFmtId="0" fontId="14" fillId="3" borderId="7" xfId="14" applyFont="1" applyFill="1" applyBorder="1" applyAlignment="1" applyProtection="1">
      <alignment horizontal="center" vertical="center" wrapText="1"/>
      <protection locked="0"/>
    </xf>
    <xf numFmtId="3" fontId="2" fillId="3" borderId="1" xfId="14" applyNumberFormat="1" applyFont="1" applyFill="1" applyBorder="1" applyAlignment="1" applyProtection="1">
      <alignment horizontal="left" vertical="center" wrapText="1"/>
      <protection locked="0"/>
    </xf>
    <xf numFmtId="0" fontId="1" fillId="3" borderId="0" xfId="0" applyFont="1" applyFill="1" applyAlignment="1" applyProtection="1">
      <alignment horizontal="left" vertical="center" wrapText="1"/>
      <protection locked="0"/>
    </xf>
    <xf numFmtId="0" fontId="2" fillId="3" borderId="1" xfId="0" applyFont="1" applyFill="1" applyBorder="1" applyAlignment="1" applyProtection="1">
      <alignment horizontal="left" vertical="center" wrapText="1"/>
      <protection locked="0"/>
    </xf>
    <xf numFmtId="0" fontId="2" fillId="3" borderId="1" xfId="0" applyFont="1" applyFill="1" applyBorder="1" applyAlignment="1" applyProtection="1">
      <alignment vertical="center" wrapText="1"/>
      <protection locked="0"/>
    </xf>
    <xf numFmtId="9" fontId="2" fillId="3" borderId="1" xfId="18" applyFont="1" applyFill="1" applyBorder="1" applyAlignment="1" applyProtection="1">
      <alignment horizontal="left" vertical="center" wrapText="1"/>
      <protection locked="0"/>
    </xf>
    <xf numFmtId="9" fontId="15" fillId="3" borderId="1" xfId="18" applyFont="1" applyFill="1" applyBorder="1" applyAlignment="1" applyProtection="1">
      <alignment horizontal="left" vertical="center" wrapText="1"/>
      <protection locked="0"/>
    </xf>
    <xf numFmtId="0" fontId="15" fillId="3" borderId="1" xfId="0" applyFont="1" applyFill="1" applyBorder="1" applyAlignment="1" applyProtection="1">
      <alignment wrapText="1"/>
      <protection locked="0"/>
    </xf>
    <xf numFmtId="0" fontId="14" fillId="3" borderId="11" xfId="0" applyFont="1" applyFill="1" applyBorder="1" applyAlignment="1" applyProtection="1">
      <alignment horizontal="center" vertical="center"/>
      <protection locked="0"/>
    </xf>
    <xf numFmtId="0" fontId="1" fillId="3" borderId="11" xfId="14" applyFont="1" applyFill="1" applyBorder="1" applyAlignment="1" applyProtection="1">
      <alignment horizontal="center" vertical="center" wrapText="1"/>
      <protection locked="0"/>
    </xf>
    <xf numFmtId="0" fontId="14" fillId="3" borderId="11" xfId="0" applyFont="1" applyFill="1" applyBorder="1" applyAlignment="1" applyProtection="1">
      <alignment horizontal="center" vertical="center" wrapText="1"/>
      <protection locked="0"/>
    </xf>
    <xf numFmtId="0" fontId="14" fillId="3" borderId="11" xfId="14" applyFont="1" applyFill="1" applyBorder="1" applyAlignment="1" applyProtection="1">
      <alignment horizontal="left" vertical="center" wrapText="1"/>
      <protection locked="0"/>
    </xf>
    <xf numFmtId="0" fontId="14" fillId="3" borderId="6" xfId="0" applyFont="1" applyFill="1" applyBorder="1" applyAlignment="1" applyProtection="1">
      <alignment horizontal="center" vertical="center" wrapText="1"/>
      <protection locked="0"/>
    </xf>
    <xf numFmtId="0" fontId="14" fillId="3" borderId="6" xfId="0" applyFont="1" applyFill="1" applyBorder="1" applyAlignment="1" applyProtection="1">
      <alignment horizontal="left" vertical="center" wrapText="1"/>
      <protection locked="0"/>
    </xf>
    <xf numFmtId="0" fontId="14" fillId="3" borderId="6" xfId="14" applyFont="1" applyFill="1" applyBorder="1" applyAlignment="1" applyProtection="1">
      <alignment horizontal="center" vertical="center" wrapText="1"/>
      <protection locked="0"/>
    </xf>
    <xf numFmtId="0" fontId="14" fillId="3" borderId="10" xfId="0" applyFont="1" applyFill="1" applyBorder="1" applyAlignment="1" applyProtection="1">
      <alignment horizontal="left" vertical="center" wrapText="1"/>
      <protection locked="0"/>
    </xf>
    <xf numFmtId="0" fontId="14" fillId="0" borderId="1" xfId="14" applyFont="1" applyBorder="1" applyAlignment="1" applyProtection="1">
      <alignment horizontal="center" vertical="center" wrapText="1"/>
      <protection locked="0"/>
    </xf>
    <xf numFmtId="0" fontId="1" fillId="0" borderId="1" xfId="14" applyFont="1" applyBorder="1" applyAlignment="1" applyProtection="1">
      <alignment horizontal="center" vertical="center" wrapText="1"/>
      <protection locked="0"/>
    </xf>
    <xf numFmtId="0" fontId="13" fillId="2" borderId="6" xfId="14" applyFont="1" applyFill="1" applyBorder="1" applyAlignment="1" applyProtection="1">
      <alignment horizontal="center" vertical="center" wrapText="1"/>
      <protection locked="0"/>
    </xf>
    <xf numFmtId="0" fontId="29" fillId="3" borderId="1" xfId="14" applyFont="1" applyFill="1" applyBorder="1" applyAlignment="1" applyProtection="1">
      <alignment horizontal="left" vertical="center" wrapText="1"/>
      <protection locked="0"/>
    </xf>
    <xf numFmtId="0" fontId="15" fillId="3" borderId="2" xfId="0" applyFont="1" applyFill="1" applyBorder="1" applyAlignment="1" applyProtection="1">
      <alignment horizontal="left" vertical="center" wrapText="1"/>
      <protection locked="0"/>
    </xf>
    <xf numFmtId="0" fontId="2" fillId="3" borderId="12" xfId="14" applyFont="1" applyFill="1" applyBorder="1" applyAlignment="1" applyProtection="1">
      <alignment horizontal="left" vertical="center" wrapText="1"/>
      <protection locked="0"/>
    </xf>
    <xf numFmtId="1" fontId="15" fillId="3" borderId="1" xfId="2" applyNumberFormat="1" applyFont="1" applyFill="1" applyBorder="1" applyAlignment="1" applyProtection="1">
      <alignment horizontal="center" vertical="center" wrapText="1"/>
      <protection locked="0"/>
    </xf>
    <xf numFmtId="9" fontId="14" fillId="3" borderId="1" xfId="18" applyFont="1" applyFill="1" applyBorder="1" applyAlignment="1" applyProtection="1">
      <alignment horizontal="center" vertical="center"/>
      <protection locked="0"/>
    </xf>
    <xf numFmtId="0" fontId="13" fillId="3" borderId="11" xfId="14" applyFont="1" applyFill="1" applyBorder="1" applyAlignment="1" applyProtection="1">
      <alignment horizontal="left" vertical="center" wrapText="1"/>
      <protection locked="0"/>
    </xf>
    <xf numFmtId="0" fontId="1" fillId="0" borderId="11" xfId="14" applyFont="1" applyBorder="1" applyAlignment="1" applyProtection="1">
      <alignment horizontal="center" vertical="center" wrapText="1"/>
      <protection locked="0"/>
    </xf>
    <xf numFmtId="0" fontId="14" fillId="0" borderId="11" xfId="0" applyFont="1" applyBorder="1" applyAlignment="1" applyProtection="1">
      <alignment horizontal="center" vertical="center" wrapText="1"/>
      <protection locked="0"/>
    </xf>
    <xf numFmtId="0" fontId="14" fillId="0" borderId="11" xfId="0" applyFont="1" applyBorder="1" applyAlignment="1" applyProtection="1">
      <alignment horizontal="center" vertical="center"/>
      <protection locked="0"/>
    </xf>
    <xf numFmtId="0" fontId="15" fillId="14" borderId="1" xfId="0" applyFont="1" applyFill="1" applyBorder="1" applyAlignment="1">
      <alignment horizontal="center" vertical="center" wrapText="1"/>
    </xf>
    <xf numFmtId="0" fontId="21" fillId="0" borderId="1" xfId="16" applyFont="1" applyBorder="1" applyAlignment="1" applyProtection="1">
      <alignment horizontal="center" vertical="center" wrapText="1"/>
      <protection locked="0"/>
    </xf>
    <xf numFmtId="0" fontId="22" fillId="0" borderId="1" xfId="5" applyNumberFormat="1" applyFont="1" applyFill="1" applyBorder="1" applyAlignment="1" applyProtection="1">
      <alignment horizontal="center" vertical="center" wrapText="1"/>
      <protection locked="0"/>
    </xf>
    <xf numFmtId="43" fontId="14" fillId="3" borderId="0" xfId="0" applyNumberFormat="1" applyFont="1" applyFill="1"/>
    <xf numFmtId="0" fontId="1" fillId="14" borderId="1" xfId="0" applyFont="1" applyFill="1" applyBorder="1" applyAlignment="1">
      <alignment horizontal="left" vertical="center" wrapText="1"/>
    </xf>
    <xf numFmtId="0" fontId="1" fillId="14" borderId="1" xfId="0" applyFont="1" applyFill="1" applyBorder="1" applyAlignment="1">
      <alignment horizontal="center" vertical="center" wrapText="1"/>
    </xf>
    <xf numFmtId="0" fontId="15" fillId="14" borderId="1" xfId="0" applyFont="1" applyFill="1" applyBorder="1" applyAlignment="1">
      <alignment horizontal="center" vertical="center"/>
    </xf>
    <xf numFmtId="0" fontId="15" fillId="14" borderId="1" xfId="0" applyFont="1" applyFill="1" applyBorder="1" applyAlignment="1">
      <alignment horizontal="justify" vertical="center" wrapText="1"/>
    </xf>
    <xf numFmtId="41" fontId="15" fillId="14" borderId="1" xfId="2" applyFont="1" applyFill="1" applyBorder="1" applyAlignment="1">
      <alignment horizontal="center" vertical="center" wrapText="1"/>
    </xf>
    <xf numFmtId="0" fontId="15" fillId="14" borderId="1" xfId="0" applyFont="1" applyFill="1" applyBorder="1" applyAlignment="1">
      <alignment horizontal="left" vertical="center" wrapText="1"/>
    </xf>
    <xf numFmtId="8" fontId="15" fillId="14" borderId="1" xfId="0" applyNumberFormat="1" applyFont="1" applyFill="1" applyBorder="1" applyAlignment="1">
      <alignment horizontal="center" vertical="center" wrapText="1"/>
    </xf>
    <xf numFmtId="0" fontId="15" fillId="14" borderId="1" xfId="0" applyFont="1" applyFill="1" applyBorder="1" applyAlignment="1">
      <alignment horizontal="left"/>
    </xf>
    <xf numFmtId="0" fontId="15" fillId="14" borderId="48" xfId="0" applyFont="1" applyFill="1" applyBorder="1" applyAlignment="1">
      <alignment horizontal="center" vertical="center"/>
    </xf>
    <xf numFmtId="0" fontId="15" fillId="14" borderId="48" xfId="0" applyFont="1" applyFill="1" applyBorder="1" applyAlignment="1">
      <alignment horizontal="center" vertical="center" wrapText="1"/>
    </xf>
    <xf numFmtId="0" fontId="15" fillId="14" borderId="1" xfId="0" applyFont="1" applyFill="1" applyBorder="1" applyAlignment="1">
      <alignment vertical="center" wrapText="1"/>
    </xf>
    <xf numFmtId="1" fontId="14" fillId="3" borderId="1" xfId="18" applyNumberFormat="1" applyFont="1" applyFill="1" applyBorder="1" applyAlignment="1" applyProtection="1">
      <alignment horizontal="center" vertical="center"/>
      <protection locked="0"/>
    </xf>
    <xf numFmtId="1" fontId="14" fillId="3" borderId="1" xfId="0" applyNumberFormat="1" applyFont="1" applyFill="1" applyBorder="1" applyAlignment="1" applyProtection="1">
      <alignment horizontal="center" vertical="center"/>
      <protection locked="0"/>
    </xf>
    <xf numFmtId="1" fontId="15" fillId="3" borderId="1" xfId="12" applyNumberFormat="1" applyFont="1" applyFill="1" applyBorder="1" applyAlignment="1" applyProtection="1">
      <alignment horizontal="center" vertical="center" wrapText="1"/>
      <protection locked="0"/>
    </xf>
    <xf numFmtId="9" fontId="15" fillId="3" borderId="1" xfId="18" applyFont="1" applyFill="1" applyBorder="1" applyAlignment="1" applyProtection="1">
      <alignment horizontal="center" vertical="center" wrapText="1"/>
      <protection locked="0"/>
    </xf>
    <xf numFmtId="42" fontId="15" fillId="14" borderId="1" xfId="10" applyFont="1" applyFill="1" applyBorder="1" applyAlignment="1">
      <alignment horizontal="center" vertical="center"/>
    </xf>
    <xf numFmtId="42" fontId="15" fillId="0" borderId="8" xfId="10" applyFont="1" applyBorder="1" applyAlignment="1">
      <alignment horizontal="center" vertical="center"/>
    </xf>
    <xf numFmtId="9" fontId="1" fillId="3" borderId="1" xfId="18" applyFont="1" applyFill="1" applyBorder="1" applyAlignment="1" applyProtection="1">
      <alignment horizontal="center" vertical="center" wrapText="1"/>
      <protection locked="0"/>
    </xf>
    <xf numFmtId="1" fontId="15" fillId="3" borderId="1" xfId="0" applyNumberFormat="1" applyFont="1" applyFill="1" applyBorder="1" applyAlignment="1" applyProtection="1">
      <alignment horizontal="center" vertical="center"/>
      <protection locked="0"/>
    </xf>
    <xf numFmtId="1" fontId="1" fillId="3" borderId="6" xfId="2" applyNumberFormat="1" applyFont="1" applyFill="1" applyBorder="1" applyAlignment="1" applyProtection="1">
      <alignment horizontal="center" vertical="center" wrapText="1"/>
      <protection locked="0"/>
    </xf>
    <xf numFmtId="1" fontId="1" fillId="3" borderId="1" xfId="2" applyNumberFormat="1" applyFont="1" applyFill="1" applyBorder="1" applyAlignment="1" applyProtection="1">
      <alignment horizontal="center" vertical="center" wrapText="1"/>
      <protection locked="0"/>
    </xf>
    <xf numFmtId="1" fontId="14" fillId="3" borderId="1" xfId="2" applyNumberFormat="1" applyFont="1" applyFill="1" applyBorder="1" applyAlignment="1" applyProtection="1">
      <alignment horizontal="center" vertical="center"/>
      <protection locked="0"/>
    </xf>
    <xf numFmtId="1" fontId="15" fillId="3" borderId="7" xfId="0" applyNumberFormat="1" applyFont="1" applyFill="1" applyBorder="1" applyAlignment="1" applyProtection="1">
      <alignment horizontal="center" vertical="center"/>
      <protection locked="0"/>
    </xf>
    <xf numFmtId="0" fontId="14" fillId="3" borderId="49" xfId="14" applyFont="1" applyFill="1" applyBorder="1" applyAlignment="1" applyProtection="1">
      <alignment horizontal="center" vertical="center" wrapText="1"/>
      <protection locked="0"/>
    </xf>
    <xf numFmtId="0" fontId="15" fillId="3" borderId="49" xfId="0" applyFont="1" applyFill="1" applyBorder="1" applyAlignment="1" applyProtection="1">
      <alignment horizontal="left" vertical="center" wrapText="1"/>
      <protection locked="0"/>
    </xf>
    <xf numFmtId="42" fontId="14" fillId="3" borderId="1" xfId="9" applyNumberFormat="1" applyFont="1" applyFill="1" applyBorder="1" applyAlignment="1" applyProtection="1">
      <alignment horizontal="center" vertical="center"/>
      <protection locked="0"/>
    </xf>
    <xf numFmtId="9" fontId="15" fillId="3" borderId="1" xfId="18" applyFont="1" applyFill="1" applyBorder="1" applyAlignment="1" applyProtection="1">
      <alignment horizontal="center" vertical="center"/>
      <protection locked="0"/>
    </xf>
    <xf numFmtId="9" fontId="14" fillId="3" borderId="6" xfId="18" applyFont="1" applyFill="1" applyBorder="1" applyAlignment="1" applyProtection="1">
      <alignment horizontal="center" vertical="center"/>
      <protection locked="0"/>
    </xf>
    <xf numFmtId="9" fontId="15" fillId="3" borderId="7" xfId="18" applyFont="1" applyFill="1" applyBorder="1" applyAlignment="1" applyProtection="1">
      <alignment horizontal="center" vertical="center" wrapText="1"/>
      <protection locked="0"/>
    </xf>
    <xf numFmtId="9" fontId="15" fillId="3" borderId="11" xfId="18" applyFont="1" applyFill="1" applyBorder="1" applyAlignment="1" applyProtection="1">
      <alignment horizontal="center" vertical="center" wrapText="1"/>
      <protection locked="0"/>
    </xf>
    <xf numFmtId="9" fontId="14" fillId="3" borderId="10" xfId="18" applyFont="1" applyFill="1" applyBorder="1" applyAlignment="1" applyProtection="1">
      <alignment horizontal="center" vertical="center"/>
      <protection locked="0"/>
    </xf>
    <xf numFmtId="9" fontId="14" fillId="3" borderId="11" xfId="18" applyFont="1" applyFill="1" applyBorder="1" applyAlignment="1" applyProtection="1">
      <alignment horizontal="center" vertical="center"/>
      <protection locked="0"/>
    </xf>
    <xf numFmtId="4" fontId="15" fillId="14" borderId="1" xfId="0" applyNumberFormat="1" applyFont="1" applyFill="1" applyBorder="1" applyAlignment="1">
      <alignment horizontal="center" vertical="center"/>
    </xf>
    <xf numFmtId="0" fontId="1" fillId="14" borderId="1" xfId="0" applyFont="1" applyFill="1" applyBorder="1" applyAlignment="1">
      <alignment horizontal="justify" vertical="center" wrapText="1"/>
    </xf>
    <xf numFmtId="0" fontId="15" fillId="14" borderId="7" xfId="0" applyFont="1" applyFill="1" applyBorder="1" applyAlignment="1">
      <alignment horizontal="center" vertical="center"/>
    </xf>
    <xf numFmtId="0" fontId="15" fillId="0" borderId="0" xfId="0" applyFont="1" applyAlignment="1">
      <alignment horizontal="center" vertical="center" wrapText="1"/>
    </xf>
    <xf numFmtId="6" fontId="15" fillId="14" borderId="1" xfId="0" applyNumberFormat="1" applyFont="1" applyFill="1" applyBorder="1" applyAlignment="1">
      <alignment horizontal="center" vertical="center"/>
    </xf>
    <xf numFmtId="6" fontId="15" fillId="14" borderId="1" xfId="0" applyNumberFormat="1" applyFont="1" applyFill="1" applyBorder="1" applyAlignment="1">
      <alignment horizontal="center" vertical="center" wrapText="1"/>
    </xf>
    <xf numFmtId="6" fontId="15" fillId="0" borderId="1" xfId="0" applyNumberFormat="1" applyFont="1" applyBorder="1" applyAlignment="1">
      <alignment horizontal="center" vertical="center"/>
    </xf>
    <xf numFmtId="0" fontId="15" fillId="0" borderId="1" xfId="0" applyFont="1" applyBorder="1" applyAlignment="1">
      <alignment horizontal="center" vertical="center" wrapText="1"/>
    </xf>
    <xf numFmtId="1" fontId="15" fillId="3" borderId="1" xfId="12" applyNumberFormat="1" applyFont="1" applyFill="1" applyBorder="1" applyAlignment="1" applyProtection="1">
      <alignment horizontal="center" vertical="center"/>
      <protection locked="0"/>
    </xf>
    <xf numFmtId="6" fontId="15" fillId="15" borderId="1" xfId="0" applyNumberFormat="1" applyFont="1" applyFill="1" applyBorder="1" applyAlignment="1">
      <alignment horizontal="center" vertical="center" wrapText="1"/>
    </xf>
    <xf numFmtId="0" fontId="15" fillId="15" borderId="1" xfId="0" applyFont="1" applyFill="1" applyBorder="1" applyAlignment="1">
      <alignment horizontal="center" vertical="center" wrapText="1"/>
    </xf>
    <xf numFmtId="0" fontId="15" fillId="14" borderId="7" xfId="0" applyFont="1" applyFill="1" applyBorder="1" applyAlignment="1">
      <alignment horizontal="center" vertical="center" wrapText="1"/>
    </xf>
    <xf numFmtId="0" fontId="16" fillId="3" borderId="1" xfId="0" applyFont="1" applyFill="1" applyBorder="1" applyAlignment="1" applyProtection="1">
      <alignment horizontal="left" vertical="center" wrapText="1"/>
      <protection locked="0"/>
    </xf>
    <xf numFmtId="0" fontId="14" fillId="3" borderId="1" xfId="0" applyFont="1" applyFill="1" applyBorder="1" applyAlignment="1" applyProtection="1">
      <alignment vertical="center"/>
      <protection locked="0"/>
    </xf>
    <xf numFmtId="0" fontId="14" fillId="3" borderId="1" xfId="0" applyFont="1" applyFill="1" applyBorder="1" applyAlignment="1" applyProtection="1">
      <alignment vertical="top" wrapText="1"/>
      <protection locked="0"/>
    </xf>
    <xf numFmtId="0" fontId="14" fillId="3" borderId="1" xfId="9"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left" vertical="center" wrapText="1"/>
      <protection locked="0"/>
    </xf>
    <xf numFmtId="167" fontId="14" fillId="3" borderId="1" xfId="9" applyNumberFormat="1" applyFont="1" applyFill="1" applyBorder="1" applyAlignment="1" applyProtection="1">
      <alignment horizontal="center" vertical="center"/>
      <protection locked="0"/>
    </xf>
    <xf numFmtId="167" fontId="14" fillId="3" borderId="1" xfId="0" applyNumberFormat="1" applyFont="1" applyFill="1" applyBorder="1" applyAlignment="1" applyProtection="1">
      <alignment horizontal="center" vertical="center"/>
      <protection locked="0"/>
    </xf>
    <xf numFmtId="168" fontId="1" fillId="3" borderId="1" xfId="10" applyNumberFormat="1" applyFont="1" applyFill="1" applyBorder="1" applyAlignment="1" applyProtection="1">
      <alignment horizontal="center" vertical="center" wrapText="1"/>
      <protection locked="0"/>
    </xf>
    <xf numFmtId="0" fontId="6" fillId="3" borderId="1" xfId="0" applyFont="1" applyFill="1" applyBorder="1" applyAlignment="1" applyProtection="1">
      <alignment horizontal="justify" vertical="center" wrapText="1"/>
      <protection locked="0"/>
    </xf>
    <xf numFmtId="0" fontId="6" fillId="3" borderId="1" xfId="0" applyFont="1" applyFill="1" applyBorder="1" applyAlignment="1" applyProtection="1">
      <alignment horizontal="center" vertical="center" wrapText="1"/>
      <protection locked="0"/>
    </xf>
    <xf numFmtId="49" fontId="15" fillId="3" borderId="1" xfId="12" applyNumberFormat="1" applyFont="1" applyFill="1" applyBorder="1" applyAlignment="1" applyProtection="1">
      <alignment horizontal="center" vertical="center" wrapText="1"/>
      <protection locked="0"/>
    </xf>
    <xf numFmtId="0" fontId="36" fillId="3" borderId="1" xfId="0" applyFont="1" applyFill="1" applyBorder="1" applyAlignment="1" applyProtection="1">
      <alignment horizontal="left" vertical="center"/>
      <protection locked="0"/>
    </xf>
    <xf numFmtId="0" fontId="3" fillId="3" borderId="1" xfId="14" applyFont="1" applyFill="1" applyBorder="1" applyAlignment="1" applyProtection="1">
      <alignment horizontal="center" vertical="center" wrapText="1"/>
      <protection locked="0"/>
    </xf>
    <xf numFmtId="0" fontId="14" fillId="3" borderId="1" xfId="0" applyFont="1" applyFill="1" applyBorder="1" applyAlignment="1" applyProtection="1">
      <alignment horizontal="left" vertical="center"/>
      <protection locked="0"/>
    </xf>
    <xf numFmtId="1" fontId="1" fillId="3" borderId="1" xfId="14" applyNumberFormat="1" applyFont="1" applyFill="1" applyBorder="1" applyAlignment="1" applyProtection="1">
      <alignment horizontal="center" vertical="center"/>
      <protection locked="0"/>
    </xf>
    <xf numFmtId="0" fontId="1" fillId="3" borderId="1" xfId="14" applyFont="1" applyFill="1" applyBorder="1" applyAlignment="1" applyProtection="1">
      <alignment horizontal="justify" vertical="center" wrapText="1"/>
      <protection locked="0"/>
    </xf>
    <xf numFmtId="0" fontId="14" fillId="3" borderId="1" xfId="0" applyFont="1" applyFill="1" applyBorder="1" applyAlignment="1" applyProtection="1">
      <alignment horizontal="justify" vertical="center" wrapText="1"/>
      <protection locked="0"/>
    </xf>
    <xf numFmtId="0" fontId="37" fillId="16" borderId="51" xfId="0" applyFont="1" applyFill="1" applyBorder="1" applyAlignment="1">
      <alignment horizontal="center" vertical="center" wrapText="1"/>
    </xf>
    <xf numFmtId="0" fontId="0" fillId="3" borderId="0" xfId="0" applyFill="1"/>
    <xf numFmtId="0" fontId="39" fillId="17" borderId="51" xfId="0" applyFont="1" applyFill="1" applyBorder="1" applyAlignment="1">
      <alignment vertical="center" wrapText="1"/>
    </xf>
    <xf numFmtId="0" fontId="38" fillId="17" borderId="51" xfId="0" applyFont="1" applyFill="1" applyBorder="1" applyAlignment="1">
      <alignment horizontal="left" vertical="center" wrapText="1"/>
    </xf>
    <xf numFmtId="9" fontId="38" fillId="17" borderId="51" xfId="0" applyNumberFormat="1" applyFont="1" applyFill="1" applyBorder="1" applyAlignment="1">
      <alignment horizontal="center" vertical="center" wrapText="1"/>
    </xf>
    <xf numFmtId="9" fontId="38" fillId="17" borderId="51" xfId="18" applyFont="1" applyFill="1" applyBorder="1" applyAlignment="1">
      <alignment horizontal="center" vertical="center" wrapText="1"/>
    </xf>
    <xf numFmtId="0" fontId="7" fillId="14" borderId="51" xfId="0" applyFont="1" applyFill="1" applyBorder="1" applyAlignment="1">
      <alignment vertical="center" wrapText="1"/>
    </xf>
    <xf numFmtId="0" fontId="28" fillId="14" borderId="51" xfId="0" applyFont="1" applyFill="1" applyBorder="1" applyAlignment="1">
      <alignment vertical="center" wrapText="1"/>
    </xf>
    <xf numFmtId="9" fontId="28" fillId="14" borderId="51" xfId="0" applyNumberFormat="1" applyFont="1" applyFill="1" applyBorder="1" applyAlignment="1">
      <alignment horizontal="center" vertical="center" wrapText="1"/>
    </xf>
    <xf numFmtId="9" fontId="28" fillId="14" borderId="51" xfId="18" applyFont="1" applyFill="1" applyBorder="1" applyAlignment="1">
      <alignment horizontal="center" vertical="center" wrapText="1"/>
    </xf>
    <xf numFmtId="0" fontId="7" fillId="14" borderId="51" xfId="0" applyFont="1" applyFill="1" applyBorder="1" applyAlignment="1">
      <alignment horizontal="left" vertical="center" wrapText="1"/>
    </xf>
    <xf numFmtId="0" fontId="17" fillId="0" borderId="50" xfId="14" applyFont="1" applyBorder="1" applyAlignment="1">
      <alignment vertical="center" wrapText="1"/>
    </xf>
    <xf numFmtId="0" fontId="39" fillId="18" borderId="51" xfId="0" applyFont="1" applyFill="1" applyBorder="1" applyAlignment="1">
      <alignment vertical="center" wrapText="1"/>
    </xf>
    <xf numFmtId="0" fontId="38" fillId="18" borderId="51" xfId="0" applyFont="1" applyFill="1" applyBorder="1" applyAlignment="1">
      <alignment horizontal="left" vertical="center" wrapText="1"/>
    </xf>
    <xf numFmtId="9" fontId="38" fillId="18" borderId="51" xfId="0" applyNumberFormat="1" applyFont="1" applyFill="1" applyBorder="1" applyAlignment="1">
      <alignment horizontal="center" vertical="center" wrapText="1"/>
    </xf>
    <xf numFmtId="9" fontId="38" fillId="18" borderId="51" xfId="18" applyFont="1" applyFill="1" applyBorder="1" applyAlignment="1">
      <alignment horizontal="center" vertical="center" wrapText="1"/>
    </xf>
    <xf numFmtId="0" fontId="28" fillId="14" borderId="51" xfId="0" applyFont="1" applyFill="1" applyBorder="1" applyAlignment="1">
      <alignment horizontal="left" vertical="center" wrapText="1"/>
    </xf>
    <xf numFmtId="0" fontId="28" fillId="14" borderId="51" xfId="0" applyFont="1" applyFill="1" applyBorder="1" applyAlignment="1">
      <alignment horizontal="center" vertical="center" wrapText="1"/>
    </xf>
    <xf numFmtId="0" fontId="38" fillId="19" borderId="51" xfId="0" applyFont="1" applyFill="1" applyBorder="1" applyAlignment="1">
      <alignment horizontal="left" vertical="center" wrapText="1"/>
    </xf>
    <xf numFmtId="0" fontId="38" fillId="19" borderId="51" xfId="0" applyFont="1" applyFill="1" applyBorder="1" applyAlignment="1">
      <alignment horizontal="center" vertical="center" wrapText="1"/>
    </xf>
    <xf numFmtId="9" fontId="38" fillId="19" borderId="51" xfId="18" applyFont="1" applyFill="1" applyBorder="1" applyAlignment="1">
      <alignment horizontal="center" vertical="center" wrapText="1"/>
    </xf>
    <xf numFmtId="0" fontId="7" fillId="0" borderId="51" xfId="0" applyFont="1" applyBorder="1" applyAlignment="1">
      <alignment horizontal="left" vertical="center" wrapText="1"/>
    </xf>
    <xf numFmtId="0" fontId="38" fillId="20" borderId="51" xfId="0" applyFont="1" applyFill="1" applyBorder="1" applyAlignment="1">
      <alignment vertical="center" wrapText="1"/>
    </xf>
    <xf numFmtId="0" fontId="38" fillId="20" borderId="51" xfId="0" applyFont="1" applyFill="1" applyBorder="1" applyAlignment="1">
      <alignment horizontal="left" vertical="center" wrapText="1"/>
    </xf>
    <xf numFmtId="9" fontId="38" fillId="20" borderId="51" xfId="0" applyNumberFormat="1" applyFont="1" applyFill="1" applyBorder="1" applyAlignment="1">
      <alignment horizontal="center" vertical="center" wrapText="1"/>
    </xf>
    <xf numFmtId="9" fontId="38" fillId="20" borderId="51" xfId="18" applyFont="1" applyFill="1" applyBorder="1" applyAlignment="1">
      <alignment horizontal="center" vertical="center" wrapText="1"/>
    </xf>
    <xf numFmtId="0" fontId="38" fillId="21" borderId="51" xfId="0" applyFont="1" applyFill="1" applyBorder="1" applyAlignment="1">
      <alignment horizontal="left" vertical="center" wrapText="1"/>
    </xf>
    <xf numFmtId="9" fontId="38" fillId="21" borderId="51" xfId="0" applyNumberFormat="1" applyFont="1" applyFill="1" applyBorder="1" applyAlignment="1">
      <alignment horizontal="center" vertical="center" wrapText="1"/>
    </xf>
    <xf numFmtId="9" fontId="38" fillId="21" borderId="51" xfId="18" applyFont="1" applyFill="1" applyBorder="1" applyAlignment="1">
      <alignment horizontal="center" vertical="center" wrapText="1"/>
    </xf>
    <xf numFmtId="0" fontId="21" fillId="3" borderId="1" xfId="17" applyFont="1" applyFill="1" applyBorder="1" applyAlignment="1" applyProtection="1">
      <alignment horizontal="justify" vertical="center" wrapText="1"/>
      <protection locked="0"/>
    </xf>
    <xf numFmtId="169" fontId="15" fillId="3" borderId="1" xfId="5" applyNumberFormat="1" applyFont="1" applyFill="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0" fontId="13" fillId="0" borderId="1" xfId="14" applyFont="1" applyBorder="1" applyAlignment="1" applyProtection="1">
      <alignment horizontal="center" vertical="center" wrapText="1"/>
      <protection locked="0"/>
    </xf>
    <xf numFmtId="0" fontId="14" fillId="0" borderId="11" xfId="14" applyFont="1" applyBorder="1" applyAlignment="1" applyProtection="1">
      <alignment horizontal="center" vertical="center" wrapText="1"/>
      <protection locked="0"/>
    </xf>
    <xf numFmtId="0" fontId="15" fillId="0" borderId="11" xfId="14" applyFont="1" applyBorder="1" applyAlignment="1" applyProtection="1">
      <alignment horizontal="left" vertical="center" wrapText="1"/>
      <protection locked="0"/>
    </xf>
    <xf numFmtId="9" fontId="15" fillId="0" borderId="11" xfId="18" applyFont="1" applyFill="1" applyBorder="1" applyAlignment="1" applyProtection="1">
      <alignment horizontal="center" vertical="center" wrapText="1"/>
      <protection locked="0"/>
    </xf>
    <xf numFmtId="1" fontId="14" fillId="0" borderId="11" xfId="18" applyNumberFormat="1" applyFont="1" applyFill="1" applyBorder="1" applyAlignment="1" applyProtection="1">
      <alignment horizontal="center" vertical="center" wrapText="1"/>
      <protection locked="0"/>
    </xf>
    <xf numFmtId="1" fontId="15" fillId="0" borderId="11" xfId="5" applyNumberFormat="1" applyFont="1" applyFill="1" applyBorder="1" applyAlignment="1" applyProtection="1">
      <alignment horizontal="center" vertical="center" wrapText="1"/>
      <protection locked="0"/>
    </xf>
    <xf numFmtId="9" fontId="14" fillId="0" borderId="1" xfId="14" applyNumberFormat="1" applyFont="1" applyBorder="1" applyAlignment="1" applyProtection="1">
      <alignment horizontal="center" vertical="center" wrapText="1"/>
      <protection locked="0"/>
    </xf>
    <xf numFmtId="9" fontId="13" fillId="0" borderId="1" xfId="20" applyFont="1" applyFill="1" applyBorder="1" applyAlignment="1" applyProtection="1">
      <alignment horizontal="center" vertical="center" wrapText="1"/>
      <protection hidden="1"/>
    </xf>
    <xf numFmtId="0" fontId="14" fillId="0" borderId="1" xfId="0" applyFont="1" applyBorder="1" applyAlignment="1" applyProtection="1">
      <alignment horizontal="center" vertical="center" wrapText="1"/>
      <protection locked="0"/>
    </xf>
    <xf numFmtId="0" fontId="40" fillId="3" borderId="1" xfId="0" applyFont="1" applyFill="1" applyBorder="1" applyAlignment="1" applyProtection="1">
      <alignment vertical="center" wrapText="1"/>
      <protection locked="0"/>
    </xf>
    <xf numFmtId="0" fontId="21" fillId="3" borderId="1" xfId="14" applyFont="1" applyFill="1" applyBorder="1" applyAlignment="1" applyProtection="1">
      <alignment horizontal="left" vertical="center" wrapText="1"/>
      <protection locked="0"/>
    </xf>
    <xf numFmtId="0" fontId="14" fillId="0" borderId="1" xfId="0" applyFont="1" applyBorder="1" applyAlignment="1" applyProtection="1">
      <alignment horizontal="center" vertical="center"/>
      <protection locked="0"/>
    </xf>
    <xf numFmtId="0" fontId="1" fillId="0" borderId="1" xfId="0" applyFont="1" applyBorder="1" applyAlignment="1" applyProtection="1">
      <alignment horizontal="left" vertical="center" wrapText="1"/>
      <protection locked="0"/>
    </xf>
    <xf numFmtId="9" fontId="15" fillId="0" borderId="1" xfId="18" applyFont="1" applyFill="1" applyBorder="1" applyAlignment="1" applyProtection="1">
      <alignment horizontal="center" vertical="center" wrapText="1"/>
      <protection locked="0"/>
    </xf>
    <xf numFmtId="0" fontId="15" fillId="0" borderId="1" xfId="5" applyNumberFormat="1" applyFont="1" applyFill="1" applyBorder="1" applyAlignment="1" applyProtection="1">
      <alignment horizontal="center" vertical="center" wrapText="1"/>
      <protection locked="0"/>
    </xf>
    <xf numFmtId="0" fontId="1" fillId="0" borderId="1" xfId="17" applyFont="1" applyBorder="1" applyAlignment="1" applyProtection="1">
      <alignment horizontal="justify" vertical="center" wrapText="1"/>
      <protection locked="0"/>
    </xf>
    <xf numFmtId="0" fontId="12" fillId="10" borderId="45" xfId="14" applyFont="1" applyFill="1" applyBorder="1" applyAlignment="1">
      <alignment vertical="center" wrapText="1"/>
    </xf>
    <xf numFmtId="0" fontId="14" fillId="3" borderId="55" xfId="14" applyFont="1" applyFill="1" applyBorder="1" applyAlignment="1" applyProtection="1">
      <alignment horizontal="center" vertical="center" wrapText="1"/>
      <protection locked="0"/>
    </xf>
    <xf numFmtId="0" fontId="15" fillId="3" borderId="55" xfId="14" applyFont="1" applyFill="1" applyBorder="1" applyAlignment="1" applyProtection="1">
      <alignment horizontal="left" vertical="center" wrapText="1"/>
      <protection locked="0"/>
    </xf>
    <xf numFmtId="9" fontId="14" fillId="3" borderId="55" xfId="18" applyFont="1" applyFill="1" applyBorder="1" applyAlignment="1" applyProtection="1">
      <alignment horizontal="center" vertical="center"/>
      <protection locked="0"/>
    </xf>
    <xf numFmtId="0" fontId="14" fillId="3" borderId="56" xfId="14" applyFont="1" applyFill="1" applyBorder="1" applyAlignment="1" applyProtection="1">
      <alignment horizontal="center" vertical="center" wrapText="1"/>
      <protection locked="0"/>
    </xf>
    <xf numFmtId="1" fontId="15" fillId="3" borderId="56" xfId="5" applyNumberFormat="1" applyFont="1" applyFill="1" applyBorder="1" applyAlignment="1" applyProtection="1">
      <alignment horizontal="center" vertical="center" wrapText="1"/>
      <protection locked="0"/>
    </xf>
    <xf numFmtId="9" fontId="14" fillId="3" borderId="7" xfId="14" applyNumberFormat="1" applyFont="1" applyFill="1" applyBorder="1" applyAlignment="1" applyProtection="1">
      <alignment horizontal="center" vertical="center" wrapText="1"/>
      <protection locked="0"/>
    </xf>
    <xf numFmtId="9" fontId="13" fillId="3" borderId="7" xfId="20" applyFont="1" applyFill="1" applyBorder="1" applyAlignment="1" applyProtection="1">
      <alignment horizontal="center" vertical="center" wrapText="1"/>
      <protection hidden="1"/>
    </xf>
    <xf numFmtId="9" fontId="14" fillId="2" borderId="1" xfId="14" applyNumberFormat="1" applyFont="1" applyFill="1" applyBorder="1" applyAlignment="1" applyProtection="1">
      <alignment horizontal="center" vertical="center" wrapText="1"/>
      <protection hidden="1"/>
    </xf>
    <xf numFmtId="0" fontId="12" fillId="11" borderId="57" xfId="14" applyFont="1" applyFill="1" applyBorder="1" applyAlignment="1">
      <alignment horizontal="center" vertical="center" wrapText="1"/>
    </xf>
    <xf numFmtId="0" fontId="12" fillId="11" borderId="58" xfId="14" applyFont="1" applyFill="1" applyBorder="1" applyAlignment="1">
      <alignment horizontal="center" vertical="center" wrapText="1"/>
    </xf>
    <xf numFmtId="0" fontId="16" fillId="3" borderId="1" xfId="14" applyFont="1" applyFill="1" applyBorder="1" applyAlignment="1" applyProtection="1">
      <alignment horizontal="left" vertical="center" wrapText="1"/>
      <protection locked="0"/>
    </xf>
    <xf numFmtId="0" fontId="15" fillId="0" borderId="1" xfId="0" applyFont="1" applyBorder="1" applyAlignment="1">
      <alignment horizontal="left" vertical="center" wrapText="1"/>
    </xf>
    <xf numFmtId="0" fontId="1" fillId="3" borderId="1" xfId="14" applyFont="1" applyFill="1" applyBorder="1" applyAlignment="1" applyProtection="1">
      <alignment horizontal="left" vertical="top" wrapText="1"/>
      <protection locked="0"/>
    </xf>
    <xf numFmtId="0" fontId="14" fillId="3" borderId="1" xfId="0" applyFont="1" applyFill="1" applyBorder="1" applyProtection="1">
      <protection locked="0"/>
    </xf>
    <xf numFmtId="0" fontId="15" fillId="3" borderId="1" xfId="0" applyFont="1" applyFill="1" applyBorder="1" applyAlignment="1" applyProtection="1">
      <alignment vertical="center" wrapText="1"/>
      <protection locked="0"/>
    </xf>
    <xf numFmtId="0" fontId="1" fillId="3" borderId="1" xfId="15" applyFont="1" applyFill="1" applyBorder="1" applyAlignment="1" applyProtection="1">
      <alignment horizontal="left" vertical="center" wrapText="1"/>
      <protection locked="0"/>
    </xf>
    <xf numFmtId="0" fontId="23" fillId="3" borderId="1" xfId="1" applyFont="1" applyFill="1" applyBorder="1" applyAlignment="1" applyProtection="1">
      <alignment horizontal="center" vertical="center" wrapText="1"/>
      <protection locked="0"/>
    </xf>
    <xf numFmtId="0" fontId="1" fillId="0" borderId="1" xfId="14" applyFont="1" applyBorder="1" applyAlignment="1" applyProtection="1">
      <alignment horizontal="left" vertical="center" wrapText="1"/>
      <protection locked="0"/>
    </xf>
    <xf numFmtId="0" fontId="12" fillId="4" borderId="38" xfId="0" applyFont="1" applyFill="1" applyBorder="1" applyAlignment="1">
      <alignment horizontal="center"/>
    </xf>
    <xf numFmtId="0" fontId="12" fillId="4" borderId="0" xfId="0" applyFont="1" applyFill="1" applyAlignment="1">
      <alignment horizontal="center"/>
    </xf>
    <xf numFmtId="0" fontId="14" fillId="3" borderId="43" xfId="0" applyFont="1" applyFill="1" applyBorder="1" applyAlignment="1">
      <alignment horizontal="left" wrapText="1"/>
    </xf>
    <xf numFmtId="0" fontId="14" fillId="3" borderId="4" xfId="0" applyFont="1" applyFill="1" applyBorder="1" applyAlignment="1">
      <alignment horizontal="left" wrapText="1"/>
    </xf>
    <xf numFmtId="0" fontId="14" fillId="3" borderId="44" xfId="0" applyFont="1" applyFill="1" applyBorder="1" applyAlignment="1">
      <alignment horizontal="left" wrapText="1"/>
    </xf>
    <xf numFmtId="0" fontId="1" fillId="3" borderId="1" xfId="14" applyFont="1" applyFill="1" applyBorder="1" applyAlignment="1">
      <alignment horizontal="left" vertical="center" wrapText="1"/>
    </xf>
    <xf numFmtId="0" fontId="12" fillId="11" borderId="31" xfId="14" applyFont="1" applyFill="1" applyBorder="1" applyAlignment="1">
      <alignment horizontal="center" vertical="center" wrapText="1"/>
    </xf>
    <xf numFmtId="0" fontId="12" fillId="11" borderId="33" xfId="14" applyFont="1" applyFill="1" applyBorder="1" applyAlignment="1">
      <alignment horizontal="center" vertical="center" wrapText="1"/>
    </xf>
    <xf numFmtId="0" fontId="12" fillId="11" borderId="35" xfId="14" applyFont="1" applyFill="1" applyBorder="1" applyAlignment="1">
      <alignment horizontal="center" vertical="center" wrapText="1"/>
    </xf>
    <xf numFmtId="0" fontId="12" fillId="11" borderId="36" xfId="14" applyFont="1" applyFill="1" applyBorder="1" applyAlignment="1">
      <alignment horizontal="center" vertical="center" wrapText="1"/>
    </xf>
    <xf numFmtId="0" fontId="12" fillId="8" borderId="31" xfId="14" applyFont="1" applyFill="1" applyBorder="1" applyAlignment="1">
      <alignment horizontal="center" vertical="center" wrapText="1"/>
    </xf>
    <xf numFmtId="0" fontId="12" fillId="8" borderId="47" xfId="14" applyFont="1" applyFill="1" applyBorder="1" applyAlignment="1">
      <alignment horizontal="center" vertical="center" wrapText="1"/>
    </xf>
    <xf numFmtId="0" fontId="1" fillId="3" borderId="8" xfId="14" applyFont="1" applyFill="1" applyBorder="1" applyAlignment="1">
      <alignment horizontal="left" vertical="center" wrapText="1"/>
    </xf>
    <xf numFmtId="0" fontId="1" fillId="3" borderId="4" xfId="14" applyFont="1" applyFill="1" applyBorder="1" applyAlignment="1">
      <alignment horizontal="left" vertical="center" wrapText="1"/>
    </xf>
    <xf numFmtId="0" fontId="1" fillId="3" borderId="6" xfId="14" applyFont="1" applyFill="1" applyBorder="1" applyAlignment="1">
      <alignment horizontal="left" vertical="center" wrapText="1"/>
    </xf>
    <xf numFmtId="0" fontId="12" fillId="7" borderId="31" xfId="14" applyFont="1" applyFill="1" applyBorder="1" applyAlignment="1">
      <alignment horizontal="center" vertical="center" wrapText="1"/>
    </xf>
    <xf numFmtId="0" fontId="12" fillId="7" borderId="32" xfId="14" applyFont="1" applyFill="1" applyBorder="1" applyAlignment="1">
      <alignment horizontal="center" vertical="center" wrapText="1"/>
    </xf>
    <xf numFmtId="0" fontId="1" fillId="3" borderId="34" xfId="14" applyFont="1" applyFill="1" applyBorder="1" applyAlignment="1">
      <alignment horizontal="left" vertical="center" wrapText="1"/>
    </xf>
    <xf numFmtId="0" fontId="1" fillId="3" borderId="5" xfId="14" applyFont="1" applyFill="1" applyBorder="1" applyAlignment="1">
      <alignment horizontal="left" vertical="center" wrapText="1"/>
    </xf>
    <xf numFmtId="0" fontId="1" fillId="3" borderId="9" xfId="14" applyFont="1" applyFill="1" applyBorder="1" applyAlignment="1">
      <alignment horizontal="left" vertical="center" wrapText="1"/>
    </xf>
    <xf numFmtId="0" fontId="14" fillId="6" borderId="1" xfId="0" applyFont="1" applyFill="1" applyBorder="1" applyAlignment="1">
      <alignment horizontal="left" vertical="center" wrapText="1"/>
    </xf>
    <xf numFmtId="0" fontId="14" fillId="6" borderId="42" xfId="0" applyFont="1" applyFill="1" applyBorder="1" applyAlignment="1">
      <alignment horizontal="left" vertical="center" wrapText="1"/>
    </xf>
    <xf numFmtId="0" fontId="12" fillId="7" borderId="33" xfId="14" applyFont="1" applyFill="1" applyBorder="1" applyAlignment="1">
      <alignment horizontal="center" vertical="center" wrapText="1"/>
    </xf>
    <xf numFmtId="0" fontId="12" fillId="10" borderId="31" xfId="14" applyFont="1" applyFill="1" applyBorder="1" applyAlignment="1">
      <alignment horizontal="center" vertical="center" wrapText="1"/>
    </xf>
    <xf numFmtId="0" fontId="12" fillId="10" borderId="33" xfId="14" applyFont="1" applyFill="1" applyBorder="1" applyAlignment="1">
      <alignment horizontal="center" vertical="center" wrapText="1"/>
    </xf>
    <xf numFmtId="0" fontId="14" fillId="3" borderId="1" xfId="0" applyFont="1" applyFill="1" applyBorder="1" applyAlignment="1">
      <alignment horizontal="left" vertical="center" wrapText="1"/>
    </xf>
    <xf numFmtId="0" fontId="14" fillId="3" borderId="42" xfId="0" applyFont="1" applyFill="1" applyBorder="1" applyAlignment="1">
      <alignment horizontal="left" vertical="center" wrapText="1"/>
    </xf>
    <xf numFmtId="0" fontId="14" fillId="3" borderId="1" xfId="0" applyFont="1" applyFill="1" applyBorder="1" applyAlignment="1">
      <alignment horizontal="left" vertical="center"/>
    </xf>
    <xf numFmtId="0" fontId="14" fillId="3" borderId="42" xfId="0" applyFont="1" applyFill="1" applyBorder="1" applyAlignment="1">
      <alignment horizontal="left" vertical="center"/>
    </xf>
    <xf numFmtId="10" fontId="12" fillId="12" borderId="31" xfId="14" applyNumberFormat="1" applyFont="1" applyFill="1" applyBorder="1" applyAlignment="1">
      <alignment horizontal="center" vertical="center" wrapText="1"/>
    </xf>
    <xf numFmtId="10" fontId="12" fillId="12" borderId="33" xfId="14" applyNumberFormat="1" applyFont="1" applyFill="1" applyBorder="1" applyAlignment="1">
      <alignment horizontal="center" vertical="center" wrapText="1"/>
    </xf>
    <xf numFmtId="0" fontId="12" fillId="4" borderId="39" xfId="0" applyFont="1" applyFill="1" applyBorder="1" applyAlignment="1">
      <alignment horizontal="center"/>
    </xf>
    <xf numFmtId="0" fontId="14" fillId="6" borderId="19" xfId="0" applyFont="1" applyFill="1" applyBorder="1" applyAlignment="1">
      <alignment horizontal="left" vertical="center" wrapText="1"/>
    </xf>
    <xf numFmtId="0" fontId="14" fillId="6" borderId="5" xfId="0" applyFont="1" applyFill="1" applyBorder="1" applyAlignment="1">
      <alignment horizontal="left" vertical="center" wrapText="1"/>
    </xf>
    <xf numFmtId="0" fontId="14" fillId="6" borderId="40" xfId="0" applyFont="1" applyFill="1" applyBorder="1" applyAlignment="1">
      <alignment horizontal="left" vertical="center" wrapText="1"/>
    </xf>
    <xf numFmtId="0" fontId="14" fillId="6" borderId="30" xfId="0" applyFont="1" applyFill="1" applyBorder="1" applyAlignment="1">
      <alignment horizontal="left" vertical="center" wrapText="1"/>
    </xf>
    <xf numFmtId="0" fontId="14" fillId="6" borderId="3" xfId="0" applyFont="1" applyFill="1" applyBorder="1" applyAlignment="1">
      <alignment horizontal="left" vertical="center" wrapText="1"/>
    </xf>
    <xf numFmtId="0" fontId="14" fillId="6" borderId="41" xfId="0" applyFont="1" applyFill="1" applyBorder="1" applyAlignment="1">
      <alignment horizontal="left" vertical="center" wrapText="1"/>
    </xf>
    <xf numFmtId="0" fontId="12" fillId="4" borderId="15" xfId="0" applyFont="1" applyFill="1" applyBorder="1" applyAlignment="1">
      <alignment horizontal="center"/>
    </xf>
    <xf numFmtId="0" fontId="12" fillId="4" borderId="18" xfId="0" applyFont="1" applyFill="1" applyBorder="1" applyAlignment="1">
      <alignment horizontal="center"/>
    </xf>
    <xf numFmtId="0" fontId="14" fillId="3" borderId="24" xfId="0" applyFont="1" applyFill="1" applyBorder="1" applyAlignment="1">
      <alignment horizontal="left" vertical="top" wrapText="1"/>
    </xf>
    <xf numFmtId="0" fontId="14" fillId="3" borderId="17" xfId="0" applyFont="1" applyFill="1" applyBorder="1" applyAlignment="1">
      <alignment horizontal="left" vertical="top" wrapText="1"/>
    </xf>
    <xf numFmtId="0" fontId="14" fillId="3" borderId="25" xfId="0" applyFont="1" applyFill="1" applyBorder="1" applyAlignment="1">
      <alignment horizontal="left" vertical="top" wrapText="1"/>
    </xf>
    <xf numFmtId="0" fontId="14" fillId="3" borderId="23" xfId="0" applyFont="1" applyFill="1" applyBorder="1" applyAlignment="1">
      <alignment horizontal="left" vertical="top" wrapText="1"/>
    </xf>
    <xf numFmtId="0" fontId="14" fillId="3" borderId="0" xfId="0" applyFont="1" applyFill="1" applyAlignment="1">
      <alignment horizontal="left" vertical="top" wrapText="1"/>
    </xf>
    <xf numFmtId="0" fontId="14" fillId="3" borderId="28" xfId="0" applyFont="1" applyFill="1" applyBorder="1" applyAlignment="1">
      <alignment horizontal="left" vertical="top" wrapText="1"/>
    </xf>
    <xf numFmtId="0" fontId="12" fillId="4" borderId="13" xfId="14" applyFont="1" applyFill="1" applyBorder="1" applyAlignment="1">
      <alignment horizontal="center" vertical="center" wrapText="1"/>
    </xf>
    <xf numFmtId="0" fontId="12" fillId="4" borderId="29" xfId="14" applyFont="1" applyFill="1" applyBorder="1" applyAlignment="1">
      <alignment horizontal="center" vertical="center" wrapText="1"/>
    </xf>
    <xf numFmtId="0" fontId="12" fillId="4" borderId="26" xfId="14" applyFont="1" applyFill="1" applyBorder="1" applyAlignment="1">
      <alignment horizontal="center" vertical="center" wrapText="1"/>
    </xf>
    <xf numFmtId="0" fontId="12" fillId="4" borderId="27" xfId="14" applyFont="1" applyFill="1" applyBorder="1" applyAlignment="1">
      <alignment horizontal="center" vertical="center" wrapText="1"/>
    </xf>
    <xf numFmtId="0" fontId="12" fillId="4" borderId="31" xfId="14" applyFont="1" applyFill="1" applyBorder="1" applyAlignment="1">
      <alignment horizontal="center" vertical="center" wrapText="1"/>
    </xf>
    <xf numFmtId="0" fontId="12" fillId="4" borderId="33" xfId="14" applyFont="1" applyFill="1" applyBorder="1" applyAlignment="1">
      <alignment horizontal="center" vertical="center" wrapText="1"/>
    </xf>
    <xf numFmtId="0" fontId="12" fillId="4" borderId="32" xfId="14" applyFont="1" applyFill="1" applyBorder="1" applyAlignment="1">
      <alignment horizontal="center" vertical="center" wrapText="1"/>
    </xf>
    <xf numFmtId="0" fontId="12" fillId="9" borderId="31" xfId="14" applyFont="1" applyFill="1" applyBorder="1" applyAlignment="1">
      <alignment horizontal="center" vertical="center" wrapText="1"/>
    </xf>
    <xf numFmtId="0" fontId="12" fillId="9" borderId="33" xfId="14" applyFont="1" applyFill="1" applyBorder="1" applyAlignment="1">
      <alignment horizontal="center" vertical="center" wrapText="1"/>
    </xf>
    <xf numFmtId="0" fontId="12" fillId="13" borderId="31" xfId="14" applyFont="1" applyFill="1" applyBorder="1" applyAlignment="1">
      <alignment horizontal="center" vertical="center" wrapText="1"/>
    </xf>
    <xf numFmtId="0" fontId="12" fillId="13" borderId="33" xfId="14" applyFont="1" applyFill="1" applyBorder="1" applyAlignment="1">
      <alignment horizontal="center" vertical="center" wrapText="1"/>
    </xf>
    <xf numFmtId="0" fontId="13" fillId="3" borderId="20" xfId="0" applyFont="1" applyFill="1" applyBorder="1" applyAlignment="1">
      <alignment horizontal="left" vertical="center" wrapText="1"/>
    </xf>
    <xf numFmtId="0" fontId="14" fillId="3" borderId="21" xfId="0" applyFont="1" applyFill="1" applyBorder="1" applyAlignment="1">
      <alignment horizontal="left" vertical="center" wrapText="1"/>
    </xf>
    <xf numFmtId="0" fontId="14" fillId="3" borderId="22" xfId="0" applyFont="1" applyFill="1" applyBorder="1" applyAlignment="1">
      <alignment horizontal="left" vertical="center" wrapText="1"/>
    </xf>
    <xf numFmtId="0" fontId="13" fillId="3" borderId="20" xfId="0" applyFont="1" applyFill="1" applyBorder="1" applyAlignment="1">
      <alignment horizontal="center" vertical="center" wrapText="1"/>
    </xf>
    <xf numFmtId="0" fontId="13" fillId="3" borderId="21" xfId="0" applyFont="1" applyFill="1" applyBorder="1" applyAlignment="1">
      <alignment horizontal="center" vertical="center" wrapText="1"/>
    </xf>
    <xf numFmtId="0" fontId="13" fillId="3" borderId="22" xfId="0" applyFont="1" applyFill="1" applyBorder="1" applyAlignment="1">
      <alignment horizontal="center" vertical="center" wrapText="1"/>
    </xf>
    <xf numFmtId="0" fontId="12" fillId="5" borderId="13" xfId="0" applyFont="1" applyFill="1" applyBorder="1" applyAlignment="1">
      <alignment horizontal="center" vertical="center" wrapText="1"/>
    </xf>
    <xf numFmtId="0" fontId="12" fillId="5" borderId="17" xfId="0" applyFont="1" applyFill="1" applyBorder="1" applyAlignment="1">
      <alignment horizontal="center" vertical="center" wrapText="1"/>
    </xf>
    <xf numFmtId="0" fontId="12" fillId="5" borderId="14" xfId="0" applyFont="1" applyFill="1" applyBorder="1" applyAlignment="1">
      <alignment horizontal="center" vertical="center" wrapText="1"/>
    </xf>
    <xf numFmtId="0" fontId="12" fillId="12" borderId="31" xfId="14" applyFont="1" applyFill="1" applyBorder="1" applyAlignment="1">
      <alignment horizontal="center" vertical="center" wrapText="1"/>
    </xf>
    <xf numFmtId="0" fontId="12" fillId="12" borderId="33" xfId="14" applyFont="1" applyFill="1" applyBorder="1" applyAlignment="1">
      <alignment horizontal="center" vertical="center" wrapText="1"/>
    </xf>
    <xf numFmtId="0" fontId="12" fillId="5" borderId="31" xfId="14" applyFont="1" applyFill="1" applyBorder="1" applyAlignment="1">
      <alignment horizontal="center" vertical="center" wrapText="1"/>
    </xf>
    <xf numFmtId="0" fontId="12" fillId="5" borderId="33" xfId="14" applyFont="1" applyFill="1" applyBorder="1" applyAlignment="1">
      <alignment horizontal="center" vertical="center" wrapText="1"/>
    </xf>
    <xf numFmtId="0" fontId="12" fillId="8" borderId="33" xfId="14" applyFont="1" applyFill="1" applyBorder="1" applyAlignment="1">
      <alignment horizontal="center" vertical="center" wrapText="1"/>
    </xf>
    <xf numFmtId="0" fontId="14" fillId="3" borderId="20" xfId="0" applyFont="1" applyFill="1" applyBorder="1" applyAlignment="1">
      <alignment horizontal="center"/>
    </xf>
    <xf numFmtId="0" fontId="14" fillId="3" borderId="21" xfId="0" applyFont="1" applyFill="1" applyBorder="1" applyAlignment="1">
      <alignment horizontal="center"/>
    </xf>
    <xf numFmtId="0" fontId="14" fillId="3" borderId="22" xfId="0" applyFont="1" applyFill="1" applyBorder="1" applyAlignment="1">
      <alignment horizontal="center"/>
    </xf>
    <xf numFmtId="10" fontId="1" fillId="3" borderId="1" xfId="14" applyNumberFormat="1" applyFont="1" applyFill="1" applyBorder="1" applyAlignment="1">
      <alignment horizontal="left" vertical="center" wrapText="1"/>
    </xf>
    <xf numFmtId="0" fontId="12" fillId="13" borderId="45" xfId="0" applyFont="1" applyFill="1" applyBorder="1" applyAlignment="1">
      <alignment horizontal="center" vertical="center"/>
    </xf>
    <xf numFmtId="0" fontId="12" fillId="12" borderId="45" xfId="0" applyFont="1" applyFill="1" applyBorder="1" applyAlignment="1">
      <alignment horizontal="center" vertical="center"/>
    </xf>
    <xf numFmtId="0" fontId="12" fillId="11" borderId="45" xfId="0" applyFont="1" applyFill="1" applyBorder="1" applyAlignment="1">
      <alignment horizontal="center" vertical="center"/>
    </xf>
    <xf numFmtId="0" fontId="12" fillId="11" borderId="46" xfId="0" applyFont="1" applyFill="1" applyBorder="1" applyAlignment="1">
      <alignment horizontal="center" vertical="center"/>
    </xf>
    <xf numFmtId="0" fontId="21" fillId="3" borderId="13" xfId="0" applyFont="1" applyFill="1" applyBorder="1" applyAlignment="1">
      <alignment horizontal="left" vertical="center" wrapText="1"/>
    </xf>
    <xf numFmtId="0" fontId="21" fillId="3" borderId="14" xfId="0" applyFont="1" applyFill="1" applyBorder="1" applyAlignment="1">
      <alignment horizontal="left" vertical="center"/>
    </xf>
    <xf numFmtId="0" fontId="21" fillId="3" borderId="15" xfId="0" applyFont="1" applyFill="1" applyBorder="1" applyAlignment="1">
      <alignment horizontal="left" vertical="center"/>
    </xf>
    <xf numFmtId="0" fontId="21" fillId="3" borderId="16" xfId="0" applyFont="1" applyFill="1" applyBorder="1" applyAlignment="1">
      <alignment horizontal="left" vertical="center"/>
    </xf>
    <xf numFmtId="0" fontId="12" fillId="4" borderId="45" xfId="0" applyFont="1" applyFill="1" applyBorder="1" applyAlignment="1">
      <alignment horizontal="center" vertical="center"/>
    </xf>
    <xf numFmtId="0" fontId="12" fillId="7" borderId="45" xfId="0" applyFont="1" applyFill="1" applyBorder="1" applyAlignment="1">
      <alignment horizontal="center" vertical="center"/>
    </xf>
    <xf numFmtId="0" fontId="12" fillId="8" borderId="45" xfId="0" applyFont="1" applyFill="1" applyBorder="1" applyAlignment="1">
      <alignment horizontal="center" vertical="center"/>
    </xf>
    <xf numFmtId="0" fontId="12" fillId="5" borderId="45" xfId="0" applyFont="1" applyFill="1" applyBorder="1" applyAlignment="1">
      <alignment horizontal="center" vertical="center" wrapText="1"/>
    </xf>
    <xf numFmtId="0" fontId="12" fillId="9" borderId="46" xfId="0" applyFont="1" applyFill="1" applyBorder="1" applyAlignment="1">
      <alignment horizontal="center" vertical="center"/>
    </xf>
    <xf numFmtId="0" fontId="12" fillId="9" borderId="33" xfId="0" applyFont="1" applyFill="1" applyBorder="1" applyAlignment="1">
      <alignment horizontal="center" vertical="center"/>
    </xf>
    <xf numFmtId="0" fontId="26" fillId="0" borderId="13" xfId="0" applyFont="1" applyBorder="1" applyAlignment="1">
      <alignment horizontal="center" vertical="center" wrapText="1"/>
    </xf>
    <xf numFmtId="0" fontId="26" fillId="0" borderId="17" xfId="0" applyFont="1" applyBorder="1" applyAlignment="1">
      <alignment horizontal="center"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18" xfId="0" applyFont="1" applyBorder="1" applyAlignment="1">
      <alignment horizontal="center" vertical="center" wrapText="1"/>
    </xf>
    <xf numFmtId="0" fontId="26" fillId="0" borderId="16" xfId="0" applyFont="1" applyBorder="1" applyAlignment="1">
      <alignment horizontal="center" vertical="center" wrapText="1"/>
    </xf>
    <xf numFmtId="0" fontId="24" fillId="5" borderId="0" xfId="0" applyFont="1" applyFill="1" applyAlignment="1">
      <alignment horizontal="center" wrapText="1"/>
    </xf>
    <xf numFmtId="0" fontId="38" fillId="17" borderId="51" xfId="0" applyFont="1" applyFill="1" applyBorder="1" applyAlignment="1">
      <alignment horizontal="center" vertical="center" wrapText="1"/>
    </xf>
    <xf numFmtId="0" fontId="38" fillId="18" borderId="52" xfId="0" applyFont="1" applyFill="1" applyBorder="1" applyAlignment="1">
      <alignment horizontal="center" vertical="center" wrapText="1"/>
    </xf>
    <xf numFmtId="0" fontId="38" fillId="18" borderId="53" xfId="0" applyFont="1" applyFill="1" applyBorder="1" applyAlignment="1">
      <alignment horizontal="center" vertical="center" wrapText="1"/>
    </xf>
    <xf numFmtId="0" fontId="38" fillId="19" borderId="54" xfId="0" applyFont="1" applyFill="1" applyBorder="1" applyAlignment="1">
      <alignment horizontal="center" vertical="center" wrapText="1"/>
    </xf>
    <xf numFmtId="0" fontId="38" fillId="19" borderId="52" xfId="0" applyFont="1" applyFill="1" applyBorder="1" applyAlignment="1">
      <alignment horizontal="center" vertical="center" wrapText="1"/>
    </xf>
    <xf numFmtId="0" fontId="38" fillId="19" borderId="53" xfId="0" applyFont="1" applyFill="1" applyBorder="1" applyAlignment="1">
      <alignment horizontal="center" vertical="center" wrapText="1"/>
    </xf>
    <xf numFmtId="0" fontId="38" fillId="20" borderId="54" xfId="0" applyFont="1" applyFill="1" applyBorder="1" applyAlignment="1">
      <alignment horizontal="center" vertical="center" wrapText="1"/>
    </xf>
    <xf numFmtId="0" fontId="38" fillId="20" borderId="52" xfId="0" applyFont="1" applyFill="1" applyBorder="1" applyAlignment="1">
      <alignment horizontal="center" vertical="center" wrapText="1"/>
    </xf>
    <xf numFmtId="0" fontId="38" fillId="20" borderId="53" xfId="0" applyFont="1" applyFill="1" applyBorder="1" applyAlignment="1">
      <alignment horizontal="center" vertical="center" wrapText="1"/>
    </xf>
    <xf numFmtId="0" fontId="38" fillId="21" borderId="54" xfId="0" applyFont="1" applyFill="1" applyBorder="1" applyAlignment="1">
      <alignment horizontal="center" vertical="center" wrapText="1"/>
    </xf>
    <xf numFmtId="0" fontId="38" fillId="21" borderId="52" xfId="0" applyFont="1" applyFill="1" applyBorder="1" applyAlignment="1">
      <alignment horizontal="center" vertical="center" wrapText="1"/>
    </xf>
    <xf numFmtId="0" fontId="38" fillId="21" borderId="53" xfId="0" applyFont="1" applyFill="1" applyBorder="1" applyAlignment="1">
      <alignment horizontal="center" vertical="center" wrapText="1"/>
    </xf>
    <xf numFmtId="0" fontId="12" fillId="5" borderId="0" xfId="0" applyFont="1" applyFill="1" applyAlignment="1">
      <alignment horizontal="center" vertical="center" wrapText="1"/>
    </xf>
  </cellXfs>
  <cellStyles count="31">
    <cellStyle name="Hyperlink" xfId="1" xr:uid="{00000000-0005-0000-0000-000000000000}"/>
    <cellStyle name="Millares [0]" xfId="2" builtinId="6"/>
    <cellStyle name="Millares [0] 2" xfId="3" xr:uid="{00000000-0005-0000-0000-000002000000}"/>
    <cellStyle name="Millares [0] 2 2" xfId="22" xr:uid="{AA027B0E-EF19-47D3-BE42-03D9701ACE19}"/>
    <cellStyle name="Millares [0] 3" xfId="21" xr:uid="{BD6FF76F-52B5-42E0-878F-33E21BC141C4}"/>
    <cellStyle name="Millares 2" xfId="4" xr:uid="{00000000-0005-0000-0000-000003000000}"/>
    <cellStyle name="Millares 2 2" xfId="23" xr:uid="{11A3D279-C8F5-4D6E-BC53-550F63EE695C}"/>
    <cellStyle name="Millares 3" xfId="5" xr:uid="{00000000-0005-0000-0000-000004000000}"/>
    <cellStyle name="Millares 3 2" xfId="6" xr:uid="{00000000-0005-0000-0000-000005000000}"/>
    <cellStyle name="Millares 3 2 2" xfId="7" xr:uid="{00000000-0005-0000-0000-000006000000}"/>
    <cellStyle name="Millares 3 2 2 2" xfId="26" xr:uid="{B839C0DB-03F2-469D-BC82-8CD732E365E8}"/>
    <cellStyle name="Millares 3 2 3" xfId="25" xr:uid="{2ABCA338-EC75-4208-8B94-66D136865BE3}"/>
    <cellStyle name="Millares 3 3" xfId="8" xr:uid="{00000000-0005-0000-0000-000007000000}"/>
    <cellStyle name="Millares 3 3 2" xfId="27" xr:uid="{3633F396-2746-4A25-8870-5B0AD95A7643}"/>
    <cellStyle name="Millares 3 4" xfId="24" xr:uid="{71636FAD-9244-4FAB-B734-52BAE29F8388}"/>
    <cellStyle name="Millares 4" xfId="30" xr:uid="{CFF26CF1-A9E6-4B56-A84A-71D95EC15968}"/>
    <cellStyle name="Moneda" xfId="9" builtinId="4"/>
    <cellStyle name="Moneda [0]" xfId="10" builtinId="7"/>
    <cellStyle name="Moneda [0] 2" xfId="11" xr:uid="{00000000-0005-0000-0000-00000A000000}"/>
    <cellStyle name="Moneda [0] 3" xfId="29" xr:uid="{931CCE15-3140-4765-BC2E-E7359EA43796}"/>
    <cellStyle name="Moneda 2" xfId="28" xr:uid="{37E11583-21FF-4550-8E5E-F90139916164}"/>
    <cellStyle name="Moneda 2 2" xfId="12" xr:uid="{00000000-0005-0000-0000-00000B000000}"/>
    <cellStyle name="Normal" xfId="0" builtinId="0"/>
    <cellStyle name="Normal 2" xfId="13" xr:uid="{00000000-0005-0000-0000-00000D000000}"/>
    <cellStyle name="Normal 3" xfId="14" xr:uid="{00000000-0005-0000-0000-00000E000000}"/>
    <cellStyle name="Normal 3 2" xfId="15" xr:uid="{00000000-0005-0000-0000-00000F000000}"/>
    <cellStyle name="Normal 3 2 2" xfId="16" xr:uid="{00000000-0005-0000-0000-000010000000}"/>
    <cellStyle name="Normal 3 4" xfId="17" xr:uid="{00000000-0005-0000-0000-000011000000}"/>
    <cellStyle name="Porcentaje" xfId="18" builtinId="5"/>
    <cellStyle name="Porcentaje 2" xfId="19" xr:uid="{00000000-0005-0000-0000-000013000000}"/>
    <cellStyle name="Porcentaje 3" xfId="20" xr:uid="{00000000-0005-0000-0000-000014000000}"/>
  </cellStyles>
  <dxfs count="71">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rgb="FF293166"/>
        </patternFill>
      </fill>
      <border diagonalUp="0" diagonalDown="0" outline="0">
        <left style="thin">
          <color indexed="64"/>
        </left>
        <right style="thin">
          <color indexed="64"/>
        </right>
        <top/>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strike val="0"/>
        <outline val="0"/>
        <shadow val="0"/>
        <u val="none"/>
        <vertAlign val="baseline"/>
        <sz val="9"/>
        <name val="Arial"/>
        <family val="2"/>
        <scheme val="none"/>
      </font>
    </dxf>
    <dxf>
      <border outline="0">
        <bottom style="thin">
          <color indexed="64"/>
        </bottom>
      </border>
    </dxf>
    <dxf>
      <font>
        <strike val="0"/>
        <outline val="0"/>
        <shadow val="0"/>
        <u val="none"/>
        <vertAlign val="baseline"/>
        <sz val="9"/>
        <name val="Arial"/>
        <family val="2"/>
        <scheme val="none"/>
      </font>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Arial"/>
        <family val="2"/>
        <scheme val="none"/>
      </font>
      <fill>
        <patternFill patternType="solid">
          <fgColor indexed="64"/>
          <bgColor rgb="FF293166"/>
        </patternFill>
      </fill>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outline="0">
        <left/>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Arial"/>
        <family val="2"/>
        <scheme val="none"/>
      </font>
      <fill>
        <patternFill patternType="solid">
          <fgColor indexed="64"/>
          <bgColor theme="0"/>
        </patternFill>
      </fill>
      <alignment horizontal="left"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0" indent="0" justifyLastLine="0" shrinkToFit="0" readingOrder="0"/>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Arial"/>
        <family val="2"/>
        <scheme val="none"/>
      </font>
      <fill>
        <patternFill patternType="solid">
          <fgColor indexed="64"/>
          <bgColor theme="0"/>
        </patternFill>
      </fill>
      <alignment horizontal="general"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9"/>
        <color theme="0"/>
        <name val="Arial"/>
        <family val="2"/>
        <scheme val="none"/>
      </font>
      <fill>
        <patternFill patternType="solid">
          <fgColor indexed="64"/>
          <bgColor rgb="FF293166"/>
        </patternFill>
      </fill>
      <alignment horizontal="general" vertical="center" textRotation="0" wrapText="1" indent="0" justifyLastLine="0" shrinkToFit="0" readingOrder="0"/>
    </dxf>
    <dxf>
      <font>
        <color rgb="FF9C0006"/>
      </font>
      <fill>
        <patternFill>
          <bgColor rgb="FFFFC7CE"/>
        </patternFill>
      </fill>
    </dxf>
    <dxf>
      <font>
        <color theme="0"/>
      </font>
      <fill>
        <patternFill>
          <bgColor rgb="FFFF0000"/>
        </patternFill>
      </fill>
    </dxf>
    <dxf>
      <fill>
        <patternFill>
          <bgColor rgb="FFFFFF00"/>
        </patternFill>
      </fill>
    </dxf>
    <dxf>
      <fill>
        <patternFill>
          <bgColor rgb="FF92D050"/>
        </patternFill>
      </fill>
    </dxf>
    <dxf>
      <fill>
        <patternFill>
          <bgColor theme="0" tint="-0.14996795556505021"/>
        </patternFill>
      </fill>
    </dxf>
  </dxfs>
  <tableStyles count="0" defaultTableStyle="TableStyleMedium2" defaultPivotStyle="PivotStyleLight16"/>
  <colors>
    <mruColors>
      <color rgb="FFB61978"/>
      <color rgb="FF701978"/>
      <color rgb="FF000A8B"/>
      <color rgb="FF0033CC"/>
      <color rgb="FF006666"/>
      <color rgb="FF336699"/>
      <color rgb="FFFE1978"/>
      <color rgb="FF293166"/>
      <color rgb="FF6E1978"/>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1.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328084</xdr:colOff>
      <xdr:row>0</xdr:row>
      <xdr:rowOff>148167</xdr:rowOff>
    </xdr:from>
    <xdr:to>
      <xdr:col>2</xdr:col>
      <xdr:colOff>317500</xdr:colOff>
      <xdr:row>0</xdr:row>
      <xdr:rowOff>1029823</xdr:rowOff>
    </xdr:to>
    <xdr:pic>
      <xdr:nvPicPr>
        <xdr:cNvPr id="3" name="Imagen 2">
          <a:extLst>
            <a:ext uri="{FF2B5EF4-FFF2-40B4-BE49-F238E27FC236}">
              <a16:creationId xmlns:a16="http://schemas.microsoft.com/office/drawing/2014/main" id="{8AB792B6-A641-40B6-8BD9-3B8C4825711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8084" y="148167"/>
          <a:ext cx="1322916" cy="881656"/>
        </a:xfrm>
        <a:prstGeom prst="rect">
          <a:avLst/>
        </a:prstGeom>
      </xdr:spPr>
    </xdr:pic>
    <xdr:clientData/>
  </xdr:twoCellAnchor>
  <xdr:twoCellAnchor editAs="oneCell">
    <xdr:from>
      <xdr:col>3</xdr:col>
      <xdr:colOff>380999</xdr:colOff>
      <xdr:row>18</xdr:row>
      <xdr:rowOff>598714</xdr:rowOff>
    </xdr:from>
    <xdr:to>
      <xdr:col>7</xdr:col>
      <xdr:colOff>1007986</xdr:colOff>
      <xdr:row>18</xdr:row>
      <xdr:rowOff>3037419</xdr:rowOff>
    </xdr:to>
    <xdr:pic>
      <xdr:nvPicPr>
        <xdr:cNvPr id="2" name="Imagen 1">
          <a:extLst>
            <a:ext uri="{FF2B5EF4-FFF2-40B4-BE49-F238E27FC236}">
              <a16:creationId xmlns:a16="http://schemas.microsoft.com/office/drawing/2014/main" id="{C554E5D9-C649-401E-9D9D-3D17D72E746A}"/>
            </a:ext>
          </a:extLst>
        </xdr:cNvPr>
        <xdr:cNvPicPr>
          <a:picLocks noChangeAspect="1"/>
        </xdr:cNvPicPr>
      </xdr:nvPicPr>
      <xdr:blipFill>
        <a:blip xmlns:r="http://schemas.openxmlformats.org/officeDocument/2006/relationships" r:embed="rId2"/>
        <a:stretch>
          <a:fillRect/>
        </a:stretch>
      </xdr:blipFill>
      <xdr:spPr>
        <a:xfrm>
          <a:off x="2857499" y="25336500"/>
          <a:ext cx="4845201" cy="24387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819151</xdr:colOff>
      <xdr:row>0</xdr:row>
      <xdr:rowOff>95251</xdr:rowOff>
    </xdr:from>
    <xdr:to>
      <xdr:col>1</xdr:col>
      <xdr:colOff>1285876</xdr:colOff>
      <xdr:row>1</xdr:row>
      <xdr:rowOff>724737</xdr:rowOff>
    </xdr:to>
    <xdr:pic>
      <xdr:nvPicPr>
        <xdr:cNvPr id="2" name="Imagen 1">
          <a:extLst>
            <a:ext uri="{FF2B5EF4-FFF2-40B4-BE49-F238E27FC236}">
              <a16:creationId xmlns:a16="http://schemas.microsoft.com/office/drawing/2014/main" id="{4C4445E1-50D1-44A5-987F-59579351F94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9151" y="95251"/>
          <a:ext cx="1847850" cy="10866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342900</xdr:colOff>
      <xdr:row>0</xdr:row>
      <xdr:rowOff>133350</xdr:rowOff>
    </xdr:from>
    <xdr:to>
      <xdr:col>1</xdr:col>
      <xdr:colOff>1095375</xdr:colOff>
      <xdr:row>0</xdr:row>
      <xdr:rowOff>1047029</xdr:rowOff>
    </xdr:to>
    <xdr:pic>
      <xdr:nvPicPr>
        <xdr:cNvPr id="2" name="Imagen 1">
          <a:extLst>
            <a:ext uri="{FF2B5EF4-FFF2-40B4-BE49-F238E27FC236}">
              <a16:creationId xmlns:a16="http://schemas.microsoft.com/office/drawing/2014/main" id="{5A5BC4E9-5EA4-40C6-A049-096863FE56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2900" y="133350"/>
          <a:ext cx="1209675" cy="9136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1%20-%20Oficina%20Asesora%20de%20Planeaci&#242;n/3.%20Planeaci&#243;n%20Estrat&#233;gica/2023/05_Plan_Acci&#243;n_2023/Seguimiento/1T/03_Desarrollo/Medicion_Plan_Accio&#769;n_T1_2023_Consolidado.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fileserver.saesas.gov.co\publica\1%20-%20Oficina%20Asesora%20de%20Planeaci&#242;n\3.%20Planeaci&#243;n%20Estrat&#233;gica\2023\05_Plan_Acci&#243;n_2023\Seguimiento\2T\03_Desarrollo\Medicion_Plan_Accio&#769;n_T2_2023_&#193;reas_Consolidado.xlsx" TargetMode="External"/><Relationship Id="rId1" Type="http://schemas.openxmlformats.org/officeDocument/2006/relationships/externalLinkPath" Target="/1%20-%20Oficina%20Asesora%20de%20Planeaci&#242;n/3.%20Planeaci&#243;n%20Estrat&#233;gica/2023/05_Plan_Acci&#243;n_2023/Seguimiento/2T/03_Desarrollo/Medicion_Plan_Accio&#769;n_T2_2023_&#193;reas_Consolid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ón_PPT"/>
      <sheetName val="Datos"/>
      <sheetName val="PAI"/>
      <sheetName val="Medicion_Plan_Acción_T1_2023_C"/>
    </sheetNames>
    <sheetDataSet>
      <sheetData sheetId="0">
        <row r="4">
          <cell r="L4" t="str">
            <v>Promedio cumplimiento anual</v>
          </cell>
        </row>
      </sheetData>
      <sheetData sheetId="1">
        <row r="11">
          <cell r="B11" t="str">
            <v xml:space="preserve">Productiva, social y ambiental </v>
          </cell>
          <cell r="C11" t="str">
            <v>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v>
          </cell>
        </row>
        <row r="12">
          <cell r="B12" t="str">
            <v>Financiera</v>
          </cell>
          <cell r="C12" t="str">
            <v>02. Fomentar las economías populares y comunitarias a partir de proyectos estratégicos que generen valor público, social y ambiental.</v>
          </cell>
        </row>
        <row r="13">
          <cell r="B13" t="str">
            <v>Grupos de Interés</v>
          </cell>
          <cell r="C13" t="str">
            <v>03. Garantizar la efectiva transferencia de recursos a la Nación, en concordancia con lo establecido en la ley y contribuyendo a los propósitos del Plan Nacional de Desarrollo.</v>
          </cell>
        </row>
        <row r="14">
          <cell r="B14" t="str">
            <v>Procesos</v>
          </cell>
          <cell r="C14" t="str">
            <v>04. Generar rentabilidad económica a partir de la diversificación de ingresos, para la inversión social y la lucha contra el crimen organizado.</v>
          </cell>
        </row>
        <row r="15">
          <cell r="B15" t="str">
            <v xml:space="preserve">Aprendizaje y Desarrollo </v>
          </cell>
          <cell r="C15" t="str">
            <v>05. Garantizar la recuperación de cartera por procesos de cobro persuasivo y judicialización.</v>
          </cell>
        </row>
        <row r="16">
          <cell r="C16" t="str">
            <v>06. Garantizar el acceso a la información pública, la participación ciudadana y el diálogo social entre la SAE y poblaciones constitucionalmente protegidas y demás grupos de interés, con principios de inclusión, transparencia, calidad y consistencia.</v>
          </cell>
        </row>
        <row r="17">
          <cell r="C17" t="str">
            <v>07. Promover la creación de alianzas público populares, comunitarias, cooperativas, corporativas y de cooperación internacional, que permitan el uso y el goce de bienes y servicios de la SAE por parte de sus grupos de interés, así como su fortalecimiento institucional.</v>
          </cell>
        </row>
        <row r="18">
          <cell r="C18" t="str">
            <v>08. Posicionar a la SAE como una entidad líder en la administración transparente de activos a nivel local, nacional e internacional con enfoque social, ambiental y productivo</v>
          </cell>
        </row>
        <row r="19">
          <cell r="C19" t="str">
            <v>09. Garantizar la mejora continua del modelo de operación de la SAE basado en acciones de optimización, automatización, control y articulación de procesos contribuyendo a la reducción de tiempos, la transparencia en la operación y el cumplimiento de objetivos institucionales.</v>
          </cell>
        </row>
        <row r="20">
          <cell r="C20" t="str">
            <v>10. Diseñar, desarrollar e implementar la estrategia de transición digital que propenda por la transparencia y adecuada administración de los activos.</v>
          </cell>
        </row>
        <row r="21">
          <cell r="C21" t="str">
            <v>11. Estandarizar, actualizar y mejorar la información del inventario de activos administrados por la SAE con criterios de calidad y oportunidad.</v>
          </cell>
        </row>
        <row r="22">
          <cell r="C22" t="str">
            <v>12. Fomentar un bienestar laboral armónico de acuerdo con los valores institucionales y las necesidades de los trabajadores de SAE.</v>
          </cell>
        </row>
        <row r="23">
          <cell r="C23" t="str">
            <v>13. Desarrollar y potenciar las habilidades, competencias y conocimiento del talento humano de SAE a través de procesos de gestión de conocimiento y gestión del cambio.</v>
          </cell>
        </row>
      </sheetData>
      <sheetData sheetId="2">
        <row r="7">
          <cell r="G7" t="str">
            <v>Destinaciones provisionales y definitivas de Inmuebles Rurales</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vo"/>
      <sheetName val="PAI"/>
      <sheetName val="Información_PPT"/>
      <sheetName val="KPIs"/>
      <sheetName val="Datos"/>
    </sheetNames>
    <sheetDataSet>
      <sheetData sheetId="0"/>
      <sheetData sheetId="1">
        <row r="7">
          <cell r="G7" t="str">
            <v>Destinaciones provisionales de Inmuebles Rurales</v>
          </cell>
          <cell r="R7">
            <v>0.5</v>
          </cell>
        </row>
        <row r="8">
          <cell r="G8" t="str">
            <v>Destinaciones definitivas de Inmuebles Rurales</v>
          </cell>
          <cell r="R8">
            <v>0.5</v>
          </cell>
        </row>
        <row r="9">
          <cell r="G9" t="str">
            <v>Diagnóstico Técnico de Inmuebles Rurales para procesos de disposición final gratuita con enfoque social y productivo</v>
          </cell>
          <cell r="R9">
            <v>0.33236994219653176</v>
          </cell>
        </row>
        <row r="10">
          <cell r="G10" t="str">
            <v>Trámite de solicitudes de destinación provisional y definitivas</v>
          </cell>
          <cell r="R10">
            <v>0.38636363636363635</v>
          </cell>
        </row>
        <row r="11">
          <cell r="G11" t="str">
            <v>Daciones en pago o cruce de cuentas</v>
          </cell>
          <cell r="R11">
            <v>0.5</v>
          </cell>
        </row>
        <row r="12">
          <cell r="G12" t="str">
            <v>Destinación y donación de bienes muebles</v>
          </cell>
          <cell r="R12">
            <v>0.17599999999999999</v>
          </cell>
        </row>
        <row r="13">
          <cell r="G13" t="str">
            <v>Gerencias populares en Sociedades Activas y/o establecimientos de comercio.</v>
          </cell>
          <cell r="R13">
            <v>0.1</v>
          </cell>
        </row>
        <row r="14">
          <cell r="G14" t="str">
            <v xml:space="preserve">Actualización Esquema de Administración Depósitos Provisionales </v>
          </cell>
          <cell r="R14">
            <v>0.2857142857142857</v>
          </cell>
        </row>
        <row r="15">
          <cell r="G15" t="str">
            <v>Sinergias con Sociedades Activas</v>
          </cell>
          <cell r="R15" t="str">
            <v xml:space="preserve"> </v>
          </cell>
        </row>
        <row r="16">
          <cell r="G16" t="str">
            <v>Acompañamiento a estructuración y/o evaluación de proyectos de desarrollo territorial y/o de construcción de paz.</v>
          </cell>
          <cell r="R16" t="str">
            <v xml:space="preserve"> </v>
          </cell>
        </row>
        <row r="17">
          <cell r="G17" t="str">
            <v>Chatarrizaciones realizadas</v>
          </cell>
          <cell r="R17">
            <v>0.16</v>
          </cell>
        </row>
        <row r="18">
          <cell r="G18" t="str">
            <v>Transferencias realizadas a la Nación a través de divisas monetizadas y moneda nacional</v>
          </cell>
          <cell r="R18" t="str">
            <v xml:space="preserve"> </v>
          </cell>
        </row>
        <row r="19">
          <cell r="G19" t="str">
            <v>Transferencias a la Nación y destinaciones específicas en recursos líquidos</v>
          </cell>
          <cell r="R19">
            <v>0.57566140829850743</v>
          </cell>
        </row>
        <row r="20">
          <cell r="G20" t="str">
            <v>Recaudo por venta de inmuebles</v>
          </cell>
          <cell r="R20">
            <v>0.19447551345928338</v>
          </cell>
        </row>
        <row r="21">
          <cell r="G21" t="str">
            <v xml:space="preserve">Ingresos por disposición final de bienes muebles </v>
          </cell>
          <cell r="R21">
            <v>0.46777774253333332</v>
          </cell>
        </row>
        <row r="22">
          <cell r="G22" t="str">
            <v xml:space="preserve"> Entrega de remanentes por liquidación de Sociedades</v>
          </cell>
          <cell r="R22">
            <v>5.2308289258929372E-2</v>
          </cell>
        </row>
        <row r="23">
          <cell r="G23" t="str">
            <v>Ingresos generados por comercialización de activos entregados por las extintas FARC</v>
          </cell>
          <cell r="R23">
            <v>0.3239506553710273</v>
          </cell>
        </row>
        <row r="24">
          <cell r="G24" t="str">
            <v>Reducción de bienes muebles que puedan generar un impacto ambiental</v>
          </cell>
          <cell r="R24">
            <v>0.5</v>
          </cell>
        </row>
        <row r="25">
          <cell r="G25" t="str">
            <v xml:space="preserve">Ahorro por disposición temporal o definitiva de bienes muebles. </v>
          </cell>
          <cell r="R25">
            <v>1.9357041033333333</v>
          </cell>
        </row>
        <row r="26">
          <cell r="G26" t="str">
            <v>Liquidación de sociedades con activos</v>
          </cell>
          <cell r="R26">
            <v>0</v>
          </cell>
        </row>
        <row r="27">
          <cell r="G27" t="str">
            <v>Liquidación de sociedades sin activos y cancelación de matrículas de establecimientos de comercio</v>
          </cell>
          <cell r="R27">
            <v>0.36666666666666664</v>
          </cell>
        </row>
        <row r="28">
          <cell r="G28" t="str">
            <v xml:space="preserve">Disposición Final de activos entregados por las extintas FARC </v>
          </cell>
          <cell r="R28">
            <v>0</v>
          </cell>
        </row>
        <row r="29">
          <cell r="G29" t="str">
            <v>Valor total de rendimientos de inversión con recursos líquidos extintos y en proceso</v>
          </cell>
          <cell r="R29">
            <v>1.5626701494814814</v>
          </cell>
        </row>
        <row r="30">
          <cell r="G30" t="str">
            <v>Ejecución presupuestal de gasto de SAE</v>
          </cell>
          <cell r="R30">
            <v>0.72885538463023625</v>
          </cell>
        </row>
        <row r="31">
          <cell r="G31" t="str">
            <v>Ejecución presupuestal de gasto de FRISCO</v>
          </cell>
          <cell r="R31">
            <v>0.52695079020348701</v>
          </cell>
        </row>
        <row r="32">
          <cell r="G32" t="str">
            <v>Recaudo de Contratos</v>
          </cell>
          <cell r="R32">
            <v>0.40516541472992545</v>
          </cell>
        </row>
        <row r="33">
          <cell r="G33" t="str">
            <v>Recaudo de Contratos</v>
          </cell>
          <cell r="R33">
            <v>0.39056531716429449</v>
          </cell>
        </row>
        <row r="34">
          <cell r="G34" t="str">
            <v>Recaudo de Contratos</v>
          </cell>
          <cell r="R34">
            <v>0.3840766471718457</v>
          </cell>
        </row>
        <row r="35">
          <cell r="G35" t="str">
            <v>Recaudo de Contratos</v>
          </cell>
          <cell r="R35">
            <v>0.40849757955948252</v>
          </cell>
        </row>
        <row r="36">
          <cell r="G36" t="str">
            <v>Distribución de utilidades generadas por sociedades activas al FRISCO</v>
          </cell>
          <cell r="R36">
            <v>0.29630656434519304</v>
          </cell>
        </row>
        <row r="37">
          <cell r="G37" t="str">
            <v>Cartera recuperada por cobro persuasivo</v>
          </cell>
          <cell r="R37">
            <v>0.45609642917807541</v>
          </cell>
        </row>
        <row r="38">
          <cell r="G38" t="str">
            <v>Cartera recuperada por judicialización</v>
          </cell>
          <cell r="R38">
            <v>0.62000972333333337</v>
          </cell>
        </row>
        <row r="39">
          <cell r="G39" t="str">
            <v>Promoción de portafolio social y comercial de la SAE</v>
          </cell>
          <cell r="R39">
            <v>0.5</v>
          </cell>
        </row>
        <row r="40">
          <cell r="G40" t="str">
            <v>Gestión de derechos de petición y PQRS</v>
          </cell>
          <cell r="R40">
            <v>0.32139539204756595</v>
          </cell>
        </row>
        <row r="41">
          <cell r="G41" t="str">
            <v>Espacios de interacción con la población beneficiaria</v>
          </cell>
          <cell r="R41">
            <v>0.33333333333333331</v>
          </cell>
        </row>
        <row r="42">
          <cell r="G42" t="str">
            <v>Estructuración de proyectos de cooperación nacional e internacional</v>
          </cell>
          <cell r="R42">
            <v>1</v>
          </cell>
        </row>
        <row r="43">
          <cell r="G43" t="str">
            <v>Oportunidad en la elaboración de actos administración de destinación definitiva</v>
          </cell>
          <cell r="R43">
            <v>0.5</v>
          </cell>
        </row>
        <row r="44">
          <cell r="G44" t="str">
            <v>Oportunidad en el trámite de solicitudes contractuales</v>
          </cell>
          <cell r="R44">
            <v>0.45583596214511041</v>
          </cell>
        </row>
        <row r="45">
          <cell r="G45" t="str">
            <v>Oportunidad de emisión de conceptos contractuales</v>
          </cell>
          <cell r="R45">
            <v>0.5</v>
          </cell>
        </row>
        <row r="46">
          <cell r="G46" t="str">
            <v xml:space="preserve">Oportunidad de conceptos técnicos </v>
          </cell>
          <cell r="R46">
            <v>0.5</v>
          </cell>
        </row>
        <row r="47">
          <cell r="G47" t="str">
            <v>Saneamiento físico catastral de inmuebles</v>
          </cell>
          <cell r="R47">
            <v>0.5</v>
          </cell>
        </row>
        <row r="48">
          <cell r="G48" t="str">
            <v>Alistamiento físico catastral de inmuebles susceptibles de venta</v>
          </cell>
          <cell r="R48">
            <v>0.5</v>
          </cell>
        </row>
        <row r="49">
          <cell r="G49" t="str">
            <v>Avalúos de bienes inmuebles</v>
          </cell>
          <cell r="R49">
            <v>0.45537757437070936</v>
          </cell>
        </row>
        <row r="50">
          <cell r="G50" t="str">
            <v>Oportunidad de atención de solicitudes de comisión o desplazamiento de viajes</v>
          </cell>
          <cell r="R50">
            <v>0.5</v>
          </cell>
        </row>
        <row r="51">
          <cell r="G51" t="str">
            <v>Mediciones de satisfacción y/o percepción a nivel externo</v>
          </cell>
          <cell r="R51">
            <v>0.33333333333333331</v>
          </cell>
        </row>
        <row r="52">
          <cell r="G52" t="str">
            <v>Oportunidad de atención de Mesa de ayuda</v>
          </cell>
          <cell r="R52">
            <v>0.47969052224371372</v>
          </cell>
        </row>
        <row r="53">
          <cell r="G53" t="str">
            <v>Estrategias de posicionamiento sobre la gestión de SAE</v>
          </cell>
          <cell r="R53">
            <v>0.58333333333333337</v>
          </cell>
        </row>
        <row r="54">
          <cell r="G54" t="str">
            <v>Productos pedagógicos del nuevo modelo de operación</v>
          </cell>
          <cell r="R54">
            <v>0.5</v>
          </cell>
        </row>
        <row r="55">
          <cell r="G55" t="str">
            <v>Promoción de información institucional en medios alternativos y digitales</v>
          </cell>
          <cell r="R55">
            <v>0.5</v>
          </cell>
        </row>
        <row r="56">
          <cell r="G56" t="str">
            <v>Cambio de Imagen Institucional</v>
          </cell>
          <cell r="R56">
            <v>1</v>
          </cell>
        </row>
        <row r="57">
          <cell r="G57" t="str">
            <v>Espacios virtuales a grupos de interés</v>
          </cell>
          <cell r="R57">
            <v>0.5</v>
          </cell>
        </row>
        <row r="58">
          <cell r="G58" t="str">
            <v>Participación de eventos estratégicos a nivel nacional e internacional</v>
          </cell>
          <cell r="R58">
            <v>0.5</v>
          </cell>
        </row>
        <row r="59">
          <cell r="G59" t="str">
            <v>Estimados de renta gerencias regionales</v>
          </cell>
          <cell r="R59">
            <v>0.41875000000000001</v>
          </cell>
        </row>
        <row r="60">
          <cell r="G60" t="str">
            <v>Implementación de Gobierno Corporativo en Sociedades Activas</v>
          </cell>
          <cell r="R60">
            <v>0.5</v>
          </cell>
        </row>
        <row r="61">
          <cell r="G61" t="str">
            <v>Fichas técnicas de caracterización de Inmuebles Rurales entregadas a Gerencia Técnica para comercialización</v>
          </cell>
          <cell r="R61">
            <v>0.5</v>
          </cell>
        </row>
        <row r="62">
          <cell r="G62" t="str">
            <v>Programación de Convocatorias para registro de Depositarios</v>
          </cell>
          <cell r="R62">
            <v>0.5</v>
          </cell>
        </row>
        <row r="63">
          <cell r="G63" t="str">
            <v>Organizaciones comunitarias registradas como Depositarios Provisionales</v>
          </cell>
          <cell r="R63">
            <v>0</v>
          </cell>
        </row>
        <row r="64">
          <cell r="G64" t="str">
            <v>Mantenimiento Matrices de Riesgos Institucionales</v>
          </cell>
          <cell r="R64">
            <v>0.5</v>
          </cell>
        </row>
        <row r="65">
          <cell r="G65" t="str">
            <v>Diagnósticos y Lineamientos GREC</v>
          </cell>
          <cell r="R65">
            <v>0.58823529411764708</v>
          </cell>
        </row>
        <row r="66">
          <cell r="G66" t="str">
            <v>Estudios de viabilidades jurídicas elaboradas</v>
          </cell>
          <cell r="R66">
            <v>0.44274725274725274</v>
          </cell>
        </row>
        <row r="67">
          <cell r="G67" t="str">
            <v>Fichas de enajenación temprana de inmuebles revisadas</v>
          </cell>
          <cell r="R67" t="str">
            <v xml:space="preserve"> </v>
          </cell>
        </row>
        <row r="68">
          <cell r="G68" t="str">
            <v>Estimados de renta gerencias regionales</v>
          </cell>
          <cell r="R68">
            <v>0.69837587006960555</v>
          </cell>
        </row>
        <row r="69">
          <cell r="G69" t="str">
            <v>Estimados de renta gerencias regionales</v>
          </cell>
          <cell r="R69">
            <v>0.38095238095238093</v>
          </cell>
        </row>
        <row r="70">
          <cell r="G70" t="str">
            <v>Estimados de renta gerencias regionales</v>
          </cell>
          <cell r="R70">
            <v>0.84599999999999997</v>
          </cell>
        </row>
        <row r="71">
          <cell r="G71" t="str">
            <v xml:space="preserve">Sociedades activas con alistamiento para comercialización </v>
          </cell>
          <cell r="R71">
            <v>0.125</v>
          </cell>
        </row>
        <row r="72">
          <cell r="G72" t="str">
            <v xml:space="preserve">Cumplimiento del Plan Estratégico de Talento Humano </v>
          </cell>
          <cell r="R72">
            <v>0.45454545454545453</v>
          </cell>
        </row>
        <row r="73">
          <cell r="G73" t="str">
            <v>Avalúos de bienes muebles</v>
          </cell>
          <cell r="R73">
            <v>0.21153846153846154</v>
          </cell>
        </row>
        <row r="74">
          <cell r="G74" t="str">
            <v>Estimados de renta.</v>
          </cell>
          <cell r="R74">
            <v>0.5</v>
          </cell>
        </row>
        <row r="75">
          <cell r="G75" t="str">
            <v>Diagnóstico técnico de sociedades</v>
          </cell>
          <cell r="R75" t="str">
            <v xml:space="preserve"> </v>
          </cell>
        </row>
        <row r="76">
          <cell r="G76" t="str">
            <v>Sociedades Valoradas</v>
          </cell>
          <cell r="R76" t="str">
            <v xml:space="preserve"> </v>
          </cell>
        </row>
        <row r="77">
          <cell r="G77" t="str">
            <v xml:space="preserve">Oportunidad de distribución de comunicaciones de entrada y salida </v>
          </cell>
          <cell r="R77">
            <v>0.5</v>
          </cell>
        </row>
        <row r="78">
          <cell r="G78" t="str">
            <v>Actualización de Tablas de Retención Documental</v>
          </cell>
          <cell r="R78">
            <v>0.5</v>
          </cell>
        </row>
        <row r="79">
          <cell r="G79" t="str">
            <v xml:space="preserve"> Preservación digital a largo plazo de carpetas digitales</v>
          </cell>
          <cell r="R79">
            <v>0.5</v>
          </cell>
        </row>
        <row r="80">
          <cell r="G80" t="str">
            <v xml:space="preserve">Cargue de Sentencias en el Sistema de Información </v>
          </cell>
          <cell r="R80">
            <v>0.5</v>
          </cell>
        </row>
        <row r="81">
          <cell r="G81" t="str">
            <v>Eficacia de legalización de comisiones o desplazamientos de viajes</v>
          </cell>
          <cell r="R81">
            <v>0.46950301204819278</v>
          </cell>
        </row>
        <row r="82">
          <cell r="G82" t="str">
            <v>Documentación estratégica nuevo modelo operacional</v>
          </cell>
          <cell r="R82">
            <v>0.38235294117647056</v>
          </cell>
        </row>
        <row r="83">
          <cell r="G83" t="str">
            <v>Estrategia de fortalecimiento de atención al ciudadano y lenguaje claro</v>
          </cell>
          <cell r="R83">
            <v>0.66666666666666663</v>
          </cell>
        </row>
        <row r="84">
          <cell r="G84" t="str">
            <v xml:space="preserve">Tasa de fallos favorables en acciones de tutela en contra de la entidad que invoquen la protección del derecho de petición </v>
          </cell>
          <cell r="R84">
            <v>0.40066225165562913</v>
          </cell>
        </row>
        <row r="85">
          <cell r="G85" t="str">
            <v>Procesos de Debida Diligencia</v>
          </cell>
          <cell r="R85">
            <v>0.44444444444444442</v>
          </cell>
        </row>
        <row r="86">
          <cell r="G86" t="str">
            <v>Rendición de cuentas a depositarios removidos</v>
          </cell>
          <cell r="R86">
            <v>0.5</v>
          </cell>
        </row>
        <row r="87">
          <cell r="G87" t="str">
            <v>Retoma de inmuebles</v>
          </cell>
          <cell r="R87">
            <v>0.625</v>
          </cell>
        </row>
        <row r="88">
          <cell r="G88" t="str">
            <v xml:space="preserve">Gestión de recuperación de activos </v>
          </cell>
          <cell r="R88">
            <v>0.48245614035087719</v>
          </cell>
        </row>
        <row r="89">
          <cell r="G89" t="str">
            <v>Garantías de Contratos de Arrendamiento</v>
          </cell>
          <cell r="R89">
            <v>0.5</v>
          </cell>
        </row>
        <row r="90">
          <cell r="G90" t="str">
            <v>Retoma de inmuebles</v>
          </cell>
          <cell r="R90" t="str">
            <v xml:space="preserve"> </v>
          </cell>
        </row>
        <row r="91">
          <cell r="G91" t="str">
            <v xml:space="preserve">Gestión de recuperación de activos </v>
          </cell>
          <cell r="R91">
            <v>0.41304347826086957</v>
          </cell>
        </row>
        <row r="92">
          <cell r="G92" t="str">
            <v>Garantías de Contratos de Arrendamiento</v>
          </cell>
          <cell r="R92">
            <v>0.59036144578313254</v>
          </cell>
        </row>
        <row r="93">
          <cell r="G93" t="str">
            <v>Retoma de inmuebles</v>
          </cell>
          <cell r="R93">
            <v>0.32311977715877438</v>
          </cell>
        </row>
        <row r="94">
          <cell r="G94" t="str">
            <v xml:space="preserve">Gestión de recuperación de activos </v>
          </cell>
          <cell r="R94">
            <v>0.3</v>
          </cell>
        </row>
        <row r="95">
          <cell r="G95" t="str">
            <v>Garantías de Contratos de Arrendamiento</v>
          </cell>
          <cell r="R95">
            <v>0.3</v>
          </cell>
        </row>
        <row r="96">
          <cell r="G96" t="str">
            <v>Retoma de inmuebles</v>
          </cell>
          <cell r="R96">
            <v>0.625</v>
          </cell>
        </row>
        <row r="97">
          <cell r="G97" t="str">
            <v xml:space="preserve">Gestión de recuperación de activos </v>
          </cell>
          <cell r="R97">
            <v>0.3902439024390244</v>
          </cell>
        </row>
        <row r="98">
          <cell r="G98" t="str">
            <v>Garantías de Contratos de Arrendamiento</v>
          </cell>
          <cell r="R98">
            <v>0.49289454001495886</v>
          </cell>
        </row>
        <row r="99">
          <cell r="G99" t="str">
            <v>Auditorías e Inspección de Sociedades Activas</v>
          </cell>
          <cell r="R99">
            <v>0.63500000000000001</v>
          </cell>
        </row>
        <row r="100">
          <cell r="G100" t="str">
            <v xml:space="preserve">Cumplimiento de plan de ejecución de asambleas o juntas de socios de sociedades en liquidación </v>
          </cell>
          <cell r="R100">
            <v>0.42537313432835822</v>
          </cell>
        </row>
        <row r="101">
          <cell r="G101" t="str">
            <v>Gestión de Ingreso de Activos</v>
          </cell>
          <cell r="R101">
            <v>0.61883629191321499</v>
          </cell>
        </row>
        <row r="102">
          <cell r="G102" t="str">
            <v>Gestión de Actas de Hallazgos</v>
          </cell>
          <cell r="R102">
            <v>0.47499999999999998</v>
          </cell>
        </row>
        <row r="103">
          <cell r="G103" t="str">
            <v>Lineamientos metodológicos Modelo Integral de Proyectos</v>
          </cell>
          <cell r="R103" t="str">
            <v xml:space="preserve"> </v>
          </cell>
        </row>
        <row r="104">
          <cell r="G104" t="str">
            <v>Seguimiento plan de mejoramiento del SIG</v>
          </cell>
          <cell r="R104">
            <v>0.5625</v>
          </cell>
        </row>
        <row r="105">
          <cell r="G105" t="str">
            <v>Cumplimiento del plan anual de auditoría</v>
          </cell>
          <cell r="R105">
            <v>0.65533980582524276</v>
          </cell>
        </row>
        <row r="106">
          <cell r="G106" t="str">
            <v>Gestión de plan de mejoramiento con Entes de Control</v>
          </cell>
          <cell r="R106">
            <v>0.51870967741935481</v>
          </cell>
        </row>
        <row r="107">
          <cell r="G107" t="str">
            <v>Acompañamiento a Agenda Legislativa estratégica relacionada con SAE</v>
          </cell>
          <cell r="R107">
            <v>0.5</v>
          </cell>
        </row>
        <row r="108">
          <cell r="G108" t="str">
            <v>Iniciativas internas con enfoque nación-territorio entre el nivel central y regional de la SAE</v>
          </cell>
          <cell r="R108">
            <v>0.5</v>
          </cell>
        </row>
        <row r="109">
          <cell r="G109" t="str">
            <v>Implementación del Sistema de Gestión  de Seguridad de la información</v>
          </cell>
          <cell r="R109">
            <v>0.41666666666666669</v>
          </cell>
        </row>
        <row r="110">
          <cell r="G110" t="str">
            <v>Implementación y/o actualización del Plan Estratégico Tecnológico Institucional- PETI</v>
          </cell>
          <cell r="R110">
            <v>0.24509803921568629</v>
          </cell>
        </row>
        <row r="111">
          <cell r="G111" t="str">
            <v>Actualización de datos básicos de activos en el sistema de información</v>
          </cell>
          <cell r="R111">
            <v>0.48208469055374592</v>
          </cell>
        </row>
        <row r="112">
          <cell r="G112" t="str">
            <v xml:space="preserve"> Estados de cuenta de activos con orden de devolución</v>
          </cell>
          <cell r="R112">
            <v>0.13500000000000001</v>
          </cell>
        </row>
        <row r="113">
          <cell r="G113" t="str">
            <v xml:space="preserve">Depuración del inventario de bienes muebles con disposición final en sistema de Información </v>
          </cell>
          <cell r="R113">
            <v>0.5</v>
          </cell>
        </row>
        <row r="114">
          <cell r="G114" t="str">
            <v>Descargas de activos</v>
          </cell>
          <cell r="R114">
            <v>0.5</v>
          </cell>
        </row>
        <row r="115">
          <cell r="G115" t="str">
            <v>Oportunidad de atención a requerimientos administrativos</v>
          </cell>
          <cell r="R115">
            <v>0.5</v>
          </cell>
        </row>
        <row r="116">
          <cell r="G116" t="str">
            <v>Oportunidad de suministro de elementos de consumo</v>
          </cell>
          <cell r="R116">
            <v>0.5</v>
          </cell>
        </row>
        <row r="117">
          <cell r="G117" t="str">
            <v>Gestión de Siniestros</v>
          </cell>
          <cell r="R117">
            <v>0.5</v>
          </cell>
        </row>
        <row r="118">
          <cell r="G118" t="str">
            <v xml:space="preserve">Gestión de Mantenimientos Locativos Menores </v>
          </cell>
          <cell r="R118">
            <v>0.5</v>
          </cell>
        </row>
        <row r="119">
          <cell r="G119" t="str">
            <v>Programa de Bienestar y Calidad de Vida</v>
          </cell>
          <cell r="R119">
            <v>0.45945945945945948</v>
          </cell>
        </row>
        <row r="120">
          <cell r="G120" t="str">
            <v>Capacitaciones en materia contractual</v>
          </cell>
          <cell r="R120">
            <v>0.5</v>
          </cell>
        </row>
        <row r="121">
          <cell r="G121" t="str">
            <v>Programa Empresarial de Capacitación y Estrategia de Gestión del Conocimiento</v>
          </cell>
          <cell r="R121">
            <v>0.38461538461538464</v>
          </cell>
        </row>
      </sheetData>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10:B15" totalsRowShown="0" headerRowDxfId="65" dataDxfId="63" headerRowBorderDxfId="64" tableBorderDxfId="62" totalsRowBorderDxfId="61">
  <autoFilter ref="B10:B15" xr:uid="{00000000-0009-0000-0100-000001000000}"/>
  <tableColumns count="1">
    <tableColumn id="1" xr3:uid="{00000000-0010-0000-0000-000001000000}" name="Dimensión" dataDxfId="60"/>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C10:C23" totalsRowShown="0" headerRowDxfId="59" dataDxfId="57" headerRowBorderDxfId="58" tableBorderDxfId="56">
  <autoFilter ref="C10:C23" xr:uid="{00000000-0009-0000-0100-000002000000}"/>
  <tableColumns count="1">
    <tableColumn id="1" xr3:uid="{00000000-0010-0000-0100-000001000000}" name="Objetivos_Estratégicos" dataDxfId="55"/>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3" displayName="Tabla3" ref="F10:F11" totalsRowShown="0" headerRowDxfId="54" dataDxfId="52" headerRowBorderDxfId="53" tableBorderDxfId="51">
  <autoFilter ref="F10:F11" xr:uid="{00000000-0009-0000-0100-000003000000}"/>
  <tableColumns count="1">
    <tableColumn id="1" xr3:uid="{00000000-0010-0000-0200-000001000000}" name="Iniciativas_Objetivo3" dataDxfId="50"/>
  </tableColumns>
  <tableStyleInfo name="TableStyleLight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G10:G16" totalsRowShown="0" headerRowDxfId="49" dataDxfId="48" tableBorderDxfId="47">
  <autoFilter ref="G10:G16" xr:uid="{00000000-0009-0000-0100-000004000000}"/>
  <tableColumns count="1">
    <tableColumn id="1" xr3:uid="{00000000-0010-0000-0300-000001000000}" name="Iniciativas_Objetivo4" dataDxfId="46"/>
  </tableColumns>
  <tableStyleInfo name="TableStyleLight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5" displayName="Tabla5" ref="H10:H11" totalsRowShown="0" headerRowDxfId="45" dataDxfId="44" tableBorderDxfId="43">
  <autoFilter ref="H10:H11" xr:uid="{00000000-0009-0000-0100-000005000000}"/>
  <tableColumns count="1">
    <tableColumn id="1" xr3:uid="{00000000-0010-0000-0400-000001000000}" name="Iniciativas_Objetivo5" dataDxfId="42"/>
  </tableColumns>
  <tableStyleInfo name="TableStyleLight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a6" displayName="Tabla6" ref="D10:D13" totalsRowShown="0" headerRowDxfId="41" dataDxfId="40" tableBorderDxfId="39">
  <autoFilter ref="D10:D13" xr:uid="{00000000-0009-0000-0100-000006000000}"/>
  <tableColumns count="1">
    <tableColumn id="1" xr3:uid="{00000000-0010-0000-0500-000001000000}" name="Iniciativas_Objetivo1" dataDxfId="38"/>
  </tableColumns>
  <tableStyleInfo name="TableStyleLight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a7" displayName="Tabla7" ref="E10:E11" totalsRowShown="0" headerRowDxfId="37" dataDxfId="36" tableBorderDxfId="35">
  <autoFilter ref="E10:E11" xr:uid="{00000000-0009-0000-0100-000007000000}"/>
  <tableColumns count="1">
    <tableColumn id="1" xr3:uid="{00000000-0010-0000-0600-000001000000}" name="Iniciativas_Objetivo2" dataDxfId="34"/>
  </tableColumns>
  <tableStyleInfo name="TableStyleLight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a8" displayName="Tabla8" ref="I10:I12" totalsRowShown="0" headerRowDxfId="33" dataDxfId="32" tableBorderDxfId="31">
  <autoFilter ref="I10:I12" xr:uid="{00000000-0009-0000-0100-000008000000}"/>
  <tableColumns count="1">
    <tableColumn id="1" xr3:uid="{00000000-0010-0000-0700-000001000000}" name="Iniciativas_Objetivo6" dataDxfId="30"/>
  </tableColumns>
  <tableStyleInfo name="TableStyleLight9"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a9" displayName="Tabla9" ref="J10:J11" totalsRowShown="0" headerRowDxfId="29" dataDxfId="28" tableBorderDxfId="27">
  <autoFilter ref="J10:J11" xr:uid="{00000000-0009-0000-0100-000009000000}"/>
  <tableColumns count="1">
    <tableColumn id="1" xr3:uid="{00000000-0010-0000-0800-000001000000}" name="Iniciativas_Objetivo7" dataDxfId="26"/>
  </tableColumns>
  <tableStyleInfo name="TableStyleLight9"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abla10" displayName="Tabla10" ref="K10:K13" totalsRowShown="0" headerRowDxfId="25" dataDxfId="24" tableBorderDxfId="23">
  <autoFilter ref="K10:K13" xr:uid="{00000000-0009-0000-0100-00000A000000}"/>
  <tableColumns count="1">
    <tableColumn id="1" xr3:uid="{00000000-0010-0000-0900-000001000000}" name="Iniciativas_Objetivo8" dataDxfId="22"/>
  </tableColumns>
  <tableStyleInfo name="TableStyleLight9"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abla11" displayName="Tabla11" ref="L10:L15" totalsRowShown="0" headerRowDxfId="21" dataDxfId="20" tableBorderDxfId="19">
  <autoFilter ref="L10:L15" xr:uid="{00000000-0009-0000-0100-00000B000000}"/>
  <tableColumns count="1">
    <tableColumn id="1" xr3:uid="{00000000-0010-0000-0A00-000001000000}" name="Iniciativas_Objetivo9" dataDxfId="18"/>
  </tableColumns>
  <tableStyleInfo name="TableStyleLight9"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abla12" displayName="Tabla12" ref="N10:N11" totalsRowShown="0" headerRowDxfId="17" dataDxfId="16" tableBorderDxfId="15">
  <autoFilter ref="N10:N11" xr:uid="{00000000-0009-0000-0100-00000C000000}"/>
  <tableColumns count="1">
    <tableColumn id="1" xr3:uid="{00000000-0010-0000-0B00-000001000000}" name="Iniciativas_Objetivo11" dataDxfId="14"/>
  </tableColumns>
  <tableStyleInfo name="TableStyleLight9"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abla13" displayName="Tabla13" ref="O10:O12" totalsRowShown="0" headerRowDxfId="13" dataDxfId="12" tableBorderDxfId="11">
  <autoFilter ref="O10:O12" xr:uid="{00000000-0009-0000-0100-00000D000000}"/>
  <tableColumns count="1">
    <tableColumn id="1" xr3:uid="{00000000-0010-0000-0C00-000001000000}" name="Iniciativas_Objetivo12" dataDxfId="10"/>
  </tableColumns>
  <tableStyleInfo name="TableStyleLight9"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abla14" displayName="Tabla14" ref="P10:P11" totalsRowShown="0" headerRowDxfId="9" dataDxfId="8" tableBorderDxfId="7">
  <autoFilter ref="P10:P11" xr:uid="{00000000-0009-0000-0100-00000E000000}"/>
  <tableColumns count="1">
    <tableColumn id="1" xr3:uid="{00000000-0010-0000-0D00-000001000000}" name="Iniciativas_Objetivo13" dataDxfId="6"/>
  </tableColumns>
  <tableStyleInfo name="TableStyleLight9"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abla15" displayName="Tabla15" ref="M10:M11" totalsRowShown="0" headerRowDxfId="5" dataDxfId="3" headerRowBorderDxfId="4" tableBorderDxfId="2" totalsRowBorderDxfId="1">
  <autoFilter ref="M10:M11" xr:uid="{00000000-0009-0000-0100-00000F000000}"/>
  <tableColumns count="1">
    <tableColumn id="1" xr3:uid="{00000000-0010-0000-0E00-000001000000}" name="Iniciativas_Objetivo10" dataDxfId="0"/>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8" Type="http://schemas.openxmlformats.org/officeDocument/2006/relationships/table" Target="../tables/table6.xml"/><Relationship Id="rId13" Type="http://schemas.openxmlformats.org/officeDocument/2006/relationships/table" Target="../tables/table11.xml"/><Relationship Id="rId3" Type="http://schemas.openxmlformats.org/officeDocument/2006/relationships/table" Target="../tables/table1.xml"/><Relationship Id="rId7" Type="http://schemas.openxmlformats.org/officeDocument/2006/relationships/table" Target="../tables/table5.xml"/><Relationship Id="rId12" Type="http://schemas.openxmlformats.org/officeDocument/2006/relationships/table" Target="../tables/table10.xml"/><Relationship Id="rId17" Type="http://schemas.openxmlformats.org/officeDocument/2006/relationships/table" Target="../tables/table15.xml"/><Relationship Id="rId2" Type="http://schemas.openxmlformats.org/officeDocument/2006/relationships/drawing" Target="../drawings/drawing3.xml"/><Relationship Id="rId16" Type="http://schemas.openxmlformats.org/officeDocument/2006/relationships/table" Target="../tables/table14.xml"/><Relationship Id="rId1" Type="http://schemas.openxmlformats.org/officeDocument/2006/relationships/printerSettings" Target="../printerSettings/printerSettings3.bin"/><Relationship Id="rId6" Type="http://schemas.openxmlformats.org/officeDocument/2006/relationships/table" Target="../tables/table4.xml"/><Relationship Id="rId11" Type="http://schemas.openxmlformats.org/officeDocument/2006/relationships/table" Target="../tables/table9.xml"/><Relationship Id="rId5" Type="http://schemas.openxmlformats.org/officeDocument/2006/relationships/table" Target="../tables/table3.xml"/><Relationship Id="rId15" Type="http://schemas.openxmlformats.org/officeDocument/2006/relationships/table" Target="../tables/table13.xml"/><Relationship Id="rId10" Type="http://schemas.openxmlformats.org/officeDocument/2006/relationships/table" Target="../tables/table8.xml"/><Relationship Id="rId4" Type="http://schemas.openxmlformats.org/officeDocument/2006/relationships/table" Target="../tables/table2.xml"/><Relationship Id="rId9" Type="http://schemas.openxmlformats.org/officeDocument/2006/relationships/table" Target="../tables/table7.xml"/><Relationship Id="rId14" Type="http://schemas.openxmlformats.org/officeDocument/2006/relationships/table" Target="../tables/table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2F9E4-E5F7-4546-B226-F30AEE495AB6}">
  <dimension ref="A1:N39"/>
  <sheetViews>
    <sheetView topLeftCell="A25" zoomScale="70" zoomScaleNormal="70" workbookViewId="0">
      <selection activeCell="K1" sqref="K1:M1"/>
    </sheetView>
  </sheetViews>
  <sheetFormatPr baseColWidth="10" defaultColWidth="11.42578125" defaultRowHeight="14.25" x14ac:dyDescent="0.2"/>
  <cols>
    <col min="1" max="1" width="8.7109375" style="11" customWidth="1"/>
    <col min="2" max="2" width="11.140625" style="11" customWidth="1"/>
    <col min="3" max="3" width="17.140625" style="11" customWidth="1"/>
    <col min="4" max="4" width="16.42578125" style="11" customWidth="1"/>
    <col min="5" max="5" width="16.7109375" style="11" customWidth="1"/>
    <col min="6" max="6" width="16.42578125" style="11" customWidth="1"/>
    <col min="7" max="7" width="13.42578125" style="11" customWidth="1"/>
    <col min="8" max="8" width="16.140625" style="11" customWidth="1"/>
    <col min="9" max="10" width="13.42578125" style="11" customWidth="1"/>
    <col min="11" max="13" width="19.140625" style="11" customWidth="1"/>
    <col min="14" max="16384" width="11.42578125" style="11"/>
  </cols>
  <sheetData>
    <row r="1" spans="1:14" ht="93.75" customHeight="1" thickBot="1" x14ac:dyDescent="0.25">
      <c r="A1" s="354"/>
      <c r="B1" s="355"/>
      <c r="C1" s="356"/>
      <c r="D1" s="343" t="s">
        <v>0</v>
      </c>
      <c r="E1" s="344"/>
      <c r="F1" s="344"/>
      <c r="G1" s="344"/>
      <c r="H1" s="344"/>
      <c r="I1" s="344"/>
      <c r="J1" s="345"/>
      <c r="K1" s="340" t="s">
        <v>1</v>
      </c>
      <c r="L1" s="341"/>
      <c r="M1" s="342"/>
    </row>
    <row r="3" spans="1:14" ht="15" thickBot="1" x14ac:dyDescent="0.25"/>
    <row r="4" spans="1:14" ht="21.75" customHeight="1" x14ac:dyDescent="0.4">
      <c r="A4" s="346" t="s">
        <v>2</v>
      </c>
      <c r="B4" s="347"/>
      <c r="C4" s="347"/>
      <c r="D4" s="347"/>
      <c r="E4" s="347"/>
      <c r="F4" s="347"/>
      <c r="G4" s="347"/>
      <c r="H4" s="347"/>
      <c r="I4" s="347"/>
      <c r="J4" s="347"/>
      <c r="K4" s="347"/>
      <c r="L4" s="347"/>
      <c r="M4" s="348"/>
      <c r="N4" s="31"/>
    </row>
    <row r="5" spans="1:14" x14ac:dyDescent="0.2">
      <c r="A5" s="39"/>
      <c r="M5" s="40"/>
    </row>
    <row r="6" spans="1:14" ht="15" x14ac:dyDescent="0.25">
      <c r="A6" s="283" t="s">
        <v>3</v>
      </c>
      <c r="B6" s="284"/>
      <c r="C6" s="284"/>
      <c r="D6" s="284"/>
      <c r="E6" s="284"/>
      <c r="F6" s="284"/>
      <c r="M6" s="40"/>
    </row>
    <row r="7" spans="1:14" x14ac:dyDescent="0.2">
      <c r="A7" s="39"/>
      <c r="M7" s="40"/>
    </row>
    <row r="8" spans="1:14" ht="15.75" thickBot="1" x14ac:dyDescent="0.3">
      <c r="A8" s="321" t="s">
        <v>4</v>
      </c>
      <c r="B8" s="322"/>
      <c r="C8" s="322" t="s">
        <v>5</v>
      </c>
      <c r="D8" s="322"/>
      <c r="E8" s="322"/>
      <c r="F8" s="322"/>
      <c r="G8" s="322"/>
      <c r="H8" s="322"/>
      <c r="I8" s="322"/>
      <c r="J8" s="322"/>
      <c r="K8" s="284" t="s">
        <v>6</v>
      </c>
      <c r="L8" s="284"/>
      <c r="M8" s="314"/>
    </row>
    <row r="9" spans="1:14" ht="292.5" customHeight="1" x14ac:dyDescent="0.2">
      <c r="A9" s="329" t="s">
        <v>7</v>
      </c>
      <c r="B9" s="330"/>
      <c r="C9" s="323" t="s">
        <v>8</v>
      </c>
      <c r="D9" s="324"/>
      <c r="E9" s="324"/>
      <c r="F9" s="324"/>
      <c r="G9" s="324"/>
      <c r="H9" s="324"/>
      <c r="I9" s="324"/>
      <c r="J9" s="325"/>
      <c r="K9" s="315" t="s">
        <v>9</v>
      </c>
      <c r="L9" s="316"/>
      <c r="M9" s="317"/>
    </row>
    <row r="10" spans="1:14" ht="348" customHeight="1" x14ac:dyDescent="0.2">
      <c r="A10" s="331"/>
      <c r="B10" s="332"/>
      <c r="C10" s="326"/>
      <c r="D10" s="327"/>
      <c r="E10" s="327"/>
      <c r="F10" s="327"/>
      <c r="G10" s="327"/>
      <c r="H10" s="327"/>
      <c r="I10" s="327"/>
      <c r="J10" s="328"/>
      <c r="K10" s="318"/>
      <c r="L10" s="319"/>
      <c r="M10" s="320"/>
    </row>
    <row r="11" spans="1:14" ht="143.25" customHeight="1" x14ac:dyDescent="0.2">
      <c r="A11" s="333" t="s">
        <v>10</v>
      </c>
      <c r="B11" s="334"/>
      <c r="C11" s="288" t="s">
        <v>11</v>
      </c>
      <c r="D11" s="288"/>
      <c r="E11" s="288"/>
      <c r="F11" s="288"/>
      <c r="G11" s="288"/>
      <c r="H11" s="288"/>
      <c r="I11" s="288"/>
      <c r="J11" s="288"/>
      <c r="K11" s="303" t="s">
        <v>9</v>
      </c>
      <c r="L11" s="303"/>
      <c r="M11" s="304"/>
    </row>
    <row r="12" spans="1:14" ht="140.25" customHeight="1" x14ac:dyDescent="0.2">
      <c r="A12" s="333" t="s">
        <v>12</v>
      </c>
      <c r="B12" s="335"/>
      <c r="C12" s="288" t="s">
        <v>13</v>
      </c>
      <c r="D12" s="288"/>
      <c r="E12" s="288"/>
      <c r="F12" s="288"/>
      <c r="G12" s="288"/>
      <c r="H12" s="288"/>
      <c r="I12" s="288"/>
      <c r="J12" s="288"/>
      <c r="K12" s="303" t="s">
        <v>14</v>
      </c>
      <c r="L12" s="303"/>
      <c r="M12" s="304"/>
    </row>
    <row r="13" spans="1:14" ht="142.5" customHeight="1" x14ac:dyDescent="0.2">
      <c r="A13" s="298" t="s">
        <v>15</v>
      </c>
      <c r="B13" s="299"/>
      <c r="C13" s="300" t="s">
        <v>16</v>
      </c>
      <c r="D13" s="301"/>
      <c r="E13" s="301"/>
      <c r="F13" s="301"/>
      <c r="G13" s="301"/>
      <c r="H13" s="301"/>
      <c r="I13" s="301"/>
      <c r="J13" s="302"/>
      <c r="K13" s="303" t="s">
        <v>9</v>
      </c>
      <c r="L13" s="303"/>
      <c r="M13" s="304"/>
    </row>
    <row r="14" spans="1:14" ht="133.5" customHeight="1" x14ac:dyDescent="0.2">
      <c r="A14" s="298" t="s">
        <v>17</v>
      </c>
      <c r="B14" s="305"/>
      <c r="C14" s="288" t="s">
        <v>18</v>
      </c>
      <c r="D14" s="288"/>
      <c r="E14" s="288"/>
      <c r="F14" s="288"/>
      <c r="G14" s="288"/>
      <c r="H14" s="288"/>
      <c r="I14" s="288"/>
      <c r="J14" s="288"/>
      <c r="K14" s="303" t="s">
        <v>9</v>
      </c>
      <c r="L14" s="303"/>
      <c r="M14" s="304"/>
    </row>
    <row r="15" spans="1:14" ht="135.75" customHeight="1" x14ac:dyDescent="0.2">
      <c r="A15" s="298" t="s">
        <v>19</v>
      </c>
      <c r="B15" s="305"/>
      <c r="C15" s="288" t="s">
        <v>20</v>
      </c>
      <c r="D15" s="288"/>
      <c r="E15" s="288"/>
      <c r="F15" s="288"/>
      <c r="G15" s="288"/>
      <c r="H15" s="288"/>
      <c r="I15" s="288"/>
      <c r="J15" s="288"/>
      <c r="K15" s="303" t="s">
        <v>9</v>
      </c>
      <c r="L15" s="303"/>
      <c r="M15" s="304"/>
    </row>
    <row r="16" spans="1:14" ht="139.5" customHeight="1" x14ac:dyDescent="0.2">
      <c r="A16" s="351" t="s">
        <v>21</v>
      </c>
      <c r="B16" s="352"/>
      <c r="C16" s="288" t="s">
        <v>22</v>
      </c>
      <c r="D16" s="288"/>
      <c r="E16" s="288"/>
      <c r="F16" s="288"/>
      <c r="G16" s="288"/>
      <c r="H16" s="288"/>
      <c r="I16" s="288"/>
      <c r="J16" s="288"/>
      <c r="K16" s="303" t="s">
        <v>9</v>
      </c>
      <c r="L16" s="303"/>
      <c r="M16" s="304"/>
    </row>
    <row r="17" spans="1:13" ht="134.25" customHeight="1" x14ac:dyDescent="0.2">
      <c r="A17" s="351" t="s">
        <v>23</v>
      </c>
      <c r="B17" s="352"/>
      <c r="C17" s="288" t="s">
        <v>24</v>
      </c>
      <c r="D17" s="288"/>
      <c r="E17" s="288"/>
      <c r="F17" s="288"/>
      <c r="G17" s="288"/>
      <c r="H17" s="288"/>
      <c r="I17" s="288"/>
      <c r="J17" s="288"/>
      <c r="K17" s="303" t="s">
        <v>9</v>
      </c>
      <c r="L17" s="303"/>
      <c r="M17" s="304"/>
    </row>
    <row r="18" spans="1:13" ht="134.25" customHeight="1" x14ac:dyDescent="0.2">
      <c r="A18" s="306" t="s">
        <v>25</v>
      </c>
      <c r="B18" s="307"/>
      <c r="C18" s="288" t="s">
        <v>26</v>
      </c>
      <c r="D18" s="288"/>
      <c r="E18" s="288"/>
      <c r="F18" s="288"/>
      <c r="G18" s="288"/>
      <c r="H18" s="288"/>
      <c r="I18" s="288"/>
      <c r="J18" s="288"/>
      <c r="K18" s="303" t="s">
        <v>9</v>
      </c>
      <c r="L18" s="303"/>
      <c r="M18" s="304"/>
    </row>
    <row r="19" spans="1:13" ht="409.5" customHeight="1" x14ac:dyDescent="0.2">
      <c r="A19" s="293" t="s">
        <v>27</v>
      </c>
      <c r="B19" s="294"/>
      <c r="C19" s="295" t="s">
        <v>28</v>
      </c>
      <c r="D19" s="296"/>
      <c r="E19" s="296"/>
      <c r="F19" s="296"/>
      <c r="G19" s="296"/>
      <c r="H19" s="296"/>
      <c r="I19" s="296"/>
      <c r="J19" s="297"/>
      <c r="K19" s="303" t="s">
        <v>9</v>
      </c>
      <c r="L19" s="303"/>
      <c r="M19" s="304"/>
    </row>
    <row r="20" spans="1:13" ht="294.75" customHeight="1" x14ac:dyDescent="0.2">
      <c r="A20" s="293" t="s">
        <v>29</v>
      </c>
      <c r="B20" s="353"/>
      <c r="C20" s="288" t="s">
        <v>30</v>
      </c>
      <c r="D20" s="288"/>
      <c r="E20" s="288"/>
      <c r="F20" s="288"/>
      <c r="G20" s="288"/>
      <c r="H20" s="288"/>
      <c r="I20" s="288"/>
      <c r="J20" s="288"/>
      <c r="K20" s="303" t="s">
        <v>9</v>
      </c>
      <c r="L20" s="303"/>
      <c r="M20" s="304"/>
    </row>
    <row r="21" spans="1:13" ht="183.75" customHeight="1" x14ac:dyDescent="0.2">
      <c r="A21" s="293" t="s">
        <v>31</v>
      </c>
      <c r="B21" s="294"/>
      <c r="C21" s="295" t="s">
        <v>32</v>
      </c>
      <c r="D21" s="296"/>
      <c r="E21" s="296"/>
      <c r="F21" s="296"/>
      <c r="G21" s="296"/>
      <c r="H21" s="296"/>
      <c r="I21" s="296"/>
      <c r="J21" s="297"/>
      <c r="K21" s="303" t="s">
        <v>9</v>
      </c>
      <c r="L21" s="303"/>
      <c r="M21" s="304"/>
    </row>
    <row r="22" spans="1:13" ht="157.5" customHeight="1" x14ac:dyDescent="0.2">
      <c r="A22" s="336" t="s">
        <v>33</v>
      </c>
      <c r="B22" s="337"/>
      <c r="C22" s="288" t="s">
        <v>34</v>
      </c>
      <c r="D22" s="288"/>
      <c r="E22" s="288"/>
      <c r="F22" s="288"/>
      <c r="G22" s="288"/>
      <c r="H22" s="288"/>
      <c r="I22" s="288"/>
      <c r="J22" s="288"/>
      <c r="K22" s="303" t="s">
        <v>9</v>
      </c>
      <c r="L22" s="303"/>
      <c r="M22" s="304"/>
    </row>
    <row r="23" spans="1:13" ht="138.75" customHeight="1" x14ac:dyDescent="0.2">
      <c r="A23" s="336" t="s">
        <v>35</v>
      </c>
      <c r="B23" s="337"/>
      <c r="C23" s="288" t="s">
        <v>36</v>
      </c>
      <c r="D23" s="288"/>
      <c r="E23" s="288"/>
      <c r="F23" s="288"/>
      <c r="G23" s="288"/>
      <c r="H23" s="288"/>
      <c r="I23" s="288"/>
      <c r="J23" s="288"/>
      <c r="K23" s="303" t="s">
        <v>9</v>
      </c>
      <c r="L23" s="303"/>
      <c r="M23" s="304"/>
    </row>
    <row r="24" spans="1:13" ht="129.75" customHeight="1" x14ac:dyDescent="0.2">
      <c r="A24" s="336" t="s">
        <v>37</v>
      </c>
      <c r="B24" s="337"/>
      <c r="C24" s="288" t="s">
        <v>38</v>
      </c>
      <c r="D24" s="288"/>
      <c r="E24" s="288"/>
      <c r="F24" s="288"/>
      <c r="G24" s="288"/>
      <c r="H24" s="288"/>
      <c r="I24" s="288"/>
      <c r="J24" s="288"/>
      <c r="K24" s="303" t="s">
        <v>9</v>
      </c>
      <c r="L24" s="303"/>
      <c r="M24" s="304"/>
    </row>
    <row r="25" spans="1:13" ht="134.25" customHeight="1" x14ac:dyDescent="0.2">
      <c r="A25" s="336" t="s">
        <v>39</v>
      </c>
      <c r="B25" s="337"/>
      <c r="C25" s="288" t="s">
        <v>40</v>
      </c>
      <c r="D25" s="288"/>
      <c r="E25" s="288"/>
      <c r="F25" s="288"/>
      <c r="G25" s="288"/>
      <c r="H25" s="288"/>
      <c r="I25" s="288"/>
      <c r="J25" s="288"/>
      <c r="K25" s="303" t="s">
        <v>9</v>
      </c>
      <c r="L25" s="303"/>
      <c r="M25" s="304"/>
    </row>
    <row r="26" spans="1:13" ht="123.75" customHeight="1" x14ac:dyDescent="0.2">
      <c r="A26" s="338" t="s">
        <v>41</v>
      </c>
      <c r="B26" s="339"/>
      <c r="C26" s="288" t="s">
        <v>42</v>
      </c>
      <c r="D26" s="288"/>
      <c r="E26" s="288"/>
      <c r="F26" s="288"/>
      <c r="G26" s="288"/>
      <c r="H26" s="288"/>
      <c r="I26" s="288"/>
      <c r="J26" s="288"/>
      <c r="K26" s="308" t="s">
        <v>43</v>
      </c>
      <c r="L26" s="308"/>
      <c r="M26" s="309"/>
    </row>
    <row r="27" spans="1:13" ht="169.5" customHeight="1" x14ac:dyDescent="0.2">
      <c r="A27" s="338" t="s">
        <v>44</v>
      </c>
      <c r="B27" s="339"/>
      <c r="C27" s="288" t="s">
        <v>45</v>
      </c>
      <c r="D27" s="288"/>
      <c r="E27" s="288"/>
      <c r="F27" s="288"/>
      <c r="G27" s="288"/>
      <c r="H27" s="288"/>
      <c r="I27" s="288"/>
      <c r="J27" s="288"/>
      <c r="K27" s="308" t="s">
        <v>46</v>
      </c>
      <c r="L27" s="308"/>
      <c r="M27" s="309"/>
    </row>
    <row r="28" spans="1:13" ht="60" customHeight="1" x14ac:dyDescent="0.2">
      <c r="A28" s="338" t="s">
        <v>47</v>
      </c>
      <c r="B28" s="339"/>
      <c r="C28" s="288" t="s">
        <v>48</v>
      </c>
      <c r="D28" s="288"/>
      <c r="E28" s="288"/>
      <c r="F28" s="288"/>
      <c r="G28" s="288"/>
      <c r="H28" s="288"/>
      <c r="I28" s="288"/>
      <c r="J28" s="288"/>
      <c r="K28" s="308" t="s">
        <v>49</v>
      </c>
      <c r="L28" s="308"/>
      <c r="M28" s="309"/>
    </row>
    <row r="29" spans="1:13" ht="166.5" customHeight="1" x14ac:dyDescent="0.2">
      <c r="A29" s="312" t="s">
        <v>50</v>
      </c>
      <c r="B29" s="313"/>
      <c r="C29" s="357" t="s">
        <v>51</v>
      </c>
      <c r="D29" s="357"/>
      <c r="E29" s="357"/>
      <c r="F29" s="357"/>
      <c r="G29" s="357"/>
      <c r="H29" s="357"/>
      <c r="I29" s="357"/>
      <c r="J29" s="357"/>
      <c r="K29" s="308" t="s">
        <v>52</v>
      </c>
      <c r="L29" s="310"/>
      <c r="M29" s="311"/>
    </row>
    <row r="30" spans="1:13" ht="181.5" customHeight="1" x14ac:dyDescent="0.2">
      <c r="A30" s="349" t="s">
        <v>53</v>
      </c>
      <c r="B30" s="350"/>
      <c r="C30" s="288" t="s">
        <v>54</v>
      </c>
      <c r="D30" s="288"/>
      <c r="E30" s="288"/>
      <c r="F30" s="288"/>
      <c r="G30" s="288"/>
      <c r="H30" s="288"/>
      <c r="I30" s="288"/>
      <c r="J30" s="288"/>
      <c r="K30" s="308" t="s">
        <v>49</v>
      </c>
      <c r="L30" s="308"/>
      <c r="M30" s="309"/>
    </row>
    <row r="31" spans="1:13" ht="159.75" customHeight="1" x14ac:dyDescent="0.2">
      <c r="A31" s="289" t="s">
        <v>55</v>
      </c>
      <c r="B31" s="290"/>
      <c r="C31" s="288" t="s">
        <v>56</v>
      </c>
      <c r="D31" s="288"/>
      <c r="E31" s="288"/>
      <c r="F31" s="288"/>
      <c r="G31" s="288"/>
      <c r="H31" s="288"/>
      <c r="I31" s="288"/>
      <c r="J31" s="288"/>
      <c r="K31" s="308" t="s">
        <v>57</v>
      </c>
      <c r="L31" s="310"/>
      <c r="M31" s="311"/>
    </row>
    <row r="32" spans="1:13" ht="141.75" customHeight="1" thickBot="1" x14ac:dyDescent="0.25">
      <c r="A32" s="291" t="s">
        <v>58</v>
      </c>
      <c r="B32" s="292"/>
      <c r="C32" s="288" t="s">
        <v>59</v>
      </c>
      <c r="D32" s="288"/>
      <c r="E32" s="288"/>
      <c r="F32" s="288"/>
      <c r="G32" s="288"/>
      <c r="H32" s="288"/>
      <c r="I32" s="288"/>
      <c r="J32" s="288"/>
      <c r="K32" s="308" t="s">
        <v>60</v>
      </c>
      <c r="L32" s="310"/>
      <c r="M32" s="311"/>
    </row>
    <row r="33" spans="1:13" x14ac:dyDescent="0.2">
      <c r="A33" s="39"/>
      <c r="M33" s="40"/>
    </row>
    <row r="34" spans="1:13" x14ac:dyDescent="0.2">
      <c r="A34" s="39"/>
      <c r="M34" s="40"/>
    </row>
    <row r="35" spans="1:13" ht="15" x14ac:dyDescent="0.25">
      <c r="A35" s="283" t="s">
        <v>61</v>
      </c>
      <c r="B35" s="284"/>
      <c r="C35" s="284"/>
      <c r="D35" s="284"/>
      <c r="E35" s="284"/>
      <c r="F35" s="284"/>
      <c r="M35" s="40"/>
    </row>
    <row r="36" spans="1:13" x14ac:dyDescent="0.2">
      <c r="A36" s="39"/>
      <c r="M36" s="40"/>
    </row>
    <row r="37" spans="1:13" ht="30.75" customHeight="1" x14ac:dyDescent="0.2">
      <c r="A37" s="285" t="s">
        <v>62</v>
      </c>
      <c r="B37" s="286"/>
      <c r="C37" s="286"/>
      <c r="D37" s="286"/>
      <c r="E37" s="286"/>
      <c r="F37" s="286"/>
      <c r="G37" s="286"/>
      <c r="H37" s="286"/>
      <c r="I37" s="286"/>
      <c r="J37" s="286"/>
      <c r="K37" s="286"/>
      <c r="L37" s="286"/>
      <c r="M37" s="287"/>
    </row>
    <row r="38" spans="1:13" x14ac:dyDescent="0.2">
      <c r="A38" s="39"/>
      <c r="M38" s="40"/>
    </row>
    <row r="39" spans="1:13" ht="15" thickBot="1" x14ac:dyDescent="0.25">
      <c r="A39" s="18"/>
      <c r="B39" s="41"/>
      <c r="C39" s="41"/>
      <c r="D39" s="41"/>
      <c r="E39" s="41"/>
      <c r="F39" s="41"/>
      <c r="G39" s="41"/>
      <c r="H39" s="41"/>
      <c r="I39" s="41"/>
      <c r="J39" s="41"/>
      <c r="K39" s="41"/>
      <c r="L39" s="41"/>
      <c r="M39" s="19"/>
    </row>
  </sheetData>
  <sheetProtection algorithmName="SHA-512" hashValue="OaKolGY7CfzGLPabgaoXE9j9WDfD5aNx/dS0SbHnXxmWfBLOYWt2jyYhFDLiB6H5U5SP/Y0Mct7wKcjEdBJZ6w==" saltValue="h+cOk+VyTVpYnkqvJM2mLg==" spinCount="100000" sheet="1" objects="1" scenarios="1" formatCells="0" formatColumns="0" formatRows="0" autoFilter="0"/>
  <mergeCells count="79">
    <mergeCell ref="K1:M1"/>
    <mergeCell ref="D1:J1"/>
    <mergeCell ref="A4:M4"/>
    <mergeCell ref="A6:F6"/>
    <mergeCell ref="A30:B30"/>
    <mergeCell ref="C30:J30"/>
    <mergeCell ref="A17:B17"/>
    <mergeCell ref="A20:B20"/>
    <mergeCell ref="A1:C1"/>
    <mergeCell ref="A16:B16"/>
    <mergeCell ref="A22:B22"/>
    <mergeCell ref="C29:J29"/>
    <mergeCell ref="C25:J25"/>
    <mergeCell ref="A27:B27"/>
    <mergeCell ref="A28:B28"/>
    <mergeCell ref="C26:J26"/>
    <mergeCell ref="C27:J27"/>
    <mergeCell ref="C28:J28"/>
    <mergeCell ref="A25:B25"/>
    <mergeCell ref="A26:B26"/>
    <mergeCell ref="C23:J23"/>
    <mergeCell ref="C24:J24"/>
    <mergeCell ref="A23:B23"/>
    <mergeCell ref="A24:B24"/>
    <mergeCell ref="A29:B29"/>
    <mergeCell ref="K8:M8"/>
    <mergeCell ref="K11:M11"/>
    <mergeCell ref="K12:M12"/>
    <mergeCell ref="K13:M13"/>
    <mergeCell ref="K14:M14"/>
    <mergeCell ref="K9:M10"/>
    <mergeCell ref="A8:B8"/>
    <mergeCell ref="C8:J8"/>
    <mergeCell ref="C9:J10"/>
    <mergeCell ref="A9:B10"/>
    <mergeCell ref="A14:B14"/>
    <mergeCell ref="C14:J14"/>
    <mergeCell ref="A11:B11"/>
    <mergeCell ref="C11:J11"/>
    <mergeCell ref="A12:B12"/>
    <mergeCell ref="K30:M30"/>
    <mergeCell ref="K31:M31"/>
    <mergeCell ref="K32:M32"/>
    <mergeCell ref="K17:M17"/>
    <mergeCell ref="K20:M20"/>
    <mergeCell ref="K27:M27"/>
    <mergeCell ref="K28:M28"/>
    <mergeCell ref="K29:M29"/>
    <mergeCell ref="K23:M23"/>
    <mergeCell ref="K24:M24"/>
    <mergeCell ref="K26:M26"/>
    <mergeCell ref="K25:M25"/>
    <mergeCell ref="K19:M19"/>
    <mergeCell ref="K21:M21"/>
    <mergeCell ref="K22:M22"/>
    <mergeCell ref="C12:J12"/>
    <mergeCell ref="A13:B13"/>
    <mergeCell ref="C13:J13"/>
    <mergeCell ref="K15:M15"/>
    <mergeCell ref="K18:M18"/>
    <mergeCell ref="A15:B15"/>
    <mergeCell ref="A18:B18"/>
    <mergeCell ref="C15:J15"/>
    <mergeCell ref="C18:J18"/>
    <mergeCell ref="C17:J17"/>
    <mergeCell ref="C16:J16"/>
    <mergeCell ref="K16:M16"/>
    <mergeCell ref="C22:J22"/>
    <mergeCell ref="A19:B19"/>
    <mergeCell ref="C19:J19"/>
    <mergeCell ref="A21:B21"/>
    <mergeCell ref="C21:J21"/>
    <mergeCell ref="C20:J20"/>
    <mergeCell ref="A35:F35"/>
    <mergeCell ref="A37:M37"/>
    <mergeCell ref="C32:J32"/>
    <mergeCell ref="A31:B31"/>
    <mergeCell ref="A32:B32"/>
    <mergeCell ref="C31:J31"/>
  </mergeCell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1"/>
  <sheetViews>
    <sheetView tabSelected="1" topLeftCell="B1" zoomScale="60" zoomScaleNormal="60" workbookViewId="0">
      <selection activeCell="S107" sqref="S107"/>
    </sheetView>
  </sheetViews>
  <sheetFormatPr baseColWidth="10" defaultColWidth="11.42578125" defaultRowHeight="14.25" x14ac:dyDescent="0.2"/>
  <cols>
    <col min="1" max="1" width="20.7109375" style="11" customWidth="1"/>
    <col min="2" max="2" width="43.28515625" style="11" customWidth="1"/>
    <col min="3" max="3" width="31.28515625" style="11" customWidth="1"/>
    <col min="4" max="4" width="32.28515625" style="11" customWidth="1"/>
    <col min="5" max="6" width="20.7109375" style="15" customWidth="1"/>
    <col min="7" max="7" width="24" style="16" customWidth="1"/>
    <col min="8" max="8" width="20" style="11" customWidth="1"/>
    <col min="9" max="10" width="35.28515625" style="11" customWidth="1"/>
    <col min="11" max="11" width="19.7109375" style="11" customWidth="1"/>
    <col min="12" max="12" width="24.28515625" style="11" customWidth="1"/>
    <col min="13" max="13" width="34.85546875" style="11" customWidth="1"/>
    <col min="14" max="14" width="74" style="11" customWidth="1"/>
    <col min="15" max="15" width="23.85546875" style="11" customWidth="1"/>
    <col min="16" max="16" width="24.85546875" style="11" customWidth="1"/>
    <col min="17" max="18" width="20.7109375" style="11" customWidth="1"/>
    <col min="19" max="19" width="28.85546875" style="11" customWidth="1"/>
    <col min="20" max="20" width="21.5703125" style="11" customWidth="1"/>
    <col min="21" max="21" width="33.28515625" style="11" customWidth="1"/>
    <col min="22" max="22" width="91" style="17" customWidth="1"/>
    <col min="23" max="23" width="86.7109375" style="11" customWidth="1"/>
    <col min="24" max="30" width="11.42578125" style="11"/>
    <col min="31" max="31" width="13.5703125" style="21" bestFit="1" customWidth="1"/>
    <col min="32" max="45" width="11.42578125" style="11"/>
    <col min="46" max="46" width="11.42578125" style="11" customWidth="1"/>
    <col min="47" max="16384" width="11.42578125" style="11"/>
  </cols>
  <sheetData>
    <row r="1" spans="1:31" ht="36" customHeight="1" x14ac:dyDescent="0.2">
      <c r="A1" s="13"/>
      <c r="B1" s="14"/>
      <c r="C1" s="372" t="s">
        <v>63</v>
      </c>
      <c r="D1" s="373"/>
      <c r="E1" s="373"/>
      <c r="F1" s="373"/>
      <c r="G1" s="373"/>
      <c r="H1" s="373"/>
      <c r="I1" s="373"/>
      <c r="J1" s="373"/>
      <c r="K1" s="373"/>
      <c r="L1" s="373"/>
      <c r="M1" s="373"/>
      <c r="N1" s="374"/>
      <c r="O1" s="362" t="s">
        <v>64</v>
      </c>
      <c r="P1" s="363"/>
    </row>
    <row r="2" spans="1:31" ht="60.75" customHeight="1" thickBot="1" x14ac:dyDescent="0.25">
      <c r="A2" s="18"/>
      <c r="B2" s="19"/>
      <c r="C2" s="375"/>
      <c r="D2" s="376"/>
      <c r="E2" s="376"/>
      <c r="F2" s="376"/>
      <c r="G2" s="376"/>
      <c r="H2" s="376"/>
      <c r="I2" s="376"/>
      <c r="J2" s="376"/>
      <c r="K2" s="376"/>
      <c r="L2" s="376"/>
      <c r="M2" s="376"/>
      <c r="N2" s="377"/>
      <c r="O2" s="364"/>
      <c r="P2" s="365"/>
    </row>
    <row r="3" spans="1:31" ht="28.5" customHeight="1" x14ac:dyDescent="0.2"/>
    <row r="4" spans="1:31" ht="49.5" customHeight="1" x14ac:dyDescent="0.4">
      <c r="A4" s="378" t="s">
        <v>65</v>
      </c>
      <c r="B4" s="378"/>
      <c r="C4" s="378"/>
      <c r="D4" s="378"/>
      <c r="E4" s="378"/>
      <c r="F4" s="378"/>
      <c r="G4" s="378"/>
      <c r="H4" s="378"/>
      <c r="I4" s="378"/>
      <c r="J4" s="378"/>
      <c r="K4" s="378"/>
      <c r="L4" s="378"/>
      <c r="M4" s="378"/>
      <c r="N4" s="378"/>
      <c r="O4" s="378"/>
      <c r="P4" s="378"/>
      <c r="R4" s="52"/>
      <c r="S4" s="53"/>
    </row>
    <row r="5" spans="1:31" ht="22.5" customHeight="1" x14ac:dyDescent="0.2">
      <c r="Q5" s="51"/>
      <c r="S5" s="154"/>
      <c r="T5" s="52"/>
    </row>
    <row r="6" spans="1:31" ht="30" customHeight="1" x14ac:dyDescent="0.2">
      <c r="A6" s="366" t="s">
        <v>66</v>
      </c>
      <c r="B6" s="366"/>
      <c r="C6" s="366"/>
      <c r="D6" s="367" t="s">
        <v>67</v>
      </c>
      <c r="E6" s="367"/>
      <c r="F6" s="367"/>
      <c r="G6" s="369" t="s">
        <v>68</v>
      </c>
      <c r="H6" s="369"/>
      <c r="I6" s="264" t="s">
        <v>25</v>
      </c>
      <c r="J6" s="368" t="s">
        <v>69</v>
      </c>
      <c r="K6" s="368"/>
      <c r="L6" s="368"/>
      <c r="M6" s="370" t="s">
        <v>70</v>
      </c>
      <c r="N6" s="371"/>
      <c r="O6" s="371"/>
      <c r="P6" s="371"/>
      <c r="Q6" s="358" t="s">
        <v>71</v>
      </c>
      <c r="R6" s="358"/>
      <c r="S6" s="358"/>
      <c r="T6" s="359" t="s">
        <v>72</v>
      </c>
      <c r="U6" s="359"/>
      <c r="V6" s="360" t="s">
        <v>73</v>
      </c>
      <c r="W6" s="361"/>
      <c r="Z6" s="21"/>
      <c r="AE6" s="11"/>
    </row>
    <row r="7" spans="1:31" ht="66.75" customHeight="1" x14ac:dyDescent="0.2">
      <c r="A7" s="43" t="s">
        <v>7</v>
      </c>
      <c r="B7" s="43" t="s">
        <v>10</v>
      </c>
      <c r="C7" s="43" t="s">
        <v>12</v>
      </c>
      <c r="D7" s="44" t="s">
        <v>15</v>
      </c>
      <c r="E7" s="44" t="s">
        <v>17</v>
      </c>
      <c r="F7" s="44" t="s">
        <v>19</v>
      </c>
      <c r="G7" s="45" t="s">
        <v>21</v>
      </c>
      <c r="H7" s="45" t="s">
        <v>23</v>
      </c>
      <c r="I7" s="264" t="s">
        <v>25</v>
      </c>
      <c r="J7" s="46" t="s">
        <v>27</v>
      </c>
      <c r="K7" s="46" t="s">
        <v>29</v>
      </c>
      <c r="L7" s="46" t="s">
        <v>31</v>
      </c>
      <c r="M7" s="49" t="s">
        <v>33</v>
      </c>
      <c r="N7" s="49" t="s">
        <v>35</v>
      </c>
      <c r="O7" s="49" t="s">
        <v>74</v>
      </c>
      <c r="P7" s="50" t="s">
        <v>39</v>
      </c>
      <c r="Q7" s="55" t="s">
        <v>75</v>
      </c>
      <c r="R7" s="55" t="s">
        <v>76</v>
      </c>
      <c r="S7" s="55" t="s">
        <v>47</v>
      </c>
      <c r="T7" s="56" t="s">
        <v>77</v>
      </c>
      <c r="U7" s="57" t="s">
        <v>53</v>
      </c>
      <c r="V7" s="273" t="s">
        <v>55</v>
      </c>
      <c r="W7" s="274" t="s">
        <v>58</v>
      </c>
    </row>
    <row r="8" spans="1:31" ht="288.75" x14ac:dyDescent="0.2">
      <c r="A8" s="61" t="s">
        <v>78</v>
      </c>
      <c r="B8" s="69" t="s">
        <v>79</v>
      </c>
      <c r="C8" s="69" t="s">
        <v>80</v>
      </c>
      <c r="D8" s="69" t="s">
        <v>81</v>
      </c>
      <c r="E8" s="61" t="s">
        <v>82</v>
      </c>
      <c r="F8" s="61" t="s">
        <v>83</v>
      </c>
      <c r="G8" s="108" t="s">
        <v>84</v>
      </c>
      <c r="H8" s="83" t="s">
        <v>85</v>
      </c>
      <c r="I8" s="83" t="s">
        <v>86</v>
      </c>
      <c r="J8" s="47" t="s">
        <v>87</v>
      </c>
      <c r="K8" s="48" t="s">
        <v>88</v>
      </c>
      <c r="L8" s="48" t="s">
        <v>89</v>
      </c>
      <c r="M8" s="83" t="s">
        <v>90</v>
      </c>
      <c r="N8" s="109" t="s">
        <v>91</v>
      </c>
      <c r="O8" s="169">
        <v>1</v>
      </c>
      <c r="P8" s="83" t="s">
        <v>92</v>
      </c>
      <c r="Q8" s="189">
        <v>27</v>
      </c>
      <c r="R8" s="189">
        <v>27</v>
      </c>
      <c r="S8" s="58">
        <f>IFERROR(IF(L8="Programación anual", IF(COUNTIF(O8,"&lt;=1")=1,(Q8/R8)*(100%/O8),Q8/R8), IF(COUNTIF(O8,"&lt;=1")=1,(Q8/R8)*(100%/O8)*(T8/100%),(Q8/R8)*(T8/100%)))," ")</f>
        <v>0.75</v>
      </c>
      <c r="T8" s="82">
        <v>0.75</v>
      </c>
      <c r="U8" s="42">
        <f>IFERROR(IF(S8=" "," ",IF(S8&gt;=T8,1,S8/T8))," ")</f>
        <v>1</v>
      </c>
      <c r="V8" s="60" t="s">
        <v>93</v>
      </c>
      <c r="W8" s="61"/>
      <c r="AC8" s="20"/>
      <c r="AE8" s="12" t="str">
        <f>IF(B8=Datos!$C$11, "Iniciativas_Objetivo1", IF(B8=Datos!$C$12, "Iniciativas_Objetivo2", IF(B8=Datos!$C$13, "Iniciativas_Objetivo3", IF(B8=Datos!$C$14, "Iniciativas_Objetivo4", IF(B8=Datos!$C$15, "Iniciativas_Objetivo5", IF(B8=Datos!$C$16, "Iniciativas_Objetivo6", IF(B8=Datos!$C$17, "Iniciativas_Objetivo7", IF(B8=Datos!$C$18, "Iniciativas_Objetivo8", IF(B8=Datos!$C$19, "Iniciativas_Objetivo9", IF(B8=Datos!$C$20, "Iniciativas_Objetivo10", IF(B8=Datos!$C$21, "Iniciativas_Objetivo11", IF(B8=Datos!$C$22, "Iniciativas_Objetivo12",IF(B8=Datos!$C$23, "Iniciativas_Objetivo13", " ")))))))))))))</f>
        <v>Iniciativas_Objetivo1</v>
      </c>
    </row>
    <row r="9" spans="1:31" ht="217.5" x14ac:dyDescent="0.2">
      <c r="A9" s="61" t="s">
        <v>78</v>
      </c>
      <c r="B9" s="69" t="s">
        <v>79</v>
      </c>
      <c r="C9" s="69" t="s">
        <v>80</v>
      </c>
      <c r="D9" s="69" t="s">
        <v>94</v>
      </c>
      <c r="E9" s="61" t="s">
        <v>95</v>
      </c>
      <c r="F9" s="61" t="s">
        <v>96</v>
      </c>
      <c r="G9" s="108" t="s">
        <v>84</v>
      </c>
      <c r="H9" s="83" t="s">
        <v>85</v>
      </c>
      <c r="I9" s="83" t="s">
        <v>97</v>
      </c>
      <c r="J9" s="139" t="s">
        <v>98</v>
      </c>
      <c r="K9" s="140" t="s">
        <v>88</v>
      </c>
      <c r="L9" s="140" t="s">
        <v>89</v>
      </c>
      <c r="M9" s="83" t="s">
        <v>99</v>
      </c>
      <c r="N9" s="109" t="s">
        <v>100</v>
      </c>
      <c r="O9" s="169">
        <v>1</v>
      </c>
      <c r="P9" s="83" t="s">
        <v>92</v>
      </c>
      <c r="Q9" s="157">
        <v>57</v>
      </c>
      <c r="R9" s="157">
        <v>57</v>
      </c>
      <c r="S9" s="58">
        <f t="shared" ref="S9:S71" si="0">IFERROR(IF(L9="Programación anual", IF(COUNTIF(O9,"&lt;=1")=1,(Q9/R9)*(100%/O9),Q9/R9), IF(COUNTIF(O9,"&lt;=1")=1,(Q9/R9)*(100%/O9)*(T9/100%),(Q9/R9)*(T9/100%)))," ")</f>
        <v>0.75</v>
      </c>
      <c r="T9" s="82">
        <v>0.75</v>
      </c>
      <c r="U9" s="42">
        <f t="shared" ref="U9:U72" si="1">IFERROR(IF(S9=" "," ",IF(S9&gt;=T9,1,S9/T9))," ")</f>
        <v>1</v>
      </c>
      <c r="V9" s="60" t="s">
        <v>101</v>
      </c>
      <c r="W9" s="61"/>
      <c r="AE9" s="12" t="str">
        <f>IF(B9=Datos!$C$11, "Iniciativas_Objetivo1", IF(B9=Datos!$C$12, "Iniciativas_Objetivo2", IF(B9=Datos!$C$13, "Iniciativas_Objetivo3", IF(B9=Datos!$C$14, "Iniciativas_Objetivo4", IF(B9=Datos!$C$15, "Iniciativas_Objetivo5", IF(B9=Datos!$C$16, "Iniciativas_Objetivo6", IF(B9=Datos!$C$17, "Iniciativas_Objetivo7", IF(B9=Datos!$C$18, "Iniciativas_Objetivo8", IF(B9=Datos!$C$19, "Iniciativas_Objetivo9", IF(B9=Datos!$C$20, "Iniciativas_Objetivo10", IF(B9=Datos!$C$21, "Iniciativas_Objetivo11", IF(B9=Datos!$C$22, "Iniciativas_Objetivo12",IF(B9=Datos!$C$23, "Iniciativas_Objetivo13", " ")))))))))))))</f>
        <v>Iniciativas_Objetivo1</v>
      </c>
    </row>
    <row r="10" spans="1:31" ht="187.5" x14ac:dyDescent="0.2">
      <c r="A10" s="61" t="s">
        <v>78</v>
      </c>
      <c r="B10" s="69" t="s">
        <v>79</v>
      </c>
      <c r="C10" s="69" t="s">
        <v>80</v>
      </c>
      <c r="D10" s="69" t="s">
        <v>102</v>
      </c>
      <c r="E10" s="61" t="s">
        <v>103</v>
      </c>
      <c r="F10" s="61" t="s">
        <v>104</v>
      </c>
      <c r="G10" s="108" t="s">
        <v>84</v>
      </c>
      <c r="H10" s="83" t="s">
        <v>85</v>
      </c>
      <c r="I10" s="83" t="s">
        <v>105</v>
      </c>
      <c r="J10" s="139" t="s">
        <v>87</v>
      </c>
      <c r="K10" s="140" t="s">
        <v>88</v>
      </c>
      <c r="L10" s="140" t="s">
        <v>89</v>
      </c>
      <c r="M10" s="83" t="s">
        <v>106</v>
      </c>
      <c r="N10" s="109" t="s">
        <v>837</v>
      </c>
      <c r="O10" s="169">
        <v>1</v>
      </c>
      <c r="P10" s="83" t="s">
        <v>92</v>
      </c>
      <c r="Q10" s="190">
        <v>347</v>
      </c>
      <c r="R10" s="157">
        <v>252</v>
      </c>
      <c r="S10" s="58">
        <f>IFERROR(IF(IF(L10="Programación anual", IF(COUNTIF(O10,"&lt;=1")=1,(Q10/R10)*(100%/O10),Q10/R10), IF(COUNTIF(O10,"&lt;=1")=1,(Q10/R10)*(100%/O10)*(T10/100%),(Q10/R10)*(T10/100%)))&gt;=1,100%,IF(L10="Programación anual", IF(COUNTIF(O10,"&lt;=1")=1,(Q10/R10)*(100%/O10),Q10/R10), IF(COUNTIF(O10,"&lt;=1")=1,(Q10/R10)*(100%/O10)*(T10/100%),(Q10/R10)*(T10/100%))))," ")</f>
        <v>1</v>
      </c>
      <c r="T10" s="82">
        <v>0.75</v>
      </c>
      <c r="U10" s="42">
        <f t="shared" si="1"/>
        <v>1</v>
      </c>
      <c r="V10" s="60" t="s">
        <v>107</v>
      </c>
      <c r="W10" s="60"/>
      <c r="AE10" s="12" t="str">
        <f>IF(B10=Datos!$C$11, "Iniciativas_Objetivo1", IF(B10=Datos!$C$12, "Iniciativas_Objetivo2", IF(B10=Datos!$C$13, "Iniciativas_Objetivo3", IF(B10=Datos!$C$14, "Iniciativas_Objetivo4", IF(B10=Datos!$C$15, "Iniciativas_Objetivo5", IF(B10=Datos!$C$16, "Iniciativas_Objetivo6", IF(B10=Datos!$C$17, "Iniciativas_Objetivo7", IF(B10=Datos!$C$18, "Iniciativas_Objetivo8", IF(B10=Datos!$C$19, "Iniciativas_Objetivo9", IF(B10=Datos!$C$20, "Iniciativas_Objetivo10", IF(B10=Datos!$C$21, "Iniciativas_Objetivo11", IF(B10=Datos!$C$22, "Iniciativas_Objetivo12",IF(B10=Datos!$C$23, "Iniciativas_Objetivo13", " ")))))))))))))</f>
        <v>Iniciativas_Objetivo1</v>
      </c>
    </row>
    <row r="11" spans="1:31" ht="356.25" x14ac:dyDescent="0.2">
      <c r="A11" s="61" t="s">
        <v>78</v>
      </c>
      <c r="B11" s="69" t="s">
        <v>79</v>
      </c>
      <c r="C11" s="69" t="s">
        <v>80</v>
      </c>
      <c r="D11" s="69" t="s">
        <v>108</v>
      </c>
      <c r="E11" s="61" t="s">
        <v>82</v>
      </c>
      <c r="F11" s="61" t="s">
        <v>109</v>
      </c>
      <c r="G11" s="108" t="s">
        <v>110</v>
      </c>
      <c r="H11" s="83" t="s">
        <v>85</v>
      </c>
      <c r="I11" s="83" t="s">
        <v>111</v>
      </c>
      <c r="J11" s="139" t="s">
        <v>87</v>
      </c>
      <c r="K11" s="140" t="s">
        <v>88</v>
      </c>
      <c r="L11" s="140" t="s">
        <v>89</v>
      </c>
      <c r="M11" s="83" t="s">
        <v>112</v>
      </c>
      <c r="N11" s="109" t="s">
        <v>113</v>
      </c>
      <c r="O11" s="169">
        <v>1</v>
      </c>
      <c r="P11" s="83" t="s">
        <v>92</v>
      </c>
      <c r="Q11" s="151">
        <v>51</v>
      </c>
      <c r="R11" s="151">
        <v>75</v>
      </c>
      <c r="S11" s="58">
        <f t="shared" si="0"/>
        <v>0.51</v>
      </c>
      <c r="T11" s="82">
        <v>0.75</v>
      </c>
      <c r="U11" s="42">
        <f t="shared" si="1"/>
        <v>0.68</v>
      </c>
      <c r="V11" s="62" t="s">
        <v>114</v>
      </c>
      <c r="W11" s="63" t="s">
        <v>115</v>
      </c>
      <c r="AE11" s="12" t="str">
        <f>IF(B11=Datos!$C$11, "Iniciativas_Objetivo1", IF(B11=Datos!$C$12, "Iniciativas_Objetivo2", IF(B11=Datos!$C$13, "Iniciativas_Objetivo3", IF(B11=Datos!$C$14, "Iniciativas_Objetivo4", IF(B11=Datos!$C$15, "Iniciativas_Objetivo5", IF(B11=Datos!$C$16, "Iniciativas_Objetivo6", IF(B11=Datos!$C$17, "Iniciativas_Objetivo7", IF(B11=Datos!$C$18, "Iniciativas_Objetivo8", IF(B11=Datos!$C$19, "Iniciativas_Objetivo9", IF(B11=Datos!$C$20, "Iniciativas_Objetivo10", IF(B11=Datos!$C$21, "Iniciativas_Objetivo11", IF(B11=Datos!$C$22, "Iniciativas_Objetivo12",IF(B11=Datos!$C$23, "Iniciativas_Objetivo13", " ")))))))))))))</f>
        <v>Iniciativas_Objetivo1</v>
      </c>
    </row>
    <row r="12" spans="1:31" ht="176.25" customHeight="1" x14ac:dyDescent="0.2">
      <c r="A12" s="61" t="s">
        <v>78</v>
      </c>
      <c r="B12" s="69" t="s">
        <v>79</v>
      </c>
      <c r="C12" s="69" t="s">
        <v>80</v>
      </c>
      <c r="D12" s="69" t="s">
        <v>116</v>
      </c>
      <c r="E12" s="61" t="s">
        <v>95</v>
      </c>
      <c r="F12" s="61" t="s">
        <v>117</v>
      </c>
      <c r="G12" s="108" t="s">
        <v>118</v>
      </c>
      <c r="H12" s="83" t="s">
        <v>85</v>
      </c>
      <c r="I12" s="83" t="s">
        <v>119</v>
      </c>
      <c r="J12" s="139" t="s">
        <v>98</v>
      </c>
      <c r="K12" s="140" t="s">
        <v>88</v>
      </c>
      <c r="L12" s="69" t="s">
        <v>89</v>
      </c>
      <c r="M12" s="83" t="s">
        <v>120</v>
      </c>
      <c r="N12" s="126" t="s">
        <v>121</v>
      </c>
      <c r="O12" s="146">
        <v>1</v>
      </c>
      <c r="P12" s="83" t="s">
        <v>92</v>
      </c>
      <c r="Q12" s="86">
        <v>1</v>
      </c>
      <c r="R12" s="87">
        <v>4</v>
      </c>
      <c r="S12" s="58">
        <f>IFERROR(IF(L12="Programación anual", IF(COUNTIF(O12,"&lt;=1")=1,(Q12/R12)*(100%/O12),Q12/R12), IF(COUNTIF(O12,"&lt;=1")=1,(Q12/R12)*(100%/O12)*(T12/100%),(Q12/R12)*(T12/100%)))," ")</f>
        <v>0.1875</v>
      </c>
      <c r="T12" s="82">
        <v>0.75</v>
      </c>
      <c r="U12" s="42">
        <f t="shared" si="1"/>
        <v>0.25</v>
      </c>
      <c r="V12" s="62" t="s">
        <v>122</v>
      </c>
      <c r="W12" s="63" t="s">
        <v>123</v>
      </c>
      <c r="AE12" s="12" t="str">
        <f>IF(B12=Datos!$C$11, "Iniciativas_Objetivo1", IF(B12=Datos!$C$12, "Iniciativas_Objetivo2", IF(B12=Datos!$C$13, "Iniciativas_Objetivo3", IF(B12=Datos!$C$14, "Iniciativas_Objetivo4", IF(B12=Datos!$C$15, "Iniciativas_Objetivo5", IF(B12=Datos!$C$16, "Iniciativas_Objetivo6", IF(B12=Datos!$C$17, "Iniciativas_Objetivo7", IF(B12=Datos!$C$18, "Iniciativas_Objetivo8", IF(B12=Datos!$C$19, "Iniciativas_Objetivo9", IF(B12=Datos!$C$20, "Iniciativas_Objetivo10", IF(B12=Datos!$C$21, "Iniciativas_Objetivo11", IF(B12=Datos!$C$22, "Iniciativas_Objetivo12",IF(B12=Datos!$C$23, "Iniciativas_Objetivo13", " ")))))))))))))</f>
        <v>Iniciativas_Objetivo1</v>
      </c>
    </row>
    <row r="13" spans="1:31" ht="130.5" x14ac:dyDescent="0.2">
      <c r="A13" s="61" t="s">
        <v>78</v>
      </c>
      <c r="B13" s="69" t="s">
        <v>79</v>
      </c>
      <c r="C13" s="69" t="s">
        <v>80</v>
      </c>
      <c r="D13" s="69" t="s">
        <v>124</v>
      </c>
      <c r="E13" s="61" t="s">
        <v>125</v>
      </c>
      <c r="F13" s="61" t="s">
        <v>126</v>
      </c>
      <c r="G13" s="108" t="s">
        <v>127</v>
      </c>
      <c r="H13" s="83" t="s">
        <v>85</v>
      </c>
      <c r="I13" s="83" t="s">
        <v>128</v>
      </c>
      <c r="J13" s="139" t="s">
        <v>98</v>
      </c>
      <c r="K13" s="140" t="s">
        <v>88</v>
      </c>
      <c r="L13" s="140" t="s">
        <v>129</v>
      </c>
      <c r="M13" s="83" t="s">
        <v>130</v>
      </c>
      <c r="N13" s="81" t="s">
        <v>131</v>
      </c>
      <c r="O13" s="167">
        <v>100</v>
      </c>
      <c r="P13" s="83" t="s">
        <v>92</v>
      </c>
      <c r="Q13" s="86">
        <v>120</v>
      </c>
      <c r="R13" s="87">
        <v>100</v>
      </c>
      <c r="S13" s="58">
        <f>IFERROR(IF(IF(L13="Programación anual", IF(COUNTIF(O13,"&lt;=1")=1,(Q13/R13)*(100%/O13),Q13/R13), IF(COUNTIF(O13,"&lt;=1")=1,(Q13/R13)*(100%/O13)*(T13/100%),(Q13/R13)*(T13/100%)))&gt;=1,100%,IF(L13="Programación anual", IF(COUNTIF(O13,"&lt;=1")=1,(Q13/R13)*(100%/O13),Q13/R13), IF(COUNTIF(O13,"&lt;=1")=1,(Q13/R13)*(100%/O13)*(T13/100%),(Q13/R13)*(T13/100%))))," ")</f>
        <v>1</v>
      </c>
      <c r="T13" s="82">
        <v>0.75</v>
      </c>
      <c r="U13" s="42">
        <f t="shared" si="1"/>
        <v>1</v>
      </c>
      <c r="V13" s="62" t="s">
        <v>132</v>
      </c>
      <c r="W13" s="63" t="s">
        <v>133</v>
      </c>
      <c r="AE13" s="12" t="str">
        <f>IF(B13=Datos!$C$11, "Iniciativas_Objetivo1", IF(B13=Datos!$C$12, "Iniciativas_Objetivo2", IF(B13=Datos!$C$13, "Iniciativas_Objetivo3", IF(B13=Datos!$C$14, "Iniciativas_Objetivo4", IF(B13=Datos!$C$15, "Iniciativas_Objetivo5", IF(B13=Datos!$C$16, "Iniciativas_Objetivo6", IF(B13=Datos!$C$17, "Iniciativas_Objetivo7", IF(B13=Datos!$C$18, "Iniciativas_Objetivo8", IF(B13=Datos!$C$19, "Iniciativas_Objetivo9", IF(B13=Datos!$C$20, "Iniciativas_Objetivo10", IF(B13=Datos!$C$21, "Iniciativas_Objetivo11", IF(B13=Datos!$C$22, "Iniciativas_Objetivo12",IF(B13=Datos!$C$23, "Iniciativas_Objetivo13", " ")))))))))))))</f>
        <v>Iniciativas_Objetivo1</v>
      </c>
    </row>
    <row r="14" spans="1:31" ht="159" x14ac:dyDescent="0.2">
      <c r="A14" s="75" t="s">
        <v>78</v>
      </c>
      <c r="B14" s="69" t="s">
        <v>79</v>
      </c>
      <c r="C14" s="69" t="s">
        <v>134</v>
      </c>
      <c r="D14" s="69" t="s">
        <v>135</v>
      </c>
      <c r="E14" s="61" t="s">
        <v>82</v>
      </c>
      <c r="F14" s="61" t="s">
        <v>136</v>
      </c>
      <c r="G14" s="141" t="s">
        <v>137</v>
      </c>
      <c r="H14" s="83" t="s">
        <v>85</v>
      </c>
      <c r="I14" s="69" t="s">
        <v>138</v>
      </c>
      <c r="J14" s="139" t="s">
        <v>98</v>
      </c>
      <c r="K14" s="140" t="s">
        <v>88</v>
      </c>
      <c r="L14" s="140" t="s">
        <v>129</v>
      </c>
      <c r="M14" s="69" t="s">
        <v>139</v>
      </c>
      <c r="N14" s="70" t="s">
        <v>140</v>
      </c>
      <c r="O14" s="173">
        <v>10</v>
      </c>
      <c r="P14" s="83" t="s">
        <v>92</v>
      </c>
      <c r="Q14" s="157">
        <v>2</v>
      </c>
      <c r="R14" s="157">
        <v>10</v>
      </c>
      <c r="S14" s="58">
        <f t="shared" si="0"/>
        <v>0.2</v>
      </c>
      <c r="T14" s="82">
        <v>0.75</v>
      </c>
      <c r="U14" s="42">
        <f t="shared" si="1"/>
        <v>0.26666666666666666</v>
      </c>
      <c r="V14" s="160" t="s">
        <v>141</v>
      </c>
      <c r="W14" s="160" t="s">
        <v>142</v>
      </c>
      <c r="AE14" s="12" t="str">
        <f>IF(B14=Datos!$C$11, "Iniciativas_Objetivo1", IF(B14=Datos!$C$12, "Iniciativas_Objetivo2", IF(B14=Datos!$C$13, "Iniciativas_Objetivo3", IF(B14=Datos!$C$14, "Iniciativas_Objetivo4", IF(B14=Datos!$C$15, "Iniciativas_Objetivo5", IF(B14=Datos!$C$16, "Iniciativas_Objetivo6", IF(B14=Datos!$C$17, "Iniciativas_Objetivo7", IF(B14=Datos!$C$18, "Iniciativas_Objetivo8", IF(B14=Datos!$C$19, "Iniciativas_Objetivo9", IF(B14=Datos!$C$20, "Iniciativas_Objetivo10", IF(B14=Datos!$C$21, "Iniciativas_Objetivo11", IF(B14=Datos!$C$22, "Iniciativas_Objetivo12",IF(B14=Datos!$C$23, "Iniciativas_Objetivo13", " ")))))))))))))</f>
        <v>Iniciativas_Objetivo1</v>
      </c>
    </row>
    <row r="15" spans="1:31" ht="171" x14ac:dyDescent="0.2">
      <c r="A15" s="85" t="s">
        <v>143</v>
      </c>
      <c r="B15" s="69" t="s">
        <v>144</v>
      </c>
      <c r="C15" s="69" t="s">
        <v>145</v>
      </c>
      <c r="D15" s="69" t="s">
        <v>146</v>
      </c>
      <c r="E15" s="61" t="s">
        <v>147</v>
      </c>
      <c r="F15" s="61" t="s">
        <v>148</v>
      </c>
      <c r="G15" s="141" t="s">
        <v>149</v>
      </c>
      <c r="H15" s="83" t="s">
        <v>85</v>
      </c>
      <c r="I15" s="83" t="s">
        <v>150</v>
      </c>
      <c r="J15" s="139" t="s">
        <v>87</v>
      </c>
      <c r="K15" s="140" t="s">
        <v>88</v>
      </c>
      <c r="L15" s="140" t="s">
        <v>129</v>
      </c>
      <c r="M15" s="83" t="s">
        <v>151</v>
      </c>
      <c r="N15" s="109" t="s">
        <v>152</v>
      </c>
      <c r="O15" s="146">
        <v>1</v>
      </c>
      <c r="P15" s="83" t="s">
        <v>92</v>
      </c>
      <c r="Q15" s="151">
        <v>5</v>
      </c>
      <c r="R15" s="151">
        <v>7</v>
      </c>
      <c r="S15" s="58">
        <f t="shared" si="0"/>
        <v>0.7142857142857143</v>
      </c>
      <c r="T15" s="82">
        <v>0.75</v>
      </c>
      <c r="U15" s="42">
        <f t="shared" si="1"/>
        <v>0.95238095238095244</v>
      </c>
      <c r="V15" s="62" t="s">
        <v>153</v>
      </c>
      <c r="W15" s="63" t="s">
        <v>154</v>
      </c>
      <c r="AE15" s="12" t="str">
        <f>IF(B15=Datos!$C$11, "Iniciativas_Objetivo1", IF(B15=Datos!$C$12, "Iniciativas_Objetivo2", IF(B15=Datos!$C$13, "Iniciativas_Objetivo3", IF(B15=Datos!$C$14, "Iniciativas_Objetivo4", IF(B15=Datos!$C$15, "Iniciativas_Objetivo5", IF(B15=Datos!$C$16, "Iniciativas_Objetivo6", IF(B15=Datos!$C$17, "Iniciativas_Objetivo7", IF(B15=Datos!$C$18, "Iniciativas_Objetivo8", IF(B15=Datos!$C$19, "Iniciativas_Objetivo9", IF(B15=Datos!$C$20, "Iniciativas_Objetivo10", IF(B15=Datos!$C$21, "Iniciativas_Objetivo11", IF(B15=Datos!$C$22, "Iniciativas_Objetivo12",IF(B15=Datos!$C$23, "Iniciativas_Objetivo13", " ")))))))))))))</f>
        <v>Iniciativas_Objetivo9</v>
      </c>
    </row>
    <row r="16" spans="1:31" ht="130.5" x14ac:dyDescent="0.2">
      <c r="A16" s="75" t="s">
        <v>78</v>
      </c>
      <c r="B16" s="69" t="s">
        <v>155</v>
      </c>
      <c r="C16" s="69" t="s">
        <v>156</v>
      </c>
      <c r="D16" s="69" t="s">
        <v>157</v>
      </c>
      <c r="E16" s="61" t="s">
        <v>82</v>
      </c>
      <c r="F16" s="61" t="s">
        <v>158</v>
      </c>
      <c r="G16" s="141" t="s">
        <v>137</v>
      </c>
      <c r="H16" s="83" t="s">
        <v>85</v>
      </c>
      <c r="I16" s="69" t="s">
        <v>159</v>
      </c>
      <c r="J16" s="139" t="s">
        <v>87</v>
      </c>
      <c r="K16" s="140" t="s">
        <v>88</v>
      </c>
      <c r="L16" s="140" t="s">
        <v>129</v>
      </c>
      <c r="M16" s="69" t="s">
        <v>160</v>
      </c>
      <c r="N16" s="81" t="s">
        <v>161</v>
      </c>
      <c r="O16" s="181">
        <v>1</v>
      </c>
      <c r="P16" s="83" t="s">
        <v>92</v>
      </c>
      <c r="Q16" s="157">
        <v>3</v>
      </c>
      <c r="R16" s="157">
        <v>4</v>
      </c>
      <c r="S16" s="58">
        <f t="shared" si="0"/>
        <v>0.75</v>
      </c>
      <c r="T16" s="82">
        <v>0.75</v>
      </c>
      <c r="U16" s="42">
        <f t="shared" si="1"/>
        <v>1</v>
      </c>
      <c r="V16" s="160" t="s">
        <v>162</v>
      </c>
      <c r="W16" s="160"/>
      <c r="AE16" s="12" t="str">
        <f>IF(B16=Datos!$C$11, "Iniciativas_Objetivo1", IF(B16=Datos!$C$12, "Iniciativas_Objetivo2", IF(B16=Datos!$C$13, "Iniciativas_Objetivo3", IF(B16=Datos!$C$14, "Iniciativas_Objetivo4", IF(B16=Datos!$C$15, "Iniciativas_Objetivo5", IF(B16=Datos!$C$16, "Iniciativas_Objetivo6", IF(B16=Datos!$C$17, "Iniciativas_Objetivo7", IF(B16=Datos!$C$18, "Iniciativas_Objetivo8", IF(B16=Datos!$C$19, "Iniciativas_Objetivo9", IF(B16=Datos!$C$20, "Iniciativas_Objetivo10", IF(B16=Datos!$C$21, "Iniciativas_Objetivo11", IF(B16=Datos!$C$22, "Iniciativas_Objetivo12",IF(B16=Datos!$C$23, "Iniciativas_Objetivo13", " ")))))))))))))</f>
        <v>Iniciativas_Objetivo2</v>
      </c>
    </row>
    <row r="17" spans="1:31" ht="246.75" x14ac:dyDescent="0.2">
      <c r="A17" s="69" t="s">
        <v>78</v>
      </c>
      <c r="B17" s="69" t="s">
        <v>155</v>
      </c>
      <c r="C17" s="69" t="s">
        <v>156</v>
      </c>
      <c r="D17" s="69" t="s">
        <v>163</v>
      </c>
      <c r="E17" s="69" t="s">
        <v>164</v>
      </c>
      <c r="F17" s="69" t="s">
        <v>165</v>
      </c>
      <c r="G17" s="108" t="s">
        <v>166</v>
      </c>
      <c r="H17" s="83" t="s">
        <v>85</v>
      </c>
      <c r="I17" s="83" t="s">
        <v>167</v>
      </c>
      <c r="J17" s="139" t="s">
        <v>87</v>
      </c>
      <c r="K17" s="140" t="s">
        <v>88</v>
      </c>
      <c r="L17" s="140" t="s">
        <v>89</v>
      </c>
      <c r="M17" s="83" t="s">
        <v>168</v>
      </c>
      <c r="N17" s="142" t="s">
        <v>169</v>
      </c>
      <c r="O17" s="169">
        <v>0.5</v>
      </c>
      <c r="P17" s="83" t="s">
        <v>92</v>
      </c>
      <c r="Q17" s="151">
        <v>5</v>
      </c>
      <c r="R17" s="151">
        <v>5</v>
      </c>
      <c r="S17" s="58">
        <f>IFERROR(IF(IF(L17="Programación anual", IF(COUNTIF(O17,"&lt;=1")=1,(Q17/R17)*(100%/O17),Q17/R17), IF(COUNTIF(O17,"&lt;=1")=1,(Q17/R17)*(100%/O17)*(T17/100%),(Q17/R17)*(T17/100%)))&gt;=1,100%,IF(L17="Programación anual", IF(COUNTIF(O17,"&lt;=1")=1,(Q17/R17)*(100%/O17),Q17/R17), IF(COUNTIF(O17,"&lt;=1")=1,(Q17/R17)*(100%/O17)*(T17/100%),(Q17/R17)*(T17/100%))))," ")</f>
        <v>1</v>
      </c>
      <c r="T17" s="82">
        <v>0.75</v>
      </c>
      <c r="U17" s="42">
        <f t="shared" si="1"/>
        <v>1</v>
      </c>
      <c r="V17" s="64" t="s">
        <v>170</v>
      </c>
      <c r="W17" s="275"/>
      <c r="AE17" s="12" t="str">
        <f>IF(B17=Datos!$C$11, "Iniciativas_Objetivo1", IF(B17=Datos!$C$12, "Iniciativas_Objetivo2", IF(B17=Datos!$C$13, "Iniciativas_Objetivo3", IF(B17=Datos!$C$14, "Iniciativas_Objetivo4", IF(B17=Datos!$C$15, "Iniciativas_Objetivo5", IF(B17=Datos!$C$16, "Iniciativas_Objetivo6", IF(B17=Datos!$C$17, "Iniciativas_Objetivo7", IF(B17=Datos!$C$18, "Iniciativas_Objetivo8", IF(B17=Datos!$C$19, "Iniciativas_Objetivo9", IF(B17=Datos!$C$20, "Iniciativas_Objetivo10", IF(B17=Datos!$C$21, "Iniciativas_Objetivo11", IF(B17=Datos!$C$22, "Iniciativas_Objetivo12",IF(B17=Datos!$C$23, "Iniciativas_Objetivo13", " ")))))))))))))</f>
        <v>Iniciativas_Objetivo2</v>
      </c>
    </row>
    <row r="18" spans="1:31" ht="102" x14ac:dyDescent="0.2">
      <c r="A18" s="85" t="s">
        <v>171</v>
      </c>
      <c r="B18" s="69" t="s">
        <v>172</v>
      </c>
      <c r="C18" s="69" t="s">
        <v>173</v>
      </c>
      <c r="D18" s="69" t="s">
        <v>174</v>
      </c>
      <c r="E18" s="61" t="s">
        <v>175</v>
      </c>
      <c r="F18" s="61" t="s">
        <v>117</v>
      </c>
      <c r="G18" s="108" t="s">
        <v>127</v>
      </c>
      <c r="H18" s="83" t="s">
        <v>85</v>
      </c>
      <c r="I18" s="83" t="s">
        <v>176</v>
      </c>
      <c r="J18" s="139" t="s">
        <v>87</v>
      </c>
      <c r="K18" s="69" t="s">
        <v>88</v>
      </c>
      <c r="L18" s="140" t="s">
        <v>129</v>
      </c>
      <c r="M18" s="83" t="s">
        <v>177</v>
      </c>
      <c r="N18" s="110" t="s">
        <v>178</v>
      </c>
      <c r="O18" s="145">
        <v>200</v>
      </c>
      <c r="P18" s="83" t="s">
        <v>92</v>
      </c>
      <c r="Q18" s="176">
        <v>48</v>
      </c>
      <c r="R18" s="176">
        <v>200</v>
      </c>
      <c r="S18" s="58">
        <f t="shared" si="0"/>
        <v>0.24</v>
      </c>
      <c r="T18" s="82">
        <v>0.75</v>
      </c>
      <c r="U18" s="42">
        <f t="shared" si="1"/>
        <v>0.32</v>
      </c>
      <c r="V18" s="65" t="s">
        <v>179</v>
      </c>
      <c r="W18" s="65" t="s">
        <v>180</v>
      </c>
      <c r="AE18" s="12" t="str">
        <f>IF(B18=Datos!$C$11, "Iniciativas_Objetivo1", IF(B18=Datos!$C$12, "Iniciativas_Objetivo2", IF(B18=Datos!$C$13, "Iniciativas_Objetivo3", IF(B18=Datos!$C$14, "Iniciativas_Objetivo4", IF(B18=Datos!$C$15, "Iniciativas_Objetivo5", IF(B18=Datos!$C$16, "Iniciativas_Objetivo6", IF(B18=Datos!$C$17, "Iniciativas_Objetivo7", IF(B18=Datos!$C$18, "Iniciativas_Objetivo8", IF(B18=Datos!$C$19, "Iniciativas_Objetivo9", IF(B18=Datos!$C$20, "Iniciativas_Objetivo10", IF(B18=Datos!$C$21, "Iniciativas_Objetivo11", IF(B18=Datos!$C$22, "Iniciativas_Objetivo12",IF(B18=Datos!$C$23, "Iniciativas_Objetivo13", " ")))))))))))))</f>
        <v>Iniciativas_Objetivo4</v>
      </c>
    </row>
    <row r="19" spans="1:31" ht="232.5" x14ac:dyDescent="0.2">
      <c r="A19" s="85" t="s">
        <v>171</v>
      </c>
      <c r="B19" s="69" t="s">
        <v>181</v>
      </c>
      <c r="C19" s="69" t="s">
        <v>182</v>
      </c>
      <c r="D19" s="69" t="s">
        <v>183</v>
      </c>
      <c r="E19" s="61" t="s">
        <v>175</v>
      </c>
      <c r="F19" s="61" t="s">
        <v>117</v>
      </c>
      <c r="G19" s="108" t="s">
        <v>127</v>
      </c>
      <c r="H19" s="83" t="s">
        <v>85</v>
      </c>
      <c r="I19" s="83" t="s">
        <v>184</v>
      </c>
      <c r="J19" s="139" t="s">
        <v>98</v>
      </c>
      <c r="K19" s="140" t="s">
        <v>185</v>
      </c>
      <c r="L19" s="140" t="s">
        <v>129</v>
      </c>
      <c r="M19" s="83" t="s">
        <v>186</v>
      </c>
      <c r="N19" s="110" t="s">
        <v>187</v>
      </c>
      <c r="O19" s="169">
        <v>1</v>
      </c>
      <c r="P19" s="83" t="s">
        <v>92</v>
      </c>
      <c r="Q19" s="90">
        <v>7731076136</v>
      </c>
      <c r="R19" s="54">
        <v>7731076136</v>
      </c>
      <c r="S19" s="58">
        <f t="shared" si="0"/>
        <v>1</v>
      </c>
      <c r="T19" s="82">
        <v>0.75</v>
      </c>
      <c r="U19" s="42">
        <f t="shared" si="1"/>
        <v>1</v>
      </c>
      <c r="V19" s="65" t="s">
        <v>188</v>
      </c>
      <c r="W19" s="65" t="s">
        <v>189</v>
      </c>
      <c r="AE19" s="12" t="str">
        <f>IF(B19=Datos!$C$11, "Iniciativas_Objetivo1", IF(B19=Datos!$C$12, "Iniciativas_Objetivo2", IF(B19=Datos!$C$13, "Iniciativas_Objetivo3", IF(B19=Datos!$C$14, "Iniciativas_Objetivo4", IF(B19=Datos!$C$15, "Iniciativas_Objetivo5", IF(B19=Datos!$C$16, "Iniciativas_Objetivo6", IF(B19=Datos!$C$17, "Iniciativas_Objetivo7", IF(B19=Datos!$C$18, "Iniciativas_Objetivo8", IF(B19=Datos!$C$19, "Iniciativas_Objetivo9", IF(B19=Datos!$C$20, "Iniciativas_Objetivo10", IF(B19=Datos!$C$21, "Iniciativas_Objetivo11", IF(B19=Datos!$C$22, "Iniciativas_Objetivo12",IF(B19=Datos!$C$23, "Iniciativas_Objetivo13", " ")))))))))))))</f>
        <v>Iniciativas_Objetivo3</v>
      </c>
    </row>
    <row r="20" spans="1:31" ht="159" x14ac:dyDescent="0.2">
      <c r="A20" s="85" t="s">
        <v>171</v>
      </c>
      <c r="B20" s="69" t="s">
        <v>181</v>
      </c>
      <c r="C20" s="69" t="s">
        <v>182</v>
      </c>
      <c r="D20" s="69" t="s">
        <v>190</v>
      </c>
      <c r="E20" s="61" t="s">
        <v>191</v>
      </c>
      <c r="F20" s="61" t="s">
        <v>192</v>
      </c>
      <c r="G20" s="108" t="s">
        <v>193</v>
      </c>
      <c r="H20" s="83" t="s">
        <v>85</v>
      </c>
      <c r="I20" s="83" t="s">
        <v>194</v>
      </c>
      <c r="J20" s="139" t="s">
        <v>98</v>
      </c>
      <c r="K20" s="140" t="s">
        <v>185</v>
      </c>
      <c r="L20" s="140" t="s">
        <v>129</v>
      </c>
      <c r="M20" s="83" t="s">
        <v>195</v>
      </c>
      <c r="N20" s="109" t="s">
        <v>196</v>
      </c>
      <c r="O20" s="93">
        <v>267422147936</v>
      </c>
      <c r="P20" s="83" t="s">
        <v>92</v>
      </c>
      <c r="Q20" s="91">
        <v>265995292936</v>
      </c>
      <c r="R20" s="88">
        <v>267422147936</v>
      </c>
      <c r="S20" s="58">
        <f t="shared" si="0"/>
        <v>0.99466440976930048</v>
      </c>
      <c r="T20" s="82">
        <v>0.75</v>
      </c>
      <c r="U20" s="42">
        <f t="shared" si="1"/>
        <v>1</v>
      </c>
      <c r="V20" s="66" t="s">
        <v>197</v>
      </c>
      <c r="W20" s="211"/>
      <c r="AE20" s="12" t="str">
        <f>IF(B20=Datos!$C$11, "Iniciativas_Objetivo1", IF(B20=Datos!$C$12, "Iniciativas_Objetivo2", IF(B20=Datos!$C$13, "Iniciativas_Objetivo3", IF(B20=Datos!$C$14, "Iniciativas_Objetivo4", IF(B20=Datos!$C$15, "Iniciativas_Objetivo5", IF(B20=Datos!$C$16, "Iniciativas_Objetivo6", IF(B20=Datos!$C$17, "Iniciativas_Objetivo7", IF(B20=Datos!$C$18, "Iniciativas_Objetivo8", IF(B20=Datos!$C$19, "Iniciativas_Objetivo9", IF(B20=Datos!$C$20, "Iniciativas_Objetivo10", IF(B20=Datos!$C$21, "Iniciativas_Objetivo11", IF(B20=Datos!$C$22, "Iniciativas_Objetivo12",IF(B20=Datos!$C$23, "Iniciativas_Objetivo13", " ")))))))))))))</f>
        <v>Iniciativas_Objetivo3</v>
      </c>
    </row>
    <row r="21" spans="1:31" ht="144.75" x14ac:dyDescent="0.2">
      <c r="A21" s="85" t="s">
        <v>171</v>
      </c>
      <c r="B21" s="69" t="s">
        <v>172</v>
      </c>
      <c r="C21" s="69" t="s">
        <v>198</v>
      </c>
      <c r="D21" s="69" t="s">
        <v>199</v>
      </c>
      <c r="E21" s="61" t="s">
        <v>175</v>
      </c>
      <c r="F21" s="61" t="s">
        <v>200</v>
      </c>
      <c r="G21" s="108" t="s">
        <v>118</v>
      </c>
      <c r="H21" s="83" t="s">
        <v>85</v>
      </c>
      <c r="I21" s="83" t="s">
        <v>201</v>
      </c>
      <c r="J21" s="139" t="s">
        <v>98</v>
      </c>
      <c r="K21" s="140" t="s">
        <v>185</v>
      </c>
      <c r="L21" s="140" t="s">
        <v>129</v>
      </c>
      <c r="M21" s="83" t="s">
        <v>202</v>
      </c>
      <c r="N21" s="68" t="s">
        <v>203</v>
      </c>
      <c r="O21" s="93">
        <v>307000000000</v>
      </c>
      <c r="P21" s="83" t="s">
        <v>92</v>
      </c>
      <c r="Q21" s="171">
        <v>281056196931.19</v>
      </c>
      <c r="R21" s="170">
        <v>307000000000</v>
      </c>
      <c r="S21" s="58">
        <f t="shared" si="0"/>
        <v>0.91549249814719869</v>
      </c>
      <c r="T21" s="82">
        <v>0.75</v>
      </c>
      <c r="U21" s="42">
        <f t="shared" si="1"/>
        <v>1</v>
      </c>
      <c r="V21" s="276" t="s">
        <v>204</v>
      </c>
      <c r="W21" s="276" t="s">
        <v>205</v>
      </c>
      <c r="AE21" s="12" t="str">
        <f>IF(B21=Datos!$C$11, "Iniciativas_Objetivo1", IF(B21=Datos!$C$12, "Iniciativas_Objetivo2", IF(B21=Datos!$C$13, "Iniciativas_Objetivo3", IF(B21=Datos!$C$14, "Iniciativas_Objetivo4", IF(B21=Datos!$C$15, "Iniciativas_Objetivo5", IF(B21=Datos!$C$16, "Iniciativas_Objetivo6", IF(B21=Datos!$C$17, "Iniciativas_Objetivo7", IF(B21=Datos!$C$18, "Iniciativas_Objetivo8", IF(B21=Datos!$C$19, "Iniciativas_Objetivo9", IF(B21=Datos!$C$20, "Iniciativas_Objetivo10", IF(B21=Datos!$C$21, "Iniciativas_Objetivo11", IF(B21=Datos!$C$22, "Iniciativas_Objetivo12",IF(B21=Datos!$C$23, "Iniciativas_Objetivo13", " ")))))))))))))</f>
        <v>Iniciativas_Objetivo4</v>
      </c>
    </row>
    <row r="22" spans="1:31" ht="288.75" x14ac:dyDescent="0.2">
      <c r="A22" s="85" t="s">
        <v>171</v>
      </c>
      <c r="B22" s="69" t="s">
        <v>172</v>
      </c>
      <c r="C22" s="69" t="s">
        <v>198</v>
      </c>
      <c r="D22" s="69" t="s">
        <v>206</v>
      </c>
      <c r="E22" s="61" t="s">
        <v>175</v>
      </c>
      <c r="F22" s="61" t="s">
        <v>200</v>
      </c>
      <c r="G22" s="108" t="s">
        <v>127</v>
      </c>
      <c r="H22" s="83" t="s">
        <v>85</v>
      </c>
      <c r="I22" s="83" t="s">
        <v>207</v>
      </c>
      <c r="J22" s="139" t="s">
        <v>98</v>
      </c>
      <c r="K22" s="140" t="s">
        <v>185</v>
      </c>
      <c r="L22" s="140" t="s">
        <v>129</v>
      </c>
      <c r="M22" s="83" t="s">
        <v>208</v>
      </c>
      <c r="N22" s="109" t="s">
        <v>209</v>
      </c>
      <c r="O22" s="93">
        <v>15000000000</v>
      </c>
      <c r="P22" s="83" t="s">
        <v>92</v>
      </c>
      <c r="Q22" s="92">
        <v>10262477203</v>
      </c>
      <c r="R22" s="93">
        <v>15000000000</v>
      </c>
      <c r="S22" s="58">
        <f t="shared" si="0"/>
        <v>0.68416514686666663</v>
      </c>
      <c r="T22" s="82">
        <v>0.75</v>
      </c>
      <c r="U22" s="42">
        <f>IFERROR(IF(S22=" "," ",IF(S22&gt;=T22,1,S22/T22))," ")</f>
        <v>0.91222019582222214</v>
      </c>
      <c r="V22" s="68" t="s">
        <v>210</v>
      </c>
      <c r="W22" s="199"/>
      <c r="AE22" s="12" t="str">
        <f>IF(B22=Datos!$C$11, "Iniciativas_Objetivo1", IF(B22=Datos!$C$12, "Iniciativas_Objetivo2", IF(B22=Datos!$C$13, "Iniciativas_Objetivo3", IF(B22=Datos!$C$14, "Iniciativas_Objetivo4", IF(B22=Datos!$C$15, "Iniciativas_Objetivo5", IF(B22=Datos!$C$16, "Iniciativas_Objetivo6", IF(B22=Datos!$C$17, "Iniciativas_Objetivo7", IF(B22=Datos!$C$18, "Iniciativas_Objetivo8", IF(B22=Datos!$C$19, "Iniciativas_Objetivo9", IF(B22=Datos!$C$20, "Iniciativas_Objetivo10", IF(B22=Datos!$C$21, "Iniciativas_Objetivo11", IF(B22=Datos!$C$22, "Iniciativas_Objetivo12",IF(B22=Datos!$C$23, "Iniciativas_Objetivo13", " ")))))))))))))</f>
        <v>Iniciativas_Objetivo4</v>
      </c>
    </row>
    <row r="23" spans="1:31" ht="409.5" x14ac:dyDescent="0.2">
      <c r="A23" s="85" t="s">
        <v>171</v>
      </c>
      <c r="B23" s="69" t="s">
        <v>172</v>
      </c>
      <c r="C23" s="69" t="s">
        <v>198</v>
      </c>
      <c r="D23" s="69" t="s">
        <v>211</v>
      </c>
      <c r="E23" s="61" t="s">
        <v>95</v>
      </c>
      <c r="F23" s="61" t="s">
        <v>200</v>
      </c>
      <c r="G23" s="141" t="s">
        <v>212</v>
      </c>
      <c r="H23" s="83" t="s">
        <v>85</v>
      </c>
      <c r="I23" s="83" t="s">
        <v>213</v>
      </c>
      <c r="J23" s="139" t="s">
        <v>98</v>
      </c>
      <c r="K23" s="140" t="s">
        <v>185</v>
      </c>
      <c r="L23" s="140" t="s">
        <v>129</v>
      </c>
      <c r="M23" s="111" t="s">
        <v>214</v>
      </c>
      <c r="N23" s="112" t="s">
        <v>215</v>
      </c>
      <c r="O23" s="92">
        <v>12910219930</v>
      </c>
      <c r="P23" s="83" t="s">
        <v>92</v>
      </c>
      <c r="Q23" s="193">
        <v>3906633119</v>
      </c>
      <c r="R23" s="191">
        <v>12910219930</v>
      </c>
      <c r="S23" s="58">
        <f t="shared" si="0"/>
        <v>0.30260004401024948</v>
      </c>
      <c r="T23" s="82">
        <v>0.75</v>
      </c>
      <c r="U23" s="42">
        <f t="shared" si="1"/>
        <v>0.40346672534699929</v>
      </c>
      <c r="V23" s="67" t="s">
        <v>216</v>
      </c>
      <c r="W23" s="67" t="s">
        <v>217</v>
      </c>
      <c r="AE23" s="12" t="str">
        <f>IF(B23=Datos!$C$11, "Iniciativas_Objetivo1", IF(B23=Datos!$C$12, "Iniciativas_Objetivo2", IF(B23=Datos!$C$13, "Iniciativas_Objetivo3", IF(B23=Datos!$C$14, "Iniciativas_Objetivo4", IF(B23=Datos!$C$15, "Iniciativas_Objetivo5", IF(B23=Datos!$C$16, "Iniciativas_Objetivo6", IF(B23=Datos!$C$17, "Iniciativas_Objetivo7", IF(B23=Datos!$C$18, "Iniciativas_Objetivo8", IF(B23=Datos!$C$19, "Iniciativas_Objetivo9", IF(B23=Datos!$C$20, "Iniciativas_Objetivo10", IF(B23=Datos!$C$21, "Iniciativas_Objetivo11", IF(B23=Datos!$C$22, "Iniciativas_Objetivo12",IF(B23=Datos!$C$23, "Iniciativas_Objetivo13", " ")))))))))))))</f>
        <v>Iniciativas_Objetivo4</v>
      </c>
    </row>
    <row r="24" spans="1:31" ht="159.75" customHeight="1" x14ac:dyDescent="0.2">
      <c r="A24" s="69" t="s">
        <v>171</v>
      </c>
      <c r="B24" s="69" t="s">
        <v>172</v>
      </c>
      <c r="C24" s="69" t="s">
        <v>198</v>
      </c>
      <c r="D24" s="69" t="s">
        <v>218</v>
      </c>
      <c r="E24" s="69" t="s">
        <v>175</v>
      </c>
      <c r="F24" s="69" t="s">
        <v>219</v>
      </c>
      <c r="G24" s="108" t="s">
        <v>166</v>
      </c>
      <c r="H24" s="83" t="s">
        <v>85</v>
      </c>
      <c r="I24" s="69" t="s">
        <v>220</v>
      </c>
      <c r="J24" s="139" t="s">
        <v>98</v>
      </c>
      <c r="K24" s="140" t="s">
        <v>185</v>
      </c>
      <c r="L24" s="140" t="s">
        <v>129</v>
      </c>
      <c r="M24" s="83" t="s">
        <v>221</v>
      </c>
      <c r="N24" s="110" t="s">
        <v>222</v>
      </c>
      <c r="O24" s="93">
        <v>357530300</v>
      </c>
      <c r="P24" s="83" t="s">
        <v>92</v>
      </c>
      <c r="Q24" s="196">
        <v>115822175</v>
      </c>
      <c r="R24" s="192">
        <v>357530300</v>
      </c>
      <c r="S24" s="58">
        <f t="shared" si="0"/>
        <v>0.3239506553710273</v>
      </c>
      <c r="T24" s="82">
        <v>0.75</v>
      </c>
      <c r="U24" s="42">
        <f t="shared" si="1"/>
        <v>0.43193420716136971</v>
      </c>
      <c r="V24" s="60" t="s">
        <v>223</v>
      </c>
      <c r="W24" s="60" t="s">
        <v>224</v>
      </c>
      <c r="AE24" s="12" t="str">
        <f>IF(B24=Datos!$C$11, "Iniciativas_Objetivo1", IF(B24=Datos!$C$12, "Iniciativas_Objetivo2", IF(B24=Datos!$C$13, "Iniciativas_Objetivo3", IF(B24=Datos!$C$14, "Iniciativas_Objetivo4", IF(B24=Datos!$C$15, "Iniciativas_Objetivo5", IF(B24=Datos!$C$16, "Iniciativas_Objetivo6", IF(B24=Datos!$C$17, "Iniciativas_Objetivo7", IF(B24=Datos!$C$18, "Iniciativas_Objetivo8", IF(B24=Datos!$C$19, "Iniciativas_Objetivo9", IF(B24=Datos!$C$20, "Iniciativas_Objetivo10", IF(B24=Datos!$C$21, "Iniciativas_Objetivo11", IF(B24=Datos!$C$22, "Iniciativas_Objetivo12",IF(B24=Datos!$C$23, "Iniciativas_Objetivo13", " ")))))))))))))</f>
        <v>Iniciativas_Objetivo4</v>
      </c>
    </row>
    <row r="25" spans="1:31" ht="173.25" customHeight="1" x14ac:dyDescent="0.2">
      <c r="A25" s="85" t="s">
        <v>171</v>
      </c>
      <c r="B25" s="69" t="s">
        <v>172</v>
      </c>
      <c r="C25" s="69" t="s">
        <v>173</v>
      </c>
      <c r="D25" s="69" t="s">
        <v>225</v>
      </c>
      <c r="E25" s="61" t="s">
        <v>175</v>
      </c>
      <c r="F25" s="61" t="s">
        <v>117</v>
      </c>
      <c r="G25" s="108" t="s">
        <v>127</v>
      </c>
      <c r="H25" s="83" t="s">
        <v>85</v>
      </c>
      <c r="I25" s="83" t="s">
        <v>226</v>
      </c>
      <c r="J25" s="139" t="s">
        <v>87</v>
      </c>
      <c r="K25" s="69" t="s">
        <v>88</v>
      </c>
      <c r="L25" s="140" t="s">
        <v>89</v>
      </c>
      <c r="M25" s="83" t="s">
        <v>227</v>
      </c>
      <c r="N25" s="110" t="s">
        <v>228</v>
      </c>
      <c r="O25" s="169">
        <v>1</v>
      </c>
      <c r="P25" s="83" t="s">
        <v>92</v>
      </c>
      <c r="Q25" s="86">
        <v>22</v>
      </c>
      <c r="R25" s="87">
        <v>22</v>
      </c>
      <c r="S25" s="58">
        <f t="shared" si="0"/>
        <v>0.75</v>
      </c>
      <c r="T25" s="82">
        <v>0.75</v>
      </c>
      <c r="U25" s="42">
        <f t="shared" si="1"/>
        <v>1</v>
      </c>
      <c r="V25" s="62" t="s">
        <v>229</v>
      </c>
      <c r="W25" s="63"/>
      <c r="AE25" s="12" t="str">
        <f>IF(B25=Datos!$C$11, "Iniciativas_Objetivo1", IF(B25=Datos!$C$12, "Iniciativas_Objetivo2", IF(B25=Datos!$C$13, "Iniciativas_Objetivo3", IF(B25=Datos!$C$14, "Iniciativas_Objetivo4", IF(B25=Datos!$C$15, "Iniciativas_Objetivo5", IF(B25=Datos!$C$16, "Iniciativas_Objetivo6", IF(B25=Datos!$C$17, "Iniciativas_Objetivo7", IF(B25=Datos!$C$18, "Iniciativas_Objetivo8", IF(B25=Datos!$C$19, "Iniciativas_Objetivo9", IF(B25=Datos!$C$20, "Iniciativas_Objetivo10", IF(B25=Datos!$C$21, "Iniciativas_Objetivo11", IF(B25=Datos!$C$22, "Iniciativas_Objetivo12",IF(B25=Datos!$C$23, "Iniciativas_Objetivo13", " ")))))))))))))</f>
        <v>Iniciativas_Objetivo4</v>
      </c>
    </row>
    <row r="26" spans="1:31" ht="130.5" customHeight="1" x14ac:dyDescent="0.2">
      <c r="A26" s="85" t="s">
        <v>171</v>
      </c>
      <c r="B26" s="69" t="s">
        <v>172</v>
      </c>
      <c r="C26" s="69" t="s">
        <v>173</v>
      </c>
      <c r="D26" s="69" t="s">
        <v>230</v>
      </c>
      <c r="E26" s="61" t="s">
        <v>125</v>
      </c>
      <c r="F26" s="61" t="s">
        <v>126</v>
      </c>
      <c r="G26" s="108" t="s">
        <v>127</v>
      </c>
      <c r="H26" s="83" t="s">
        <v>85</v>
      </c>
      <c r="I26" s="83" t="s">
        <v>231</v>
      </c>
      <c r="J26" s="139" t="s">
        <v>87</v>
      </c>
      <c r="K26" s="140" t="s">
        <v>185</v>
      </c>
      <c r="L26" s="140" t="s">
        <v>129</v>
      </c>
      <c r="M26" s="116" t="s">
        <v>232</v>
      </c>
      <c r="N26" s="143" t="s">
        <v>233</v>
      </c>
      <c r="O26" s="93">
        <v>650000000</v>
      </c>
      <c r="P26" s="83" t="s">
        <v>92</v>
      </c>
      <c r="Q26" s="93">
        <v>623937125</v>
      </c>
      <c r="R26" s="93">
        <v>650000000</v>
      </c>
      <c r="S26" s="58">
        <f t="shared" si="0"/>
        <v>0.95990326923076918</v>
      </c>
      <c r="T26" s="82">
        <v>0.75</v>
      </c>
      <c r="U26" s="42">
        <f t="shared" si="1"/>
        <v>1</v>
      </c>
      <c r="V26" s="64" t="s">
        <v>234</v>
      </c>
      <c r="W26" s="68" t="s">
        <v>235</v>
      </c>
      <c r="AE26" s="12" t="str">
        <f>IF(B26=Datos!$C$11, "Iniciativas_Objetivo1", IF(B26=Datos!$C$12, "Iniciativas_Objetivo2", IF(B26=Datos!$C$13, "Iniciativas_Objetivo3", IF(B26=Datos!$C$14, "Iniciativas_Objetivo4", IF(B26=Datos!$C$15, "Iniciativas_Objetivo5", IF(B26=Datos!$C$16, "Iniciativas_Objetivo6", IF(B26=Datos!$C$17, "Iniciativas_Objetivo7", IF(B26=Datos!$C$18, "Iniciativas_Objetivo8", IF(B26=Datos!$C$19, "Iniciativas_Objetivo9", IF(B26=Datos!$C$20, "Iniciativas_Objetivo10", IF(B26=Datos!$C$21, "Iniciativas_Objetivo11", IF(B26=Datos!$C$22, "Iniciativas_Objetivo12",IF(B26=Datos!$C$23, "Iniciativas_Objetivo13", " ")))))))))))))</f>
        <v>Iniciativas_Objetivo4</v>
      </c>
    </row>
    <row r="27" spans="1:31" ht="207.75" customHeight="1" x14ac:dyDescent="0.2">
      <c r="A27" s="113" t="s">
        <v>171</v>
      </c>
      <c r="B27" s="69" t="s">
        <v>172</v>
      </c>
      <c r="C27" s="69" t="s">
        <v>198</v>
      </c>
      <c r="D27" s="114" t="s">
        <v>236</v>
      </c>
      <c r="E27" s="61" t="s">
        <v>95</v>
      </c>
      <c r="F27" s="61" t="s">
        <v>200</v>
      </c>
      <c r="G27" s="141" t="s">
        <v>212</v>
      </c>
      <c r="H27" s="83" t="s">
        <v>85</v>
      </c>
      <c r="I27" s="116" t="s">
        <v>237</v>
      </c>
      <c r="J27" s="139" t="s">
        <v>98</v>
      </c>
      <c r="K27" s="140" t="s">
        <v>185</v>
      </c>
      <c r="L27" s="140" t="s">
        <v>129</v>
      </c>
      <c r="M27" s="83" t="s">
        <v>238</v>
      </c>
      <c r="N27" s="81" t="s">
        <v>239</v>
      </c>
      <c r="O27" s="93">
        <v>74684780832</v>
      </c>
      <c r="P27" s="83" t="s">
        <v>92</v>
      </c>
      <c r="Q27" s="156">
        <v>0</v>
      </c>
      <c r="R27" s="192">
        <v>74684780832</v>
      </c>
      <c r="S27" s="58">
        <f t="shared" si="0"/>
        <v>0</v>
      </c>
      <c r="T27" s="82">
        <v>0.75</v>
      </c>
      <c r="U27" s="42">
        <f t="shared" si="1"/>
        <v>0</v>
      </c>
      <c r="V27" s="68" t="s">
        <v>240</v>
      </c>
      <c r="W27" s="73" t="s">
        <v>241</v>
      </c>
      <c r="AE27" s="12" t="str">
        <f>IF(B27=Datos!$C$11, "Iniciativas_Objetivo1", IF(B27=Datos!$C$12, "Iniciativas_Objetivo2", IF(B27=Datos!$C$13, "Iniciativas_Objetivo3", IF(B27=Datos!$C$14, "Iniciativas_Objetivo4", IF(B27=Datos!$C$15, "Iniciativas_Objetivo5", IF(B27=Datos!$C$16, "Iniciativas_Objetivo6", IF(B27=Datos!$C$17, "Iniciativas_Objetivo7", IF(B27=Datos!$C$18, "Iniciativas_Objetivo8", IF(B27=Datos!$C$19, "Iniciativas_Objetivo9", IF(B27=Datos!$C$20, "Iniciativas_Objetivo10", IF(B27=Datos!$C$21, "Iniciativas_Objetivo11", IF(B27=Datos!$C$22, "Iniciativas_Objetivo12",IF(B27=Datos!$C$23, "Iniciativas_Objetivo13", " ")))))))))))))</f>
        <v>Iniciativas_Objetivo4</v>
      </c>
    </row>
    <row r="28" spans="1:31" ht="384.75" x14ac:dyDescent="0.2">
      <c r="A28" s="113" t="s">
        <v>171</v>
      </c>
      <c r="B28" s="69" t="s">
        <v>172</v>
      </c>
      <c r="C28" s="114" t="s">
        <v>173</v>
      </c>
      <c r="D28" s="114" t="s">
        <v>242</v>
      </c>
      <c r="E28" s="115" t="s">
        <v>175</v>
      </c>
      <c r="F28" s="115" t="s">
        <v>200</v>
      </c>
      <c r="G28" s="141" t="s">
        <v>212</v>
      </c>
      <c r="H28" s="116" t="s">
        <v>85</v>
      </c>
      <c r="I28" s="116" t="s">
        <v>243</v>
      </c>
      <c r="J28" s="139" t="s">
        <v>98</v>
      </c>
      <c r="K28" s="69" t="s">
        <v>88</v>
      </c>
      <c r="L28" s="140" t="s">
        <v>129</v>
      </c>
      <c r="M28" s="116" t="s">
        <v>244</v>
      </c>
      <c r="N28" s="117" t="s">
        <v>245</v>
      </c>
      <c r="O28" s="168">
        <v>8</v>
      </c>
      <c r="P28" s="83" t="s">
        <v>92</v>
      </c>
      <c r="Q28" s="151">
        <v>3</v>
      </c>
      <c r="R28" s="151">
        <v>8</v>
      </c>
      <c r="S28" s="58">
        <f t="shared" si="0"/>
        <v>0.375</v>
      </c>
      <c r="T28" s="82">
        <v>0.75</v>
      </c>
      <c r="U28" s="42">
        <f t="shared" si="1"/>
        <v>0.5</v>
      </c>
      <c r="V28" s="62" t="s">
        <v>246</v>
      </c>
      <c r="W28" s="63" t="s">
        <v>247</v>
      </c>
      <c r="AE28" s="12" t="str">
        <f>IF(B28=Datos!$C$11, "Iniciativas_Objetivo1", IF(B28=Datos!$C$12, "Iniciativas_Objetivo2", IF(B28=Datos!$C$13, "Iniciativas_Objetivo3", IF(B28=Datos!$C$14, "Iniciativas_Objetivo4", IF(B28=Datos!$C$15, "Iniciativas_Objetivo5", IF(B28=Datos!$C$16, "Iniciativas_Objetivo6", IF(B28=Datos!$C$17, "Iniciativas_Objetivo7", IF(B28=Datos!$C$18, "Iniciativas_Objetivo8", IF(B28=Datos!$C$19, "Iniciativas_Objetivo9", IF(B28=Datos!$C$20, "Iniciativas_Objetivo10", IF(B28=Datos!$C$21, "Iniciativas_Objetivo11", IF(B28=Datos!$C$22, "Iniciativas_Objetivo12",IF(B28=Datos!$C$23, "Iniciativas_Objetivo13", " ")))))))))))))</f>
        <v>Iniciativas_Objetivo4</v>
      </c>
    </row>
    <row r="29" spans="1:31" ht="255.75" customHeight="1" x14ac:dyDescent="0.2">
      <c r="A29" s="118" t="s">
        <v>171</v>
      </c>
      <c r="B29" s="69" t="s">
        <v>172</v>
      </c>
      <c r="C29" s="119" t="s">
        <v>173</v>
      </c>
      <c r="D29" s="119" t="s">
        <v>248</v>
      </c>
      <c r="E29" s="120" t="s">
        <v>95</v>
      </c>
      <c r="F29" s="120" t="s">
        <v>117</v>
      </c>
      <c r="G29" s="141" t="s">
        <v>212</v>
      </c>
      <c r="H29" s="121" t="s">
        <v>85</v>
      </c>
      <c r="I29" s="121" t="s">
        <v>249</v>
      </c>
      <c r="J29" s="139" t="s">
        <v>98</v>
      </c>
      <c r="K29" s="69" t="s">
        <v>88</v>
      </c>
      <c r="L29" s="140" t="s">
        <v>129</v>
      </c>
      <c r="M29" s="121" t="s">
        <v>250</v>
      </c>
      <c r="N29" s="144" t="s">
        <v>251</v>
      </c>
      <c r="O29" s="174">
        <v>60</v>
      </c>
      <c r="P29" s="83" t="s">
        <v>92</v>
      </c>
      <c r="Q29" s="194">
        <v>22</v>
      </c>
      <c r="R29" s="151">
        <v>60</v>
      </c>
      <c r="S29" s="58">
        <f t="shared" si="0"/>
        <v>0.36666666666666664</v>
      </c>
      <c r="T29" s="82">
        <v>0.75</v>
      </c>
      <c r="U29" s="42">
        <f t="shared" si="1"/>
        <v>0.48888888888888887</v>
      </c>
      <c r="V29" s="60" t="s">
        <v>252</v>
      </c>
      <c r="W29" s="60" t="s">
        <v>253</v>
      </c>
      <c r="AE29" s="12" t="str">
        <f>IF(B29=Datos!$C$11, "Iniciativas_Objetivo1", IF(B29=Datos!$C$12, "Iniciativas_Objetivo2", IF(B29=Datos!$C$13, "Iniciativas_Objetivo3", IF(B29=Datos!$C$14, "Iniciativas_Objetivo4", IF(B29=Datos!$C$15, "Iniciativas_Objetivo5", IF(B29=Datos!$C$16, "Iniciativas_Objetivo6", IF(B29=Datos!$C$17, "Iniciativas_Objetivo7", IF(B29=Datos!$C$18, "Iniciativas_Objetivo8", IF(B29=Datos!$C$19, "Iniciativas_Objetivo9", IF(B29=Datos!$C$20, "Iniciativas_Objetivo10", IF(B29=Datos!$C$21, "Iniciativas_Objetivo11", IF(B29=Datos!$C$22, "Iniciativas_Objetivo12",IF(B29=Datos!$C$23, "Iniciativas_Objetivo13", " ")))))))))))))</f>
        <v>Iniciativas_Objetivo4</v>
      </c>
    </row>
    <row r="30" spans="1:31" ht="159" customHeight="1" x14ac:dyDescent="0.2">
      <c r="A30" s="119" t="s">
        <v>171</v>
      </c>
      <c r="B30" s="69" t="s">
        <v>172</v>
      </c>
      <c r="C30" s="119" t="s">
        <v>173</v>
      </c>
      <c r="D30" s="119" t="s">
        <v>254</v>
      </c>
      <c r="E30" s="119" t="s">
        <v>175</v>
      </c>
      <c r="F30" s="119" t="s">
        <v>219</v>
      </c>
      <c r="G30" s="108" t="s">
        <v>166</v>
      </c>
      <c r="H30" s="121" t="s">
        <v>85</v>
      </c>
      <c r="I30" s="121" t="s">
        <v>255</v>
      </c>
      <c r="J30" s="139" t="s">
        <v>98</v>
      </c>
      <c r="K30" s="140" t="s">
        <v>88</v>
      </c>
      <c r="L30" s="140" t="s">
        <v>129</v>
      </c>
      <c r="M30" s="178" t="s">
        <v>256</v>
      </c>
      <c r="N30" s="179" t="s">
        <v>257</v>
      </c>
      <c r="O30" s="182">
        <v>1</v>
      </c>
      <c r="P30" s="83" t="s">
        <v>92</v>
      </c>
      <c r="Q30" s="151">
        <v>0</v>
      </c>
      <c r="R30" s="151">
        <v>465</v>
      </c>
      <c r="S30" s="58">
        <f t="shared" si="0"/>
        <v>0</v>
      </c>
      <c r="T30" s="82">
        <v>0.75</v>
      </c>
      <c r="U30" s="42">
        <f t="shared" si="1"/>
        <v>0</v>
      </c>
      <c r="V30" s="65" t="s">
        <v>258</v>
      </c>
      <c r="W30" s="63" t="s">
        <v>259</v>
      </c>
      <c r="AE30" s="12" t="str">
        <f>IF(B30=Datos!$C$11, "Iniciativas_Objetivo1", IF(B30=Datos!$C$12, "Iniciativas_Objetivo2", IF(B30=Datos!$C$13, "Iniciativas_Objetivo3", IF(B30=Datos!$C$14, "Iniciativas_Objetivo4", IF(B30=Datos!$C$15, "Iniciativas_Objetivo5", IF(B30=Datos!$C$16, "Iniciativas_Objetivo6", IF(B30=Datos!$C$17, "Iniciativas_Objetivo7", IF(B30=Datos!$C$18, "Iniciativas_Objetivo8", IF(B30=Datos!$C$19, "Iniciativas_Objetivo9", IF(B30=Datos!$C$20, "Iniciativas_Objetivo10", IF(B30=Datos!$C$21, "Iniciativas_Objetivo11", IF(B30=Datos!$C$22, "Iniciativas_Objetivo12",IF(B30=Datos!$C$23, "Iniciativas_Objetivo13", " ")))))))))))))</f>
        <v>Iniciativas_Objetivo4</v>
      </c>
    </row>
    <row r="31" spans="1:31" ht="159" customHeight="1" x14ac:dyDescent="0.2">
      <c r="A31" s="84" t="s">
        <v>171</v>
      </c>
      <c r="B31" s="69" t="s">
        <v>172</v>
      </c>
      <c r="C31" s="122" t="s">
        <v>260</v>
      </c>
      <c r="D31" s="122" t="s">
        <v>261</v>
      </c>
      <c r="E31" s="59" t="s">
        <v>191</v>
      </c>
      <c r="F31" s="59" t="s">
        <v>192</v>
      </c>
      <c r="G31" s="108" t="s">
        <v>193</v>
      </c>
      <c r="H31" s="123" t="s">
        <v>85</v>
      </c>
      <c r="I31" s="123" t="s">
        <v>262</v>
      </c>
      <c r="J31" s="139" t="s">
        <v>98</v>
      </c>
      <c r="K31" s="140" t="s">
        <v>185</v>
      </c>
      <c r="L31" s="140" t="s">
        <v>129</v>
      </c>
      <c r="M31" s="83" t="s">
        <v>263</v>
      </c>
      <c r="N31" s="68" t="s">
        <v>264</v>
      </c>
      <c r="O31" s="93">
        <v>55000000000</v>
      </c>
      <c r="P31" s="83" t="s">
        <v>92</v>
      </c>
      <c r="Q31" s="88">
        <v>71879398017.479996</v>
      </c>
      <c r="R31" s="88">
        <v>55000000000</v>
      </c>
      <c r="S31" s="58">
        <f>IFERROR(IF(IF(L31="Programación anual", IF(COUNTIF(O31,"&lt;=1")=1,(Q31/R31)*(100%/O31),Q31/R31), IF(COUNTIF(O31,"&lt;=1")=1,(Q31/R31)*(100%/O31)*(T31/100%),(Q31/R31)*(T31/100%)))&gt;=1,100%,IF(L31="Programación anual", IF(COUNTIF(O31,"&lt;=1")=1,(Q31/R31)*(100%/O31),Q31/R31), IF(COUNTIF(O31,"&lt;=1")=1,(Q31/R31)*(100%/O31)*(T31/100%),(Q31/R31)*(T31/100%))))," ")</f>
        <v>1</v>
      </c>
      <c r="T31" s="82">
        <v>0.75</v>
      </c>
      <c r="U31" s="42">
        <f t="shared" si="1"/>
        <v>1</v>
      </c>
      <c r="V31" s="62" t="s">
        <v>265</v>
      </c>
      <c r="W31" s="63"/>
      <c r="AE31" s="12" t="str">
        <f>IF(B31=Datos!$C$11, "Iniciativas_Objetivo1", IF(B31=Datos!$C$12, "Iniciativas_Objetivo2", IF(B31=Datos!$C$13, "Iniciativas_Objetivo3", IF(B31=Datos!$C$14, "Iniciativas_Objetivo4", IF(B31=Datos!$C$15, "Iniciativas_Objetivo5", IF(B31=Datos!$C$16, "Iniciativas_Objetivo6", IF(B31=Datos!$C$17, "Iniciativas_Objetivo7", IF(B31=Datos!$C$18, "Iniciativas_Objetivo8", IF(B31=Datos!$C$19, "Iniciativas_Objetivo9", IF(B31=Datos!$C$20, "Iniciativas_Objetivo10", IF(B31=Datos!$C$21, "Iniciativas_Objetivo11", IF(B31=Datos!$C$22, "Iniciativas_Objetivo12",IF(B31=Datos!$C$23, "Iniciativas_Objetivo13", " ")))))))))))))</f>
        <v>Iniciativas_Objetivo4</v>
      </c>
    </row>
    <row r="32" spans="1:31" ht="159.75" x14ac:dyDescent="0.2">
      <c r="A32" s="85" t="s">
        <v>171</v>
      </c>
      <c r="B32" s="69" t="s">
        <v>172</v>
      </c>
      <c r="C32" s="69" t="s">
        <v>266</v>
      </c>
      <c r="D32" s="69" t="s">
        <v>267</v>
      </c>
      <c r="E32" s="61" t="s">
        <v>191</v>
      </c>
      <c r="F32" s="61" t="s">
        <v>268</v>
      </c>
      <c r="G32" s="108" t="s">
        <v>193</v>
      </c>
      <c r="H32" s="83" t="s">
        <v>269</v>
      </c>
      <c r="I32" s="83" t="s">
        <v>270</v>
      </c>
      <c r="J32" s="139" t="s">
        <v>87</v>
      </c>
      <c r="K32" s="140" t="s">
        <v>185</v>
      </c>
      <c r="L32" s="140" t="s">
        <v>129</v>
      </c>
      <c r="M32" s="83" t="s">
        <v>271</v>
      </c>
      <c r="N32" s="109" t="s">
        <v>272</v>
      </c>
      <c r="O32" s="93">
        <v>84886263394</v>
      </c>
      <c r="P32" s="83" t="s">
        <v>92</v>
      </c>
      <c r="Q32" s="88">
        <v>61407464211</v>
      </c>
      <c r="R32" s="88">
        <v>84886263394</v>
      </c>
      <c r="S32" s="58">
        <f t="shared" si="0"/>
        <v>0.72340873252927818</v>
      </c>
      <c r="T32" s="82">
        <v>0.75</v>
      </c>
      <c r="U32" s="42">
        <f t="shared" si="1"/>
        <v>0.96454497670570427</v>
      </c>
      <c r="V32" s="65" t="s">
        <v>273</v>
      </c>
      <c r="W32" s="211"/>
      <c r="AE32" s="12" t="str">
        <f>IF(B32=Datos!$C$11, "Iniciativas_Objetivo1", IF(B32=Datos!$C$12, "Iniciativas_Objetivo2", IF(B32=Datos!$C$13, "Iniciativas_Objetivo3", IF(B32=Datos!$C$14, "Iniciativas_Objetivo4", IF(B32=Datos!$C$15, "Iniciativas_Objetivo5", IF(B32=Datos!$C$16, "Iniciativas_Objetivo6", IF(B32=Datos!$C$17, "Iniciativas_Objetivo7", IF(B32=Datos!$C$18, "Iniciativas_Objetivo8", IF(B32=Datos!$C$19, "Iniciativas_Objetivo9", IF(B32=Datos!$C$20, "Iniciativas_Objetivo10", IF(B32=Datos!$C$21, "Iniciativas_Objetivo11", IF(B32=Datos!$C$22, "Iniciativas_Objetivo12",IF(B32=Datos!$C$23, "Iniciativas_Objetivo13", " ")))))))))))))</f>
        <v>Iniciativas_Objetivo4</v>
      </c>
    </row>
    <row r="33" spans="1:31" ht="159.75" x14ac:dyDescent="0.2">
      <c r="A33" s="85" t="s">
        <v>171</v>
      </c>
      <c r="B33" s="69" t="s">
        <v>172</v>
      </c>
      <c r="C33" s="69" t="s">
        <v>266</v>
      </c>
      <c r="D33" s="69" t="s">
        <v>274</v>
      </c>
      <c r="E33" s="61" t="s">
        <v>191</v>
      </c>
      <c r="F33" s="61" t="s">
        <v>268</v>
      </c>
      <c r="G33" s="108" t="s">
        <v>193</v>
      </c>
      <c r="H33" s="69" t="s">
        <v>269</v>
      </c>
      <c r="I33" s="83" t="s">
        <v>275</v>
      </c>
      <c r="J33" s="139" t="s">
        <v>87</v>
      </c>
      <c r="K33" s="140" t="s">
        <v>185</v>
      </c>
      <c r="L33" s="140" t="s">
        <v>129</v>
      </c>
      <c r="M33" s="83" t="s">
        <v>276</v>
      </c>
      <c r="N33" s="109" t="s">
        <v>277</v>
      </c>
      <c r="O33" s="93">
        <v>517301251412</v>
      </c>
      <c r="P33" s="83" t="s">
        <v>92</v>
      </c>
      <c r="Q33" s="88">
        <v>428902220705</v>
      </c>
      <c r="R33" s="88">
        <v>517301251412</v>
      </c>
      <c r="S33" s="58">
        <f t="shared" si="0"/>
        <v>0.8291149877064663</v>
      </c>
      <c r="T33" s="82">
        <v>0.75</v>
      </c>
      <c r="U33" s="42">
        <f t="shared" si="1"/>
        <v>1</v>
      </c>
      <c r="V33" s="60" t="s">
        <v>278</v>
      </c>
      <c r="W33" s="212"/>
      <c r="AE33" s="12" t="str">
        <f>IF(B33=Datos!$C$11, "Iniciativas_Objetivo1", IF(B33=Datos!$C$12, "Iniciativas_Objetivo2", IF(B33=Datos!$C$13, "Iniciativas_Objetivo3", IF(B33=Datos!$C$14, "Iniciativas_Objetivo4", IF(B33=Datos!$C$15, "Iniciativas_Objetivo5", IF(B33=Datos!$C$16, "Iniciativas_Objetivo6", IF(B33=Datos!$C$17, "Iniciativas_Objetivo7", IF(B33=Datos!$C$18, "Iniciativas_Objetivo8", IF(B33=Datos!$C$19, "Iniciativas_Objetivo9", IF(B33=Datos!$C$20, "Iniciativas_Objetivo10", IF(B33=Datos!$C$21, "Iniciativas_Objetivo11", IF(B33=Datos!$C$22, "Iniciativas_Objetivo12",IF(B33=Datos!$C$23, "Iniciativas_Objetivo13", " ")))))))))))))</f>
        <v>Iniciativas_Objetivo4</v>
      </c>
    </row>
    <row r="34" spans="1:31" ht="165" x14ac:dyDescent="0.2">
      <c r="A34" s="85" t="s">
        <v>171</v>
      </c>
      <c r="B34" s="69" t="s">
        <v>172</v>
      </c>
      <c r="C34" s="69" t="s">
        <v>279</v>
      </c>
      <c r="D34" s="69" t="s">
        <v>280</v>
      </c>
      <c r="E34" s="61" t="s">
        <v>82</v>
      </c>
      <c r="F34" s="61" t="s">
        <v>281</v>
      </c>
      <c r="G34" s="108" t="s">
        <v>282</v>
      </c>
      <c r="H34" s="83" t="s">
        <v>85</v>
      </c>
      <c r="I34" s="69" t="s">
        <v>283</v>
      </c>
      <c r="J34" s="139" t="s">
        <v>87</v>
      </c>
      <c r="K34" s="140" t="s">
        <v>185</v>
      </c>
      <c r="L34" s="140" t="s">
        <v>129</v>
      </c>
      <c r="M34" s="83" t="s">
        <v>284</v>
      </c>
      <c r="N34" s="124" t="s">
        <v>285</v>
      </c>
      <c r="O34" s="180">
        <v>51439500000</v>
      </c>
      <c r="P34" s="83" t="s">
        <v>92</v>
      </c>
      <c r="Q34" s="204">
        <v>42164159268</v>
      </c>
      <c r="R34" s="204">
        <v>51439500000</v>
      </c>
      <c r="S34" s="58">
        <f t="shared" si="0"/>
        <v>0.8196844694835681</v>
      </c>
      <c r="T34" s="82">
        <v>0.75</v>
      </c>
      <c r="U34" s="42">
        <f t="shared" si="1"/>
        <v>1</v>
      </c>
      <c r="V34" s="203" t="s">
        <v>286</v>
      </c>
      <c r="W34" s="80"/>
      <c r="AE34" s="12" t="str">
        <f>IF(B34=Datos!$C$11, "Iniciativas_Objetivo1", IF(B34=Datos!$C$12, "Iniciativas_Objetivo2", IF(B34=Datos!$C$13, "Iniciativas_Objetivo3", IF(B34=Datos!$C$14, "Iniciativas_Objetivo4", IF(B34=Datos!$C$15, "Iniciativas_Objetivo5", IF(B34=Datos!$C$16, "Iniciativas_Objetivo6", IF(B34=Datos!$C$17, "Iniciativas_Objetivo7", IF(B34=Datos!$C$18, "Iniciativas_Objetivo8", IF(B34=Datos!$C$19, "Iniciativas_Objetivo9", IF(B34=Datos!$C$20, "Iniciativas_Objetivo10", IF(B34=Datos!$C$21, "Iniciativas_Objetivo11", IF(B34=Datos!$C$22, "Iniciativas_Objetivo12",IF(B34=Datos!$C$23, "Iniciativas_Objetivo13", " ")))))))))))))</f>
        <v>Iniciativas_Objetivo4</v>
      </c>
    </row>
    <row r="35" spans="1:31" ht="130.5" x14ac:dyDescent="0.2">
      <c r="A35" s="85" t="s">
        <v>171</v>
      </c>
      <c r="B35" s="69" t="s">
        <v>172</v>
      </c>
      <c r="C35" s="69" t="s">
        <v>279</v>
      </c>
      <c r="D35" s="69" t="s">
        <v>280</v>
      </c>
      <c r="E35" s="61" t="s">
        <v>82</v>
      </c>
      <c r="F35" s="61" t="s">
        <v>281</v>
      </c>
      <c r="G35" s="108" t="s">
        <v>287</v>
      </c>
      <c r="H35" s="83" t="s">
        <v>85</v>
      </c>
      <c r="I35" s="69" t="s">
        <v>283</v>
      </c>
      <c r="J35" s="139" t="s">
        <v>87</v>
      </c>
      <c r="K35" s="140" t="s">
        <v>185</v>
      </c>
      <c r="L35" s="140" t="s">
        <v>129</v>
      </c>
      <c r="M35" s="83" t="s">
        <v>284</v>
      </c>
      <c r="N35" s="124" t="s">
        <v>285</v>
      </c>
      <c r="O35" s="180">
        <v>16166700000</v>
      </c>
      <c r="P35" s="83" t="s">
        <v>92</v>
      </c>
      <c r="Q35" s="92">
        <v>9865144552</v>
      </c>
      <c r="R35" s="93">
        <v>16166700000</v>
      </c>
      <c r="S35" s="58">
        <f t="shared" si="0"/>
        <v>0.61021386875490979</v>
      </c>
      <c r="T35" s="82">
        <v>0.75</v>
      </c>
      <c r="U35" s="42">
        <f t="shared" si="1"/>
        <v>0.8136184916732131</v>
      </c>
      <c r="V35" s="65" t="s">
        <v>288</v>
      </c>
      <c r="W35" s="65" t="s">
        <v>289</v>
      </c>
      <c r="AE35" s="12" t="str">
        <f>IF(B35=Datos!$C$11, "Iniciativas_Objetivo1", IF(B35=Datos!$C$12, "Iniciativas_Objetivo2", IF(B35=Datos!$C$13, "Iniciativas_Objetivo3", IF(B35=Datos!$C$14, "Iniciativas_Objetivo4", IF(B35=Datos!$C$15, "Iniciativas_Objetivo5", IF(B35=Datos!$C$16, "Iniciativas_Objetivo6", IF(B35=Datos!$C$17, "Iniciativas_Objetivo7", IF(B35=Datos!$C$18, "Iniciativas_Objetivo8", IF(B35=Datos!$C$19, "Iniciativas_Objetivo9", IF(B35=Datos!$C$20, "Iniciativas_Objetivo10", IF(B35=Datos!$C$21, "Iniciativas_Objetivo11", IF(B35=Datos!$C$22, "Iniciativas_Objetivo12",IF(B35=Datos!$C$23, "Iniciativas_Objetivo13", " ")))))))))))))</f>
        <v>Iniciativas_Objetivo4</v>
      </c>
    </row>
    <row r="36" spans="1:31" ht="142.5" customHeight="1" x14ac:dyDescent="0.2">
      <c r="A36" s="85" t="s">
        <v>171</v>
      </c>
      <c r="B36" s="69" t="s">
        <v>172</v>
      </c>
      <c r="C36" s="69" t="s">
        <v>279</v>
      </c>
      <c r="D36" s="69" t="s">
        <v>280</v>
      </c>
      <c r="E36" s="61" t="s">
        <v>82</v>
      </c>
      <c r="F36" s="61" t="s">
        <v>281</v>
      </c>
      <c r="G36" s="108" t="s">
        <v>290</v>
      </c>
      <c r="H36" s="83" t="s">
        <v>85</v>
      </c>
      <c r="I36" s="69" t="s">
        <v>283</v>
      </c>
      <c r="J36" s="139" t="s">
        <v>87</v>
      </c>
      <c r="K36" s="140" t="s">
        <v>185</v>
      </c>
      <c r="L36" s="140" t="s">
        <v>129</v>
      </c>
      <c r="M36" s="83" t="s">
        <v>284</v>
      </c>
      <c r="N36" s="124" t="s">
        <v>285</v>
      </c>
      <c r="O36" s="180">
        <v>38212200000</v>
      </c>
      <c r="P36" s="83" t="s">
        <v>92</v>
      </c>
      <c r="Q36" s="89">
        <f>19903809551+2481423821</f>
        <v>22385233372</v>
      </c>
      <c r="R36" s="89">
        <v>38212200000</v>
      </c>
      <c r="S36" s="58">
        <f t="shared" si="0"/>
        <v>0.58581378125310768</v>
      </c>
      <c r="T36" s="82">
        <v>0.75</v>
      </c>
      <c r="U36" s="42">
        <f t="shared" si="1"/>
        <v>0.78108504167081028</v>
      </c>
      <c r="V36" s="64" t="s">
        <v>291</v>
      </c>
      <c r="W36" s="63" t="s">
        <v>292</v>
      </c>
      <c r="AE36" s="12" t="str">
        <f>IF(B36=Datos!$C$11, "Iniciativas_Objetivo1", IF(B36=Datos!$C$12, "Iniciativas_Objetivo2", IF(B36=Datos!$C$13, "Iniciativas_Objetivo3", IF(B36=Datos!$C$14, "Iniciativas_Objetivo4", IF(B36=Datos!$C$15, "Iniciativas_Objetivo5", IF(B36=Datos!$C$16, "Iniciativas_Objetivo6", IF(B36=Datos!$C$17, "Iniciativas_Objetivo7", IF(B36=Datos!$C$18, "Iniciativas_Objetivo8", IF(B36=Datos!$C$19, "Iniciativas_Objetivo9", IF(B36=Datos!$C$20, "Iniciativas_Objetivo10", IF(B36=Datos!$C$21, "Iniciativas_Objetivo11", IF(B36=Datos!$C$22, "Iniciativas_Objetivo12",IF(B36=Datos!$C$23, "Iniciativas_Objetivo13", " ")))))))))))))</f>
        <v>Iniciativas_Objetivo4</v>
      </c>
    </row>
    <row r="37" spans="1:31" ht="130.5" x14ac:dyDescent="0.2">
      <c r="A37" s="85" t="s">
        <v>171</v>
      </c>
      <c r="B37" s="69" t="s">
        <v>172</v>
      </c>
      <c r="C37" s="69" t="s">
        <v>279</v>
      </c>
      <c r="D37" s="69" t="s">
        <v>280</v>
      </c>
      <c r="E37" s="61" t="s">
        <v>82</v>
      </c>
      <c r="F37" s="61" t="s">
        <v>281</v>
      </c>
      <c r="G37" s="108" t="s">
        <v>293</v>
      </c>
      <c r="H37" s="83" t="s">
        <v>85</v>
      </c>
      <c r="I37" s="69" t="s">
        <v>283</v>
      </c>
      <c r="J37" s="139" t="s">
        <v>87</v>
      </c>
      <c r="K37" s="140" t="s">
        <v>185</v>
      </c>
      <c r="L37" s="140" t="s">
        <v>129</v>
      </c>
      <c r="M37" s="83" t="s">
        <v>284</v>
      </c>
      <c r="N37" s="124" t="s">
        <v>285</v>
      </c>
      <c r="O37" s="180">
        <v>41151600000</v>
      </c>
      <c r="P37" s="83" t="s">
        <v>92</v>
      </c>
      <c r="Q37" s="204">
        <v>25638450194</v>
      </c>
      <c r="R37" s="205">
        <f>+O37</f>
        <v>41151600000</v>
      </c>
      <c r="S37" s="58">
        <f t="shared" si="0"/>
        <v>0.62302438286725181</v>
      </c>
      <c r="T37" s="82">
        <v>0.75</v>
      </c>
      <c r="U37" s="42">
        <f t="shared" si="1"/>
        <v>0.83069917715633579</v>
      </c>
      <c r="V37" s="70" t="s">
        <v>294</v>
      </c>
      <c r="W37" s="60"/>
      <c r="AE37" s="12" t="str">
        <f>IF(B37=Datos!$C$11, "Iniciativas_Objetivo1", IF(B37=Datos!$C$12, "Iniciativas_Objetivo2", IF(B37=Datos!$C$13, "Iniciativas_Objetivo3", IF(B37=Datos!$C$14, "Iniciativas_Objetivo4", IF(B37=Datos!$C$15, "Iniciativas_Objetivo5", IF(B37=Datos!$C$16, "Iniciativas_Objetivo6", IF(B37=Datos!$C$17, "Iniciativas_Objetivo7", IF(B37=Datos!$C$18, "Iniciativas_Objetivo8", IF(B37=Datos!$C$19, "Iniciativas_Objetivo9", IF(B37=Datos!$C$20, "Iniciativas_Objetivo10", IF(B37=Datos!$C$21, "Iniciativas_Objetivo11", IF(B37=Datos!$C$22, "Iniciativas_Objetivo12",IF(B37=Datos!$C$23, "Iniciativas_Objetivo13", " ")))))))))))))</f>
        <v>Iniciativas_Objetivo4</v>
      </c>
    </row>
    <row r="38" spans="1:31" ht="130.5" x14ac:dyDescent="0.2">
      <c r="A38" s="75" t="s">
        <v>171</v>
      </c>
      <c r="B38" s="69" t="s">
        <v>172</v>
      </c>
      <c r="C38" s="69" t="s">
        <v>279</v>
      </c>
      <c r="D38" s="69" t="s">
        <v>295</v>
      </c>
      <c r="E38" s="61" t="s">
        <v>82</v>
      </c>
      <c r="F38" s="61" t="s">
        <v>136</v>
      </c>
      <c r="G38" s="141" t="s">
        <v>137</v>
      </c>
      <c r="H38" s="83" t="s">
        <v>85</v>
      </c>
      <c r="I38" s="69" t="s">
        <v>296</v>
      </c>
      <c r="J38" s="139" t="s">
        <v>98</v>
      </c>
      <c r="K38" s="140" t="s">
        <v>185</v>
      </c>
      <c r="L38" s="140" t="s">
        <v>129</v>
      </c>
      <c r="M38" s="69" t="s">
        <v>297</v>
      </c>
      <c r="N38" s="109" t="s">
        <v>298</v>
      </c>
      <c r="O38" s="93">
        <v>1321000000</v>
      </c>
      <c r="P38" s="83" t="s">
        <v>92</v>
      </c>
      <c r="Q38" s="161">
        <v>5135507559</v>
      </c>
      <c r="R38" s="161">
        <v>1321000000</v>
      </c>
      <c r="S38" s="58">
        <f>IFERROR(IF(IF(L38="Programación anual", IF(COUNTIF(O38,"&lt;=1")=1,(Q38/R38)*(100%/O38),Q38/R38), IF(COUNTIF(O38,"&lt;=1")=1,(Q38/R38)*(100%/O38)*(T38/100%),(Q38/R38)*(T38/100%)))&gt;=1,100%,IF(L38="Programación anual", IF(COUNTIF(O38,"&lt;=1")=1,(Q38/R38)*(100%/O38),Q38/R38), IF(COUNTIF(O38,"&lt;=1")=1,(Q38/R38)*(100%/O38)*(T38/100%),(Q38/R38)*(T38/100%))))," ")</f>
        <v>1</v>
      </c>
      <c r="T38" s="82">
        <v>0.75</v>
      </c>
      <c r="U38" s="42">
        <f t="shared" si="1"/>
        <v>1</v>
      </c>
      <c r="V38" s="160" t="s">
        <v>299</v>
      </c>
      <c r="W38" s="155"/>
      <c r="AE38" s="12" t="str">
        <f>IF(B38=Datos!$C$11, "Iniciativas_Objetivo1", IF(B38=Datos!$C$12, "Iniciativas_Objetivo2", IF(B38=Datos!$C$13, "Iniciativas_Objetivo3", IF(B38=Datos!$C$14, "Iniciativas_Objetivo4", IF(B38=Datos!$C$15, "Iniciativas_Objetivo5", IF(B38=Datos!$C$16, "Iniciativas_Objetivo6", IF(B38=Datos!$C$17, "Iniciativas_Objetivo7", IF(B38=Datos!$C$18, "Iniciativas_Objetivo8", IF(B38=Datos!$C$19, "Iniciativas_Objetivo9", IF(B38=Datos!$C$20, "Iniciativas_Objetivo10", IF(B38=Datos!$C$21, "Iniciativas_Objetivo11", IF(B38=Datos!$C$22, "Iniciativas_Objetivo12",IF(B38=Datos!$C$23, "Iniciativas_Objetivo13", " ")))))))))))))</f>
        <v>Iniciativas_Objetivo4</v>
      </c>
    </row>
    <row r="39" spans="1:31" ht="159" x14ac:dyDescent="0.2">
      <c r="A39" s="85" t="s">
        <v>171</v>
      </c>
      <c r="B39" s="69" t="s">
        <v>300</v>
      </c>
      <c r="C39" s="69" t="s">
        <v>301</v>
      </c>
      <c r="D39" s="69" t="s">
        <v>302</v>
      </c>
      <c r="E39" s="61" t="s">
        <v>303</v>
      </c>
      <c r="F39" s="61" t="s">
        <v>281</v>
      </c>
      <c r="G39" s="108" t="s">
        <v>193</v>
      </c>
      <c r="H39" s="83" t="s">
        <v>85</v>
      </c>
      <c r="I39" s="83" t="s">
        <v>304</v>
      </c>
      <c r="J39" s="139" t="s">
        <v>87</v>
      </c>
      <c r="K39" s="140" t="s">
        <v>185</v>
      </c>
      <c r="L39" s="140" t="s">
        <v>129</v>
      </c>
      <c r="M39" s="83" t="s">
        <v>305</v>
      </c>
      <c r="N39" s="110" t="s">
        <v>306</v>
      </c>
      <c r="O39" s="169">
        <v>0.84</v>
      </c>
      <c r="P39" s="83" t="s">
        <v>92</v>
      </c>
      <c r="Q39" s="92">
        <v>12267423706.537498</v>
      </c>
      <c r="R39" s="92">
        <v>14957640915.30048</v>
      </c>
      <c r="S39" s="58">
        <f t="shared" si="0"/>
        <v>0.97636224347231515</v>
      </c>
      <c r="T39" s="82">
        <v>0.75</v>
      </c>
      <c r="U39" s="42">
        <f t="shared" si="1"/>
        <v>1</v>
      </c>
      <c r="V39" s="60" t="s">
        <v>832</v>
      </c>
      <c r="W39" s="60" t="s">
        <v>307</v>
      </c>
      <c r="AE39" s="12" t="str">
        <f>IF(B39=Datos!$C$11, "Iniciativas_Objetivo1", IF(B39=Datos!$C$12, "Iniciativas_Objetivo2", IF(B39=Datos!$C$13, "Iniciativas_Objetivo3", IF(B39=Datos!$C$14, "Iniciativas_Objetivo4", IF(B39=Datos!$C$15, "Iniciativas_Objetivo5", IF(B39=Datos!$C$16, "Iniciativas_Objetivo6", IF(B39=Datos!$C$17, "Iniciativas_Objetivo7", IF(B39=Datos!$C$18, "Iniciativas_Objetivo8", IF(B39=Datos!$C$19, "Iniciativas_Objetivo9", IF(B39=Datos!$C$20, "Iniciativas_Objetivo10", IF(B39=Datos!$C$21, "Iniciativas_Objetivo11", IF(B39=Datos!$C$22, "Iniciativas_Objetivo12",IF(B39=Datos!$C$23, "Iniciativas_Objetivo13", " ")))))))))))))</f>
        <v>Iniciativas_Objetivo5</v>
      </c>
    </row>
    <row r="40" spans="1:31" ht="229.5" customHeight="1" x14ac:dyDescent="0.2">
      <c r="A40" s="85" t="s">
        <v>171</v>
      </c>
      <c r="B40" s="69" t="s">
        <v>300</v>
      </c>
      <c r="C40" s="69" t="s">
        <v>301</v>
      </c>
      <c r="D40" s="69" t="s">
        <v>308</v>
      </c>
      <c r="E40" s="61" t="s">
        <v>309</v>
      </c>
      <c r="F40" s="61" t="s">
        <v>310</v>
      </c>
      <c r="G40" s="108" t="s">
        <v>311</v>
      </c>
      <c r="H40" s="83" t="s">
        <v>85</v>
      </c>
      <c r="I40" s="83" t="s">
        <v>312</v>
      </c>
      <c r="J40" s="139" t="s">
        <v>87</v>
      </c>
      <c r="K40" s="140" t="s">
        <v>185</v>
      </c>
      <c r="L40" s="140" t="s">
        <v>129</v>
      </c>
      <c r="M40" s="83" t="s">
        <v>313</v>
      </c>
      <c r="N40" s="109" t="s">
        <v>314</v>
      </c>
      <c r="O40" s="169">
        <v>1</v>
      </c>
      <c r="P40" s="83" t="s">
        <v>92</v>
      </c>
      <c r="Q40" s="187">
        <v>2387974601</v>
      </c>
      <c r="R40" s="187">
        <v>1800000000</v>
      </c>
      <c r="S40" s="58">
        <f>IFERROR(IF(IF(L40="Programación anual", IF(COUNTIF(O40,"&lt;=1")=1,(Q40/R40)*(100%/O40),Q40/R40), IF(COUNTIF(O40,"&lt;=1")=1,(Q40/R40)*(100%/O40)*(T40/100%),(Q40/R40)*(T40/100%)))&gt;=1,100%,IF(L40="Programación anual", IF(COUNTIF(O40,"&lt;=1")=1,(Q40/R40)*(100%/O40),Q40/R40), IF(COUNTIF(O40,"&lt;=1")=1,(Q40/R40)*(100%/O40)*(T40/100%),(Q40/R40)*(T40/100%))))," ")</f>
        <v>1</v>
      </c>
      <c r="T40" s="82">
        <v>0.75</v>
      </c>
      <c r="U40" s="42">
        <f t="shared" si="1"/>
        <v>1</v>
      </c>
      <c r="V40" s="158" t="s">
        <v>315</v>
      </c>
      <c r="W40" s="188"/>
      <c r="AE40" s="12" t="str">
        <f>IF(B40=Datos!$C$11, "Iniciativas_Objetivo1", IF(B40=Datos!$C$12, "Iniciativas_Objetivo2", IF(B40=Datos!$C$13, "Iniciativas_Objetivo3", IF(B40=Datos!$C$14, "Iniciativas_Objetivo4", IF(B40=Datos!$C$15, "Iniciativas_Objetivo5", IF(B40=Datos!$C$16, "Iniciativas_Objetivo6", IF(B40=Datos!$C$17, "Iniciativas_Objetivo7", IF(B40=Datos!$C$18, "Iniciativas_Objetivo8", IF(B40=Datos!$C$19, "Iniciativas_Objetivo9", IF(B40=Datos!$C$20, "Iniciativas_Objetivo10", IF(B40=Datos!$C$21, "Iniciativas_Objetivo11", IF(B40=Datos!$C$22, "Iniciativas_Objetivo12",IF(B40=Datos!$C$23, "Iniciativas_Objetivo13", " ")))))))))))))</f>
        <v>Iniciativas_Objetivo5</v>
      </c>
    </row>
    <row r="41" spans="1:31" ht="173.25" x14ac:dyDescent="0.2">
      <c r="A41" s="85" t="s">
        <v>316</v>
      </c>
      <c r="B41" s="69" t="s">
        <v>317</v>
      </c>
      <c r="C41" s="69" t="s">
        <v>318</v>
      </c>
      <c r="D41" s="75" t="s">
        <v>319</v>
      </c>
      <c r="E41" s="61" t="s">
        <v>320</v>
      </c>
      <c r="F41" s="61" t="s">
        <v>321</v>
      </c>
      <c r="G41" s="108" t="s">
        <v>322</v>
      </c>
      <c r="H41" s="83" t="s">
        <v>85</v>
      </c>
      <c r="I41" s="75" t="s">
        <v>323</v>
      </c>
      <c r="J41" s="139" t="s">
        <v>87</v>
      </c>
      <c r="K41" s="140" t="s">
        <v>88</v>
      </c>
      <c r="L41" s="140" t="s">
        <v>129</v>
      </c>
      <c r="M41" s="75" t="s">
        <v>324</v>
      </c>
      <c r="N41" s="125" t="s">
        <v>325</v>
      </c>
      <c r="O41" s="175">
        <v>180</v>
      </c>
      <c r="P41" s="83" t="s">
        <v>92</v>
      </c>
      <c r="Q41" s="85">
        <v>135</v>
      </c>
      <c r="R41" s="85">
        <v>180</v>
      </c>
      <c r="S41" s="58">
        <f t="shared" si="0"/>
        <v>0.75</v>
      </c>
      <c r="T41" s="82">
        <v>0.75</v>
      </c>
      <c r="U41" s="42">
        <f t="shared" si="1"/>
        <v>1</v>
      </c>
      <c r="V41" s="60" t="s">
        <v>326</v>
      </c>
      <c r="W41" s="60"/>
      <c r="AE41" s="12" t="str">
        <f>IF(B41=Datos!$C$11, "Iniciativas_Objetivo1", IF(B41=Datos!$C$12, "Iniciativas_Objetivo2", IF(B41=Datos!$C$13, "Iniciativas_Objetivo3", IF(B41=Datos!$C$14, "Iniciativas_Objetivo4", IF(B41=Datos!$C$15, "Iniciativas_Objetivo5", IF(B41=Datos!$C$16, "Iniciativas_Objetivo6", IF(B41=Datos!$C$17, "Iniciativas_Objetivo7", IF(B41=Datos!$C$18, "Iniciativas_Objetivo8", IF(B41=Datos!$C$19, "Iniciativas_Objetivo9", IF(B41=Datos!$C$20, "Iniciativas_Objetivo10", IF(B41=Datos!$C$21, "Iniciativas_Objetivo11", IF(B41=Datos!$C$22, "Iniciativas_Objetivo12",IF(B41=Datos!$C$23, "Iniciativas_Objetivo13", " ")))))))))))))</f>
        <v>Iniciativas_Objetivo6</v>
      </c>
    </row>
    <row r="42" spans="1:31" ht="409.5" x14ac:dyDescent="0.2">
      <c r="A42" s="61" t="s">
        <v>316</v>
      </c>
      <c r="B42" s="69" t="s">
        <v>317</v>
      </c>
      <c r="C42" s="69" t="s">
        <v>327</v>
      </c>
      <c r="D42" s="69" t="s">
        <v>328</v>
      </c>
      <c r="E42" s="61" t="s">
        <v>320</v>
      </c>
      <c r="F42" s="61" t="s">
        <v>329</v>
      </c>
      <c r="G42" s="108" t="s">
        <v>322</v>
      </c>
      <c r="H42" s="75" t="s">
        <v>330</v>
      </c>
      <c r="I42" s="83" t="s">
        <v>331</v>
      </c>
      <c r="J42" s="139" t="s">
        <v>87</v>
      </c>
      <c r="K42" s="140" t="s">
        <v>332</v>
      </c>
      <c r="L42" s="140" t="s">
        <v>89</v>
      </c>
      <c r="M42" s="83" t="s">
        <v>333</v>
      </c>
      <c r="N42" s="81" t="s">
        <v>334</v>
      </c>
      <c r="O42" s="169">
        <v>1</v>
      </c>
      <c r="P42" s="83" t="s">
        <v>92</v>
      </c>
      <c r="Q42" s="200">
        <v>9623</v>
      </c>
      <c r="R42" s="200">
        <v>15798</v>
      </c>
      <c r="S42" s="58">
        <f t="shared" si="0"/>
        <v>0.45684580326623625</v>
      </c>
      <c r="T42" s="82">
        <v>0.75</v>
      </c>
      <c r="U42" s="42">
        <f t="shared" si="1"/>
        <v>0.60912773768831496</v>
      </c>
      <c r="V42" s="201" t="s">
        <v>335</v>
      </c>
      <c r="W42" s="257" t="s">
        <v>336</v>
      </c>
      <c r="AE42" s="12" t="str">
        <f>IF(B42=Datos!$C$11, "Iniciativas_Objetivo1", IF(B42=Datos!$C$12, "Iniciativas_Objetivo2", IF(B42=Datos!$C$13, "Iniciativas_Objetivo3", IF(B42=Datos!$C$14, "Iniciativas_Objetivo4", IF(B42=Datos!$C$15, "Iniciativas_Objetivo5", IF(B42=Datos!$C$16, "Iniciativas_Objetivo6", IF(B42=Datos!$C$17, "Iniciativas_Objetivo7", IF(B42=Datos!$C$18, "Iniciativas_Objetivo8", IF(B42=Datos!$C$19, "Iniciativas_Objetivo9", IF(B42=Datos!$C$20, "Iniciativas_Objetivo10", IF(B42=Datos!$C$21, "Iniciativas_Objetivo11", IF(B42=Datos!$C$22, "Iniciativas_Objetivo12",IF(B42=Datos!$C$23, "Iniciativas_Objetivo13", " ")))))))))))))</f>
        <v>Iniciativas_Objetivo6</v>
      </c>
    </row>
    <row r="43" spans="1:31" ht="171" x14ac:dyDescent="0.2">
      <c r="A43" s="85" t="s">
        <v>316</v>
      </c>
      <c r="B43" s="69" t="s">
        <v>337</v>
      </c>
      <c r="C43" s="69" t="s">
        <v>338</v>
      </c>
      <c r="D43" s="75" t="s">
        <v>339</v>
      </c>
      <c r="E43" s="61" t="s">
        <v>320</v>
      </c>
      <c r="F43" s="61" t="s">
        <v>321</v>
      </c>
      <c r="G43" s="108" t="s">
        <v>322</v>
      </c>
      <c r="H43" s="83" t="s">
        <v>85</v>
      </c>
      <c r="I43" s="69" t="s">
        <v>340</v>
      </c>
      <c r="J43" s="139" t="s">
        <v>87</v>
      </c>
      <c r="K43" s="140" t="s">
        <v>88</v>
      </c>
      <c r="L43" s="140" t="s">
        <v>129</v>
      </c>
      <c r="M43" s="83" t="s">
        <v>341</v>
      </c>
      <c r="N43" s="70" t="s">
        <v>342</v>
      </c>
      <c r="O43" s="175">
        <v>6</v>
      </c>
      <c r="P43" s="83" t="s">
        <v>92</v>
      </c>
      <c r="Q43" s="85">
        <v>4</v>
      </c>
      <c r="R43" s="85">
        <v>6</v>
      </c>
      <c r="S43" s="58">
        <f t="shared" si="0"/>
        <v>0.66666666666666663</v>
      </c>
      <c r="T43" s="82">
        <v>0.75</v>
      </c>
      <c r="U43" s="42">
        <f t="shared" si="1"/>
        <v>0.88888888888888884</v>
      </c>
      <c r="V43" s="60" t="s">
        <v>343</v>
      </c>
      <c r="W43" s="60"/>
      <c r="AE43" s="12" t="str">
        <f>IF(B43=Datos!$C$11, "Iniciativas_Objetivo1", IF(B43=Datos!$C$12, "Iniciativas_Objetivo2", IF(B43=Datos!$C$13, "Iniciativas_Objetivo3", IF(B43=Datos!$C$14, "Iniciativas_Objetivo4", IF(B43=Datos!$C$15, "Iniciativas_Objetivo5", IF(B43=Datos!$C$16, "Iniciativas_Objetivo6", IF(B43=Datos!$C$17, "Iniciativas_Objetivo7", IF(B43=Datos!$C$18, "Iniciativas_Objetivo8", IF(B43=Datos!$C$19, "Iniciativas_Objetivo9", IF(B43=Datos!$C$20, "Iniciativas_Objetivo10", IF(B43=Datos!$C$21, "Iniciativas_Objetivo11", IF(B43=Datos!$C$22, "Iniciativas_Objetivo12",IF(B43=Datos!$C$23, "Iniciativas_Objetivo13", " ")))))))))))))</f>
        <v>Iniciativas_Objetivo7</v>
      </c>
    </row>
    <row r="44" spans="1:31" ht="258.75" x14ac:dyDescent="0.2">
      <c r="A44" s="69" t="s">
        <v>316</v>
      </c>
      <c r="B44" s="69" t="s">
        <v>337</v>
      </c>
      <c r="C44" s="69" t="s">
        <v>338</v>
      </c>
      <c r="D44" s="69" t="s">
        <v>344</v>
      </c>
      <c r="E44" s="69" t="s">
        <v>164</v>
      </c>
      <c r="F44" s="69" t="s">
        <v>165</v>
      </c>
      <c r="G44" s="108" t="s">
        <v>166</v>
      </c>
      <c r="H44" s="83" t="s">
        <v>85</v>
      </c>
      <c r="I44" s="69" t="s">
        <v>345</v>
      </c>
      <c r="J44" s="139" t="s">
        <v>87</v>
      </c>
      <c r="K44" s="140" t="s">
        <v>88</v>
      </c>
      <c r="L44" s="140" t="s">
        <v>129</v>
      </c>
      <c r="M44" s="83" t="s">
        <v>346</v>
      </c>
      <c r="N44" s="110" t="s">
        <v>347</v>
      </c>
      <c r="O44" s="169">
        <v>1</v>
      </c>
      <c r="P44" s="83" t="s">
        <v>92</v>
      </c>
      <c r="Q44" s="197">
        <v>2</v>
      </c>
      <c r="R44" s="197">
        <v>2</v>
      </c>
      <c r="S44" s="58">
        <f t="shared" si="0"/>
        <v>1</v>
      </c>
      <c r="T44" s="82">
        <v>0.75</v>
      </c>
      <c r="U44" s="42">
        <f t="shared" si="1"/>
        <v>1</v>
      </c>
      <c r="V44" s="62" t="s">
        <v>348</v>
      </c>
      <c r="W44" s="63"/>
      <c r="AE44" s="12" t="str">
        <f>IF(B44=Datos!$C$11, "Iniciativas_Objetivo1", IF(B44=Datos!$C$12, "Iniciativas_Objetivo2", IF(B44=Datos!$C$13, "Iniciativas_Objetivo3", IF(B44=Datos!$C$14, "Iniciativas_Objetivo4", IF(B44=Datos!$C$15, "Iniciativas_Objetivo5", IF(B44=Datos!$C$16, "Iniciativas_Objetivo6", IF(B44=Datos!$C$17, "Iniciativas_Objetivo7", IF(B44=Datos!$C$18, "Iniciativas_Objetivo8", IF(B44=Datos!$C$19, "Iniciativas_Objetivo9", IF(B44=Datos!$C$20, "Iniciativas_Objetivo10", IF(B44=Datos!$C$21, "Iniciativas_Objetivo11", IF(B44=Datos!$C$22, "Iniciativas_Objetivo12",IF(B44=Datos!$C$23, "Iniciativas_Objetivo13", " ")))))))))))))</f>
        <v>Iniciativas_Objetivo7</v>
      </c>
    </row>
    <row r="45" spans="1:31" ht="408.75" customHeight="1" x14ac:dyDescent="0.2">
      <c r="A45" s="61" t="s">
        <v>316</v>
      </c>
      <c r="B45" s="69" t="s">
        <v>349</v>
      </c>
      <c r="C45" s="69" t="s">
        <v>350</v>
      </c>
      <c r="D45" s="69" t="s">
        <v>351</v>
      </c>
      <c r="E45" s="61" t="s">
        <v>309</v>
      </c>
      <c r="F45" s="61" t="s">
        <v>352</v>
      </c>
      <c r="G45" s="108" t="s">
        <v>311</v>
      </c>
      <c r="H45" s="83" t="s">
        <v>85</v>
      </c>
      <c r="I45" s="83" t="s">
        <v>353</v>
      </c>
      <c r="J45" s="139" t="s">
        <v>87</v>
      </c>
      <c r="K45" s="140" t="s">
        <v>332</v>
      </c>
      <c r="L45" s="140" t="s">
        <v>89</v>
      </c>
      <c r="M45" s="83" t="s">
        <v>354</v>
      </c>
      <c r="N45" s="70" t="s">
        <v>355</v>
      </c>
      <c r="O45" s="146">
        <v>1</v>
      </c>
      <c r="P45" s="83" t="s">
        <v>92</v>
      </c>
      <c r="Q45" s="151">
        <v>19</v>
      </c>
      <c r="R45" s="151">
        <v>27</v>
      </c>
      <c r="S45" s="58">
        <f t="shared" si="0"/>
        <v>0.52777777777777779</v>
      </c>
      <c r="T45" s="82">
        <v>0.75</v>
      </c>
      <c r="U45" s="42">
        <f t="shared" si="1"/>
        <v>0.70370370370370372</v>
      </c>
      <c r="V45" s="158" t="s">
        <v>356</v>
      </c>
      <c r="W45" s="188"/>
      <c r="AE45" s="12" t="str">
        <f>IF(B45=Datos!$C$11, "Iniciativas_Objetivo1", IF(B45=Datos!$C$12, "Iniciativas_Objetivo2", IF(B45=Datos!$C$13, "Iniciativas_Objetivo3", IF(B45=Datos!$C$14, "Iniciativas_Objetivo4", IF(B45=Datos!$C$15, "Iniciativas_Objetivo5", IF(B45=Datos!$C$16, "Iniciativas_Objetivo6", IF(B45=Datos!$C$17, "Iniciativas_Objetivo7", IF(B45=Datos!$C$18, "Iniciativas_Objetivo8", IF(B45=Datos!$C$19, "Iniciativas_Objetivo9", IF(B45=Datos!$C$20, "Iniciativas_Objetivo10", IF(B45=Datos!$C$21, "Iniciativas_Objetivo11", IF(B45=Datos!$C$22, "Iniciativas_Objetivo12",IF(B45=Datos!$C$23, "Iniciativas_Objetivo13", " ")))))))))))))</f>
        <v>Iniciativas_Objetivo8</v>
      </c>
    </row>
    <row r="46" spans="1:31" ht="409.5" x14ac:dyDescent="0.2">
      <c r="A46" s="85" t="s">
        <v>316</v>
      </c>
      <c r="B46" s="69" t="s">
        <v>349</v>
      </c>
      <c r="C46" s="69" t="s">
        <v>350</v>
      </c>
      <c r="D46" s="69" t="s">
        <v>357</v>
      </c>
      <c r="E46" s="61" t="s">
        <v>358</v>
      </c>
      <c r="F46" s="61" t="s">
        <v>359</v>
      </c>
      <c r="G46" s="108" t="s">
        <v>360</v>
      </c>
      <c r="H46" s="83" t="s">
        <v>85</v>
      </c>
      <c r="I46" s="83" t="s">
        <v>361</v>
      </c>
      <c r="J46" s="139" t="s">
        <v>87</v>
      </c>
      <c r="K46" s="140" t="s">
        <v>332</v>
      </c>
      <c r="L46" s="140" t="s">
        <v>89</v>
      </c>
      <c r="M46" s="83" t="s">
        <v>362</v>
      </c>
      <c r="N46" s="68" t="s">
        <v>363</v>
      </c>
      <c r="O46" s="169">
        <v>1</v>
      </c>
      <c r="P46" s="83" t="s">
        <v>92</v>
      </c>
      <c r="Q46" s="86">
        <v>493</v>
      </c>
      <c r="R46" s="87">
        <v>679</v>
      </c>
      <c r="S46" s="58">
        <f t="shared" si="0"/>
        <v>0.54455081001472749</v>
      </c>
      <c r="T46" s="82">
        <v>0.75</v>
      </c>
      <c r="U46" s="42">
        <f t="shared" si="1"/>
        <v>0.72606774668630336</v>
      </c>
      <c r="V46" s="62" t="s">
        <v>364</v>
      </c>
      <c r="W46" s="63" t="s">
        <v>365</v>
      </c>
      <c r="AE46" s="12" t="str">
        <f>IF(B46=Datos!$C$11, "Iniciativas_Objetivo1", IF(B46=Datos!$C$12, "Iniciativas_Objetivo2", IF(B46=Datos!$C$13, "Iniciativas_Objetivo3", IF(B46=Datos!$C$14, "Iniciativas_Objetivo4", IF(B46=Datos!$C$15, "Iniciativas_Objetivo5", IF(B46=Datos!$C$16, "Iniciativas_Objetivo6", IF(B46=Datos!$C$17, "Iniciativas_Objetivo7", IF(B46=Datos!$C$18, "Iniciativas_Objetivo8", IF(B46=Datos!$C$19, "Iniciativas_Objetivo9", IF(B46=Datos!$C$20, "Iniciativas_Objetivo10", IF(B46=Datos!$C$21, "Iniciativas_Objetivo11", IF(B46=Datos!$C$22, "Iniciativas_Objetivo12",IF(B46=Datos!$C$23, "Iniciativas_Objetivo13", " ")))))))))))))</f>
        <v>Iniciativas_Objetivo8</v>
      </c>
    </row>
    <row r="47" spans="1:31" ht="173.25" x14ac:dyDescent="0.2">
      <c r="A47" s="85" t="s">
        <v>316</v>
      </c>
      <c r="B47" s="69" t="s">
        <v>349</v>
      </c>
      <c r="C47" s="69" t="s">
        <v>350</v>
      </c>
      <c r="D47" s="69" t="s">
        <v>366</v>
      </c>
      <c r="E47" s="61" t="s">
        <v>358</v>
      </c>
      <c r="F47" s="61" t="s">
        <v>367</v>
      </c>
      <c r="G47" s="108" t="s">
        <v>360</v>
      </c>
      <c r="H47" s="83" t="s">
        <v>85</v>
      </c>
      <c r="I47" s="83" t="s">
        <v>368</v>
      </c>
      <c r="J47" s="139" t="s">
        <v>87</v>
      </c>
      <c r="K47" s="140" t="s">
        <v>332</v>
      </c>
      <c r="L47" s="140" t="s">
        <v>89</v>
      </c>
      <c r="M47" s="83" t="s">
        <v>369</v>
      </c>
      <c r="N47" s="60" t="s">
        <v>370</v>
      </c>
      <c r="O47" s="146">
        <v>1</v>
      </c>
      <c r="P47" s="83" t="s">
        <v>92</v>
      </c>
      <c r="Q47" s="83">
        <v>18</v>
      </c>
      <c r="R47" s="83">
        <v>20</v>
      </c>
      <c r="S47" s="58">
        <f t="shared" si="0"/>
        <v>0.67500000000000004</v>
      </c>
      <c r="T47" s="82">
        <v>0.75</v>
      </c>
      <c r="U47" s="42">
        <f t="shared" si="1"/>
        <v>0.9</v>
      </c>
      <c r="V47" s="63" t="s">
        <v>371</v>
      </c>
      <c r="W47" s="63" t="s">
        <v>372</v>
      </c>
      <c r="AE47" s="12" t="str">
        <f>IF(B47=Datos!$C$11, "Iniciativas_Objetivo1", IF(B47=Datos!$C$12, "Iniciativas_Objetivo2", IF(B47=Datos!$C$13, "Iniciativas_Objetivo3", IF(B47=Datos!$C$14, "Iniciativas_Objetivo4", IF(B47=Datos!$C$15, "Iniciativas_Objetivo5", IF(B47=Datos!$C$16, "Iniciativas_Objetivo6", IF(B47=Datos!$C$17, "Iniciativas_Objetivo7", IF(B47=Datos!$C$18, "Iniciativas_Objetivo8", IF(B47=Datos!$C$19, "Iniciativas_Objetivo9", IF(B47=Datos!$C$20, "Iniciativas_Objetivo10", IF(B47=Datos!$C$21, "Iniciativas_Objetivo11", IF(B47=Datos!$C$22, "Iniciativas_Objetivo12",IF(B47=Datos!$C$23, "Iniciativas_Objetivo13", " ")))))))))))))</f>
        <v>Iniciativas_Objetivo8</v>
      </c>
    </row>
    <row r="48" spans="1:31" ht="351.75" customHeight="1" x14ac:dyDescent="0.2">
      <c r="A48" s="85" t="s">
        <v>316</v>
      </c>
      <c r="B48" s="69" t="s">
        <v>349</v>
      </c>
      <c r="C48" s="69" t="s">
        <v>350</v>
      </c>
      <c r="D48" s="69" t="s">
        <v>373</v>
      </c>
      <c r="E48" s="61" t="s">
        <v>374</v>
      </c>
      <c r="F48" s="61" t="s">
        <v>375</v>
      </c>
      <c r="G48" s="108" t="s">
        <v>376</v>
      </c>
      <c r="H48" s="83" t="s">
        <v>85</v>
      </c>
      <c r="I48" s="83" t="s">
        <v>377</v>
      </c>
      <c r="J48" s="139" t="s">
        <v>87</v>
      </c>
      <c r="K48" s="140" t="s">
        <v>332</v>
      </c>
      <c r="L48" s="140" t="s">
        <v>89</v>
      </c>
      <c r="M48" s="83" t="s">
        <v>378</v>
      </c>
      <c r="N48" s="68" t="s">
        <v>379</v>
      </c>
      <c r="O48" s="169">
        <v>1</v>
      </c>
      <c r="P48" s="83" t="s">
        <v>92</v>
      </c>
      <c r="Q48" s="83">
        <v>124</v>
      </c>
      <c r="R48" s="94">
        <v>124</v>
      </c>
      <c r="S48" s="58">
        <f t="shared" si="0"/>
        <v>0.75</v>
      </c>
      <c r="T48" s="82">
        <v>0.75</v>
      </c>
      <c r="U48" s="42">
        <f t="shared" si="1"/>
        <v>1</v>
      </c>
      <c r="V48" s="277" t="s">
        <v>380</v>
      </c>
      <c r="W48" s="65" t="s">
        <v>381</v>
      </c>
      <c r="AE48" s="12" t="str">
        <f>IF(B48=Datos!$C$11, "Iniciativas_Objetivo1", IF(B48=Datos!$C$12, "Iniciativas_Objetivo2", IF(B48=Datos!$C$13, "Iniciativas_Objetivo3", IF(B48=Datos!$C$14, "Iniciativas_Objetivo4", IF(B48=Datos!$C$15, "Iniciativas_Objetivo5", IF(B48=Datos!$C$16, "Iniciativas_Objetivo6", IF(B48=Datos!$C$17, "Iniciativas_Objetivo7", IF(B48=Datos!$C$18, "Iniciativas_Objetivo8", IF(B48=Datos!$C$19, "Iniciativas_Objetivo9", IF(B48=Datos!$C$20, "Iniciativas_Objetivo10", IF(B48=Datos!$C$21, "Iniciativas_Objetivo11", IF(B48=Datos!$C$22, "Iniciativas_Objetivo12",IF(B48=Datos!$C$23, "Iniciativas_Objetivo13", " ")))))))))))))</f>
        <v>Iniciativas_Objetivo8</v>
      </c>
    </row>
    <row r="49" spans="1:31" ht="159.75" x14ac:dyDescent="0.2">
      <c r="A49" s="61" t="s">
        <v>143</v>
      </c>
      <c r="B49" s="69" t="s">
        <v>144</v>
      </c>
      <c r="C49" s="69" t="s">
        <v>145</v>
      </c>
      <c r="D49" s="69" t="s">
        <v>382</v>
      </c>
      <c r="E49" s="61" t="s">
        <v>374</v>
      </c>
      <c r="F49" s="75" t="s">
        <v>383</v>
      </c>
      <c r="G49" s="108" t="s">
        <v>376</v>
      </c>
      <c r="H49" s="83" t="s">
        <v>85</v>
      </c>
      <c r="I49" s="83" t="s">
        <v>384</v>
      </c>
      <c r="J49" s="83" t="s">
        <v>87</v>
      </c>
      <c r="K49" s="69" t="s">
        <v>88</v>
      </c>
      <c r="L49" s="69" t="s">
        <v>129</v>
      </c>
      <c r="M49" s="83" t="s">
        <v>385</v>
      </c>
      <c r="N49" s="109" t="s">
        <v>386</v>
      </c>
      <c r="O49" s="166">
        <v>400</v>
      </c>
      <c r="P49" s="83" t="s">
        <v>92</v>
      </c>
      <c r="Q49" s="197">
        <v>300</v>
      </c>
      <c r="R49" s="197">
        <v>400</v>
      </c>
      <c r="S49" s="58">
        <f t="shared" si="0"/>
        <v>0.75</v>
      </c>
      <c r="T49" s="82">
        <v>0.75</v>
      </c>
      <c r="U49" s="42">
        <f t="shared" si="1"/>
        <v>1</v>
      </c>
      <c r="V49" s="63" t="s">
        <v>387</v>
      </c>
      <c r="W49" s="63" t="s">
        <v>381</v>
      </c>
      <c r="AE49" s="12" t="str">
        <f>IF(B49=Datos!$C$11, "Iniciativas_Objetivo1", IF(B49=Datos!$C$12, "Iniciativas_Objetivo2", IF(B49=Datos!$C$13, "Iniciativas_Objetivo3", IF(B49=Datos!$C$14, "Iniciativas_Objetivo4", IF(B49=Datos!$C$15, "Iniciativas_Objetivo5", IF(B49=Datos!$C$16, "Iniciativas_Objetivo6", IF(B49=Datos!$C$17, "Iniciativas_Objetivo7", IF(B49=Datos!$C$18, "Iniciativas_Objetivo8", IF(B49=Datos!$C$19, "Iniciativas_Objetivo9", IF(B49=Datos!$C$20, "Iniciativas_Objetivo10", IF(B49=Datos!$C$21, "Iniciativas_Objetivo11", IF(B49=Datos!$C$22, "Iniciativas_Objetivo12",IF(B49=Datos!$C$23, "Iniciativas_Objetivo13", " ")))))))))))))</f>
        <v>Iniciativas_Objetivo9</v>
      </c>
    </row>
    <row r="50" spans="1:31" ht="409.5" x14ac:dyDescent="0.2">
      <c r="A50" s="85" t="s">
        <v>143</v>
      </c>
      <c r="B50" s="69" t="s">
        <v>144</v>
      </c>
      <c r="C50" s="69" t="s">
        <v>145</v>
      </c>
      <c r="D50" s="69" t="s">
        <v>388</v>
      </c>
      <c r="E50" s="61" t="s">
        <v>374</v>
      </c>
      <c r="F50" s="75" t="s">
        <v>383</v>
      </c>
      <c r="G50" s="108" t="s">
        <v>376</v>
      </c>
      <c r="H50" s="83" t="s">
        <v>85</v>
      </c>
      <c r="I50" s="83" t="s">
        <v>389</v>
      </c>
      <c r="J50" s="139" t="s">
        <v>87</v>
      </c>
      <c r="K50" s="140" t="s">
        <v>88</v>
      </c>
      <c r="L50" s="140" t="s">
        <v>89</v>
      </c>
      <c r="M50" s="83" t="s">
        <v>390</v>
      </c>
      <c r="N50" s="109" t="s">
        <v>391</v>
      </c>
      <c r="O50" s="169">
        <v>1</v>
      </c>
      <c r="P50" s="83" t="s">
        <v>92</v>
      </c>
      <c r="Q50" s="83">
        <v>3997</v>
      </c>
      <c r="R50" s="83">
        <v>3997</v>
      </c>
      <c r="S50" s="58">
        <f t="shared" si="0"/>
        <v>0.75</v>
      </c>
      <c r="T50" s="82">
        <v>0.75</v>
      </c>
      <c r="U50" s="42">
        <f t="shared" si="1"/>
        <v>1</v>
      </c>
      <c r="V50" s="245" t="s">
        <v>392</v>
      </c>
      <c r="W50" s="63" t="s">
        <v>381</v>
      </c>
      <c r="AE50" s="12" t="str">
        <f>IF(B50=Datos!$C$11, "Iniciativas_Objetivo1", IF(B50=Datos!$C$12, "Iniciativas_Objetivo2", IF(B50=Datos!$C$13, "Iniciativas_Objetivo3", IF(B50=Datos!$C$14, "Iniciativas_Objetivo4", IF(B50=Datos!$C$15, "Iniciativas_Objetivo5", IF(B50=Datos!$C$16, "Iniciativas_Objetivo6", IF(B50=Datos!$C$17, "Iniciativas_Objetivo7", IF(B50=Datos!$C$18, "Iniciativas_Objetivo8", IF(B50=Datos!$C$19, "Iniciativas_Objetivo9", IF(B50=Datos!$C$20, "Iniciativas_Objetivo10", IF(B50=Datos!$C$21, "Iniciativas_Objetivo11", IF(B50=Datos!$C$22, "Iniciativas_Objetivo12",IF(B50=Datos!$C$23, "Iniciativas_Objetivo13", " ")))))))))))))</f>
        <v>Iniciativas_Objetivo9</v>
      </c>
    </row>
    <row r="51" spans="1:31" ht="199.5" x14ac:dyDescent="0.2">
      <c r="A51" s="85" t="s">
        <v>143</v>
      </c>
      <c r="B51" s="69" t="s">
        <v>144</v>
      </c>
      <c r="C51" s="69" t="s">
        <v>145</v>
      </c>
      <c r="D51" s="69" t="s">
        <v>393</v>
      </c>
      <c r="E51" s="61" t="s">
        <v>374</v>
      </c>
      <c r="F51" s="75" t="s">
        <v>383</v>
      </c>
      <c r="G51" s="108" t="s">
        <v>376</v>
      </c>
      <c r="H51" s="83" t="s">
        <v>85</v>
      </c>
      <c r="I51" s="83" t="s">
        <v>394</v>
      </c>
      <c r="J51" s="139" t="s">
        <v>87</v>
      </c>
      <c r="K51" s="140" t="s">
        <v>88</v>
      </c>
      <c r="L51" s="140" t="s">
        <v>129</v>
      </c>
      <c r="M51" s="83" t="s">
        <v>395</v>
      </c>
      <c r="N51" s="68" t="s">
        <v>396</v>
      </c>
      <c r="O51" s="176">
        <f>3800*1.15</f>
        <v>4370</v>
      </c>
      <c r="P51" s="83" t="s">
        <v>92</v>
      </c>
      <c r="Q51" s="151">
        <v>2362</v>
      </c>
      <c r="R51" s="151">
        <v>4370</v>
      </c>
      <c r="S51" s="58">
        <f t="shared" si="0"/>
        <v>0.54050343249427912</v>
      </c>
      <c r="T51" s="82">
        <v>0.75</v>
      </c>
      <c r="U51" s="42">
        <f t="shared" si="1"/>
        <v>0.72067124332570554</v>
      </c>
      <c r="V51" s="62" t="s">
        <v>397</v>
      </c>
      <c r="W51" s="63" t="s">
        <v>398</v>
      </c>
      <c r="AE51" s="12" t="str">
        <f>IF(B51=Datos!$C$11, "Iniciativas_Objetivo1", IF(B51=Datos!$C$12, "Iniciativas_Objetivo2", IF(B51=Datos!$C$13, "Iniciativas_Objetivo3", IF(B51=Datos!$C$14, "Iniciativas_Objetivo4", IF(B51=Datos!$C$15, "Iniciativas_Objetivo5", IF(B51=Datos!$C$16, "Iniciativas_Objetivo6", IF(B51=Datos!$C$17, "Iniciativas_Objetivo7", IF(B51=Datos!$C$18, "Iniciativas_Objetivo8", IF(B51=Datos!$C$19, "Iniciativas_Objetivo9", IF(B51=Datos!$C$20, "Iniciativas_Objetivo10", IF(B51=Datos!$C$21, "Iniciativas_Objetivo11", IF(B51=Datos!$C$22, "Iniciativas_Objetivo12",IF(B51=Datos!$C$23, "Iniciativas_Objetivo13", " ")))))))))))))</f>
        <v>Iniciativas_Objetivo9</v>
      </c>
    </row>
    <row r="52" spans="1:31" ht="187.5" x14ac:dyDescent="0.2">
      <c r="A52" s="85" t="s">
        <v>316</v>
      </c>
      <c r="B52" s="69" t="s">
        <v>349</v>
      </c>
      <c r="C52" s="69" t="s">
        <v>350</v>
      </c>
      <c r="D52" s="69" t="s">
        <v>399</v>
      </c>
      <c r="E52" s="61" t="s">
        <v>400</v>
      </c>
      <c r="F52" s="61" t="s">
        <v>401</v>
      </c>
      <c r="G52" s="108" t="s">
        <v>402</v>
      </c>
      <c r="H52" s="83" t="s">
        <v>85</v>
      </c>
      <c r="I52" s="83" t="s">
        <v>403</v>
      </c>
      <c r="J52" s="139" t="s">
        <v>87</v>
      </c>
      <c r="K52" s="140" t="s">
        <v>332</v>
      </c>
      <c r="L52" s="140" t="s">
        <v>89</v>
      </c>
      <c r="M52" s="83" t="s">
        <v>404</v>
      </c>
      <c r="N52" s="81" t="s">
        <v>405</v>
      </c>
      <c r="O52" s="146">
        <v>1</v>
      </c>
      <c r="P52" s="83" t="s">
        <v>92</v>
      </c>
      <c r="Q52" s="156">
        <v>4057</v>
      </c>
      <c r="R52" s="156">
        <v>4057</v>
      </c>
      <c r="S52" s="58">
        <f t="shared" si="0"/>
        <v>0.75</v>
      </c>
      <c r="T52" s="82">
        <v>0.75</v>
      </c>
      <c r="U52" s="42">
        <f t="shared" si="1"/>
        <v>1</v>
      </c>
      <c r="V52" s="68" t="s">
        <v>406</v>
      </c>
      <c r="W52" s="278"/>
      <c r="AE52" s="12" t="str">
        <f>IF(B52=Datos!$C$11, "Iniciativas_Objetivo1", IF(B52=Datos!$C$12, "Iniciativas_Objetivo2", IF(B52=Datos!$C$13, "Iniciativas_Objetivo3", IF(B52=Datos!$C$14, "Iniciativas_Objetivo4", IF(B52=Datos!$C$15, "Iniciativas_Objetivo5", IF(B52=Datos!$C$16, "Iniciativas_Objetivo6", IF(B52=Datos!$C$17, "Iniciativas_Objetivo7", IF(B52=Datos!$C$18, "Iniciativas_Objetivo8", IF(B52=Datos!$C$19, "Iniciativas_Objetivo9", IF(B52=Datos!$C$20, "Iniciativas_Objetivo10", IF(B52=Datos!$C$21, "Iniciativas_Objetivo11", IF(B52=Datos!$C$22, "Iniciativas_Objetivo12",IF(B52=Datos!$C$23, "Iniciativas_Objetivo13", " ")))))))))))))</f>
        <v>Iniciativas_Objetivo8</v>
      </c>
    </row>
    <row r="53" spans="1:31" ht="409.5" x14ac:dyDescent="0.2">
      <c r="A53" s="85" t="s">
        <v>316</v>
      </c>
      <c r="B53" s="69" t="s">
        <v>349</v>
      </c>
      <c r="C53" s="69" t="s">
        <v>350</v>
      </c>
      <c r="D53" s="75" t="s">
        <v>407</v>
      </c>
      <c r="E53" s="61" t="s">
        <v>320</v>
      </c>
      <c r="F53" s="61" t="s">
        <v>321</v>
      </c>
      <c r="G53" s="108" t="s">
        <v>322</v>
      </c>
      <c r="H53" s="83" t="s">
        <v>85</v>
      </c>
      <c r="I53" s="75" t="s">
        <v>408</v>
      </c>
      <c r="J53" s="139" t="s">
        <v>87</v>
      </c>
      <c r="K53" s="140" t="s">
        <v>88</v>
      </c>
      <c r="L53" s="140" t="s">
        <v>129</v>
      </c>
      <c r="M53" s="69" t="s">
        <v>409</v>
      </c>
      <c r="N53" s="126" t="s">
        <v>410</v>
      </c>
      <c r="O53" s="175">
        <v>6</v>
      </c>
      <c r="P53" s="83" t="s">
        <v>92</v>
      </c>
      <c r="Q53" s="95">
        <v>3</v>
      </c>
      <c r="R53" s="96">
        <v>6</v>
      </c>
      <c r="S53" s="58">
        <f t="shared" si="0"/>
        <v>0.5</v>
      </c>
      <c r="T53" s="82">
        <v>0.75</v>
      </c>
      <c r="U53" s="42">
        <f t="shared" si="1"/>
        <v>0.66666666666666663</v>
      </c>
      <c r="V53" s="61" t="s">
        <v>411</v>
      </c>
      <c r="W53" s="65" t="s">
        <v>412</v>
      </c>
      <c r="AE53" s="12" t="str">
        <f>IF(B53=Datos!$C$11, "Iniciativas_Objetivo1", IF(B53=Datos!$C$12, "Iniciativas_Objetivo2", IF(B53=Datos!$C$13, "Iniciativas_Objetivo3", IF(B53=Datos!$C$14, "Iniciativas_Objetivo4", IF(B53=Datos!$C$15, "Iniciativas_Objetivo5", IF(B53=Datos!$C$16, "Iniciativas_Objetivo6", IF(B53=Datos!$C$17, "Iniciativas_Objetivo7", IF(B53=Datos!$C$18, "Iniciativas_Objetivo8", IF(B53=Datos!$C$19, "Iniciativas_Objetivo9", IF(B53=Datos!$C$20, "Iniciativas_Objetivo10", IF(B53=Datos!$C$21, "Iniciativas_Objetivo11", IF(B53=Datos!$C$22, "Iniciativas_Objetivo12",IF(B53=Datos!$C$23, "Iniciativas_Objetivo13", " ")))))))))))))</f>
        <v>Iniciativas_Objetivo8</v>
      </c>
    </row>
    <row r="54" spans="1:31" ht="225" customHeight="1" x14ac:dyDescent="0.2">
      <c r="A54" s="69" t="s">
        <v>316</v>
      </c>
      <c r="B54" s="69" t="s">
        <v>349</v>
      </c>
      <c r="C54" s="69" t="s">
        <v>350</v>
      </c>
      <c r="D54" s="69" t="s">
        <v>413</v>
      </c>
      <c r="E54" s="69" t="s">
        <v>414</v>
      </c>
      <c r="F54" s="69" t="s">
        <v>415</v>
      </c>
      <c r="G54" s="108" t="s">
        <v>416</v>
      </c>
      <c r="H54" s="83" t="s">
        <v>85</v>
      </c>
      <c r="I54" s="83" t="s">
        <v>417</v>
      </c>
      <c r="J54" s="139" t="s">
        <v>87</v>
      </c>
      <c r="K54" s="140" t="s">
        <v>332</v>
      </c>
      <c r="L54" s="140" t="s">
        <v>89</v>
      </c>
      <c r="M54" s="83" t="s">
        <v>418</v>
      </c>
      <c r="N54" s="110" t="s">
        <v>419</v>
      </c>
      <c r="O54" s="169">
        <v>0.95</v>
      </c>
      <c r="P54" s="83" t="s">
        <v>92</v>
      </c>
      <c r="Q54" s="151">
        <v>8266</v>
      </c>
      <c r="R54" s="151">
        <v>8544</v>
      </c>
      <c r="S54" s="58">
        <f t="shared" si="0"/>
        <v>0.76378622117090478</v>
      </c>
      <c r="T54" s="82">
        <v>0.75</v>
      </c>
      <c r="U54" s="42">
        <f t="shared" si="1"/>
        <v>1</v>
      </c>
      <c r="V54" s="155" t="s">
        <v>420</v>
      </c>
      <c r="W54" s="165" t="s">
        <v>421</v>
      </c>
      <c r="AE54" s="12" t="str">
        <f>IF(B54=Datos!$C$11, "Iniciativas_Objetivo1", IF(B54=Datos!$C$12, "Iniciativas_Objetivo2", IF(B54=Datos!$C$13, "Iniciativas_Objetivo3", IF(B54=Datos!$C$14, "Iniciativas_Objetivo4", IF(B54=Datos!$C$15, "Iniciativas_Objetivo5", IF(B54=Datos!$C$16, "Iniciativas_Objetivo6", IF(B54=Datos!$C$17, "Iniciativas_Objetivo7", IF(B54=Datos!$C$18, "Iniciativas_Objetivo8", IF(B54=Datos!$C$19, "Iniciativas_Objetivo9", IF(B54=Datos!$C$20, "Iniciativas_Objetivo10", IF(B54=Datos!$C$21, "Iniciativas_Objetivo11", IF(B54=Datos!$C$22, "Iniciativas_Objetivo12",IF(B54=Datos!$C$23, "Iniciativas_Objetivo13", " ")))))))))))))</f>
        <v>Iniciativas_Objetivo8</v>
      </c>
    </row>
    <row r="55" spans="1:31" ht="342" x14ac:dyDescent="0.2">
      <c r="A55" s="85" t="s">
        <v>316</v>
      </c>
      <c r="B55" s="69" t="s">
        <v>349</v>
      </c>
      <c r="C55" s="69" t="s">
        <v>422</v>
      </c>
      <c r="D55" s="75" t="s">
        <v>423</v>
      </c>
      <c r="E55" s="61" t="s">
        <v>320</v>
      </c>
      <c r="F55" s="61" t="s">
        <v>321</v>
      </c>
      <c r="G55" s="108" t="s">
        <v>322</v>
      </c>
      <c r="H55" s="83" t="s">
        <v>85</v>
      </c>
      <c r="I55" s="75" t="s">
        <v>424</v>
      </c>
      <c r="J55" s="139" t="s">
        <v>87</v>
      </c>
      <c r="K55" s="140" t="s">
        <v>88</v>
      </c>
      <c r="L55" s="140" t="s">
        <v>129</v>
      </c>
      <c r="M55" s="69" t="s">
        <v>425</v>
      </c>
      <c r="N55" s="126" t="s">
        <v>426</v>
      </c>
      <c r="O55" s="168">
        <v>12</v>
      </c>
      <c r="P55" s="83" t="s">
        <v>92</v>
      </c>
      <c r="Q55" s="86">
        <v>12</v>
      </c>
      <c r="R55" s="87">
        <v>12</v>
      </c>
      <c r="S55" s="58">
        <f t="shared" si="0"/>
        <v>1</v>
      </c>
      <c r="T55" s="82">
        <v>0.75</v>
      </c>
      <c r="U55" s="42">
        <f t="shared" si="1"/>
        <v>1</v>
      </c>
      <c r="V55" s="62" t="s">
        <v>427</v>
      </c>
      <c r="W55" s="63"/>
      <c r="AE55" s="12" t="str">
        <f>IF(B55=Datos!$C$11, "Iniciativas_Objetivo1", IF(B55=Datos!$C$12, "Iniciativas_Objetivo2", IF(B55=Datos!$C$13, "Iniciativas_Objetivo3", IF(B55=Datos!$C$14, "Iniciativas_Objetivo4", IF(B55=Datos!$C$15, "Iniciativas_Objetivo5", IF(B55=Datos!$C$16, "Iniciativas_Objetivo6", IF(B55=Datos!$C$17, "Iniciativas_Objetivo7", IF(B55=Datos!$C$18, "Iniciativas_Objetivo8", IF(B55=Datos!$C$19, "Iniciativas_Objetivo9", IF(B55=Datos!$C$20, "Iniciativas_Objetivo10", IF(B55=Datos!$C$21, "Iniciativas_Objetivo11", IF(B55=Datos!$C$22, "Iniciativas_Objetivo12",IF(B55=Datos!$C$23, "Iniciativas_Objetivo13", " ")))))))))))))</f>
        <v>Iniciativas_Objetivo8</v>
      </c>
    </row>
    <row r="56" spans="1:31" ht="384.75" x14ac:dyDescent="0.2">
      <c r="A56" s="85" t="s">
        <v>316</v>
      </c>
      <c r="B56" s="69" t="s">
        <v>349</v>
      </c>
      <c r="C56" s="69" t="s">
        <v>422</v>
      </c>
      <c r="D56" s="69" t="s">
        <v>428</v>
      </c>
      <c r="E56" s="61" t="s">
        <v>320</v>
      </c>
      <c r="F56" s="61" t="s">
        <v>321</v>
      </c>
      <c r="G56" s="108" t="s">
        <v>322</v>
      </c>
      <c r="H56" s="83" t="s">
        <v>85</v>
      </c>
      <c r="I56" s="83" t="s">
        <v>429</v>
      </c>
      <c r="J56" s="139" t="s">
        <v>87</v>
      </c>
      <c r="K56" s="140" t="s">
        <v>88</v>
      </c>
      <c r="L56" s="140" t="s">
        <v>129</v>
      </c>
      <c r="M56" s="83" t="s">
        <v>430</v>
      </c>
      <c r="N56" s="126" t="s">
        <v>431</v>
      </c>
      <c r="O56" s="167">
        <v>12</v>
      </c>
      <c r="P56" s="83" t="s">
        <v>92</v>
      </c>
      <c r="Q56" s="86">
        <v>10</v>
      </c>
      <c r="R56" s="87">
        <v>12</v>
      </c>
      <c r="S56" s="58">
        <f t="shared" si="0"/>
        <v>0.83333333333333337</v>
      </c>
      <c r="T56" s="82">
        <v>0.75</v>
      </c>
      <c r="U56" s="42">
        <f t="shared" si="1"/>
        <v>1</v>
      </c>
      <c r="V56" s="62" t="s">
        <v>432</v>
      </c>
      <c r="W56" s="63"/>
      <c r="AE56" s="12" t="str">
        <f>IF(B56=Datos!$C$11, "Iniciativas_Objetivo1", IF(B56=Datos!$C$12, "Iniciativas_Objetivo2", IF(B56=Datos!$C$13, "Iniciativas_Objetivo3", IF(B56=Datos!$C$14, "Iniciativas_Objetivo4", IF(B56=Datos!$C$15, "Iniciativas_Objetivo5", IF(B56=Datos!$C$16, "Iniciativas_Objetivo6", IF(B56=Datos!$C$17, "Iniciativas_Objetivo7", IF(B56=Datos!$C$18, "Iniciativas_Objetivo8", IF(B56=Datos!$C$19, "Iniciativas_Objetivo9", IF(B56=Datos!$C$20, "Iniciativas_Objetivo10", IF(B56=Datos!$C$21, "Iniciativas_Objetivo11", IF(B56=Datos!$C$22, "Iniciativas_Objetivo12",IF(B56=Datos!$C$23, "Iniciativas_Objetivo13", " ")))))))))))))</f>
        <v>Iniciativas_Objetivo8</v>
      </c>
    </row>
    <row r="57" spans="1:31" ht="130.5" x14ac:dyDescent="0.2">
      <c r="A57" s="85" t="s">
        <v>316</v>
      </c>
      <c r="B57" s="69" t="s">
        <v>349</v>
      </c>
      <c r="C57" s="69" t="s">
        <v>422</v>
      </c>
      <c r="D57" s="69" t="s">
        <v>433</v>
      </c>
      <c r="E57" s="61" t="s">
        <v>320</v>
      </c>
      <c r="F57" s="61" t="s">
        <v>321</v>
      </c>
      <c r="G57" s="108" t="s">
        <v>322</v>
      </c>
      <c r="H57" s="83" t="s">
        <v>85</v>
      </c>
      <c r="I57" s="83" t="s">
        <v>434</v>
      </c>
      <c r="J57" s="139" t="s">
        <v>87</v>
      </c>
      <c r="K57" s="140" t="s">
        <v>88</v>
      </c>
      <c r="L57" s="140" t="s">
        <v>129</v>
      </c>
      <c r="M57" s="83" t="s">
        <v>435</v>
      </c>
      <c r="N57" s="126" t="s">
        <v>436</v>
      </c>
      <c r="O57" s="167">
        <v>4</v>
      </c>
      <c r="P57" s="83" t="s">
        <v>92</v>
      </c>
      <c r="Q57" s="86">
        <v>3</v>
      </c>
      <c r="R57" s="87">
        <v>4</v>
      </c>
      <c r="S57" s="58">
        <f t="shared" si="0"/>
        <v>0.75</v>
      </c>
      <c r="T57" s="82">
        <v>0.75</v>
      </c>
      <c r="U57" s="42">
        <f t="shared" si="1"/>
        <v>1</v>
      </c>
      <c r="V57" s="62" t="s">
        <v>437</v>
      </c>
      <c r="W57" s="63"/>
      <c r="AE57" s="12" t="str">
        <f>IF(B57=Datos!$C$11, "Iniciativas_Objetivo1", IF(B57=Datos!$C$12, "Iniciativas_Objetivo2", IF(B57=Datos!$C$13, "Iniciativas_Objetivo3", IF(B57=Datos!$C$14, "Iniciativas_Objetivo4", IF(B57=Datos!$C$15, "Iniciativas_Objetivo5", IF(B57=Datos!$C$16, "Iniciativas_Objetivo6", IF(B57=Datos!$C$17, "Iniciativas_Objetivo7", IF(B57=Datos!$C$18, "Iniciativas_Objetivo8", IF(B57=Datos!$C$19, "Iniciativas_Objetivo9", IF(B57=Datos!$C$20, "Iniciativas_Objetivo10", IF(B57=Datos!$C$21, "Iniciativas_Objetivo11", IF(B57=Datos!$C$22, "Iniciativas_Objetivo12",IF(B57=Datos!$C$23, "Iniciativas_Objetivo13", " ")))))))))))))</f>
        <v>Iniciativas_Objetivo8</v>
      </c>
    </row>
    <row r="58" spans="1:31" ht="144.75" x14ac:dyDescent="0.2">
      <c r="A58" s="85" t="s">
        <v>316</v>
      </c>
      <c r="B58" s="69" t="s">
        <v>349</v>
      </c>
      <c r="C58" s="69" t="s">
        <v>422</v>
      </c>
      <c r="D58" s="69" t="s">
        <v>438</v>
      </c>
      <c r="E58" s="61" t="s">
        <v>320</v>
      </c>
      <c r="F58" s="61" t="s">
        <v>321</v>
      </c>
      <c r="G58" s="108" t="s">
        <v>322</v>
      </c>
      <c r="H58" s="83" t="s">
        <v>85</v>
      </c>
      <c r="I58" s="83" t="s">
        <v>439</v>
      </c>
      <c r="J58" s="139" t="s">
        <v>87</v>
      </c>
      <c r="K58" s="140" t="s">
        <v>88</v>
      </c>
      <c r="L58" s="140" t="s">
        <v>129</v>
      </c>
      <c r="M58" s="83" t="s">
        <v>440</v>
      </c>
      <c r="N58" s="81" t="s">
        <v>441</v>
      </c>
      <c r="O58" s="146">
        <v>1</v>
      </c>
      <c r="P58" s="83" t="s">
        <v>92</v>
      </c>
      <c r="Q58" s="97">
        <v>1</v>
      </c>
      <c r="R58" s="98">
        <v>1</v>
      </c>
      <c r="S58" s="58">
        <f t="shared" si="0"/>
        <v>1</v>
      </c>
      <c r="T58" s="82">
        <v>0.75</v>
      </c>
      <c r="U58" s="42">
        <f t="shared" si="1"/>
        <v>1</v>
      </c>
      <c r="V58" s="63" t="s">
        <v>442</v>
      </c>
      <c r="W58" s="60"/>
      <c r="AE58" s="12" t="str">
        <f>IF(B58=Datos!$C$11, "Iniciativas_Objetivo1", IF(B58=Datos!$C$12, "Iniciativas_Objetivo2", IF(B58=Datos!$C$13, "Iniciativas_Objetivo3", IF(B58=Datos!$C$14, "Iniciativas_Objetivo4", IF(B58=Datos!$C$15, "Iniciativas_Objetivo5", IF(B58=Datos!$C$16, "Iniciativas_Objetivo6", IF(B58=Datos!$C$17, "Iniciativas_Objetivo7", IF(B58=Datos!$C$18, "Iniciativas_Objetivo8", IF(B58=Datos!$C$19, "Iniciativas_Objetivo9", IF(B58=Datos!$C$20, "Iniciativas_Objetivo10", IF(B58=Datos!$C$21, "Iniciativas_Objetivo11", IF(B58=Datos!$C$22, "Iniciativas_Objetivo12",IF(B58=Datos!$C$23, "Iniciativas_Objetivo13", " ")))))))))))))</f>
        <v>Iniciativas_Objetivo8</v>
      </c>
    </row>
    <row r="59" spans="1:31" ht="205.5" x14ac:dyDescent="0.2">
      <c r="A59" s="85" t="s">
        <v>316</v>
      </c>
      <c r="B59" s="69" t="s">
        <v>349</v>
      </c>
      <c r="C59" s="69" t="s">
        <v>443</v>
      </c>
      <c r="D59" s="75" t="s">
        <v>444</v>
      </c>
      <c r="E59" s="61" t="s">
        <v>320</v>
      </c>
      <c r="F59" s="61" t="s">
        <v>321</v>
      </c>
      <c r="G59" s="108" t="s">
        <v>322</v>
      </c>
      <c r="H59" s="83" t="s">
        <v>85</v>
      </c>
      <c r="I59" s="75" t="s">
        <v>445</v>
      </c>
      <c r="J59" s="139" t="s">
        <v>87</v>
      </c>
      <c r="K59" s="140" t="s">
        <v>88</v>
      </c>
      <c r="L59" s="140" t="s">
        <v>129</v>
      </c>
      <c r="M59" s="69" t="s">
        <v>446</v>
      </c>
      <c r="N59" s="127" t="s">
        <v>447</v>
      </c>
      <c r="O59" s="175">
        <v>4</v>
      </c>
      <c r="P59" s="83" t="s">
        <v>92</v>
      </c>
      <c r="Q59" s="99">
        <v>3</v>
      </c>
      <c r="R59" s="99">
        <v>4</v>
      </c>
      <c r="S59" s="58">
        <f t="shared" si="0"/>
        <v>0.75</v>
      </c>
      <c r="T59" s="82">
        <v>0.75</v>
      </c>
      <c r="U59" s="42">
        <f t="shared" si="1"/>
        <v>1</v>
      </c>
      <c r="V59" s="60" t="s">
        <v>448</v>
      </c>
      <c r="W59" s="63"/>
      <c r="AE59" s="12" t="str">
        <f>IF(B59=Datos!$C$11, "Iniciativas_Objetivo1", IF(B59=Datos!$C$12, "Iniciativas_Objetivo2", IF(B59=Datos!$C$13, "Iniciativas_Objetivo3", IF(B59=Datos!$C$14, "Iniciativas_Objetivo4", IF(B59=Datos!$C$15, "Iniciativas_Objetivo5", IF(B59=Datos!$C$16, "Iniciativas_Objetivo6", IF(B59=Datos!$C$17, "Iniciativas_Objetivo7", IF(B59=Datos!$C$18, "Iniciativas_Objetivo8", IF(B59=Datos!$C$19, "Iniciativas_Objetivo9", IF(B59=Datos!$C$20, "Iniciativas_Objetivo10", IF(B59=Datos!$C$21, "Iniciativas_Objetivo11", IF(B59=Datos!$C$22, "Iniciativas_Objetivo12",IF(B59=Datos!$C$23, "Iniciativas_Objetivo13", " ")))))))))))))</f>
        <v>Iniciativas_Objetivo8</v>
      </c>
    </row>
    <row r="60" spans="1:31" ht="174.75" customHeight="1" x14ac:dyDescent="0.2">
      <c r="A60" s="69" t="s">
        <v>316</v>
      </c>
      <c r="B60" s="69" t="s">
        <v>349</v>
      </c>
      <c r="C60" s="69" t="s">
        <v>443</v>
      </c>
      <c r="D60" s="69" t="s">
        <v>449</v>
      </c>
      <c r="E60" s="69" t="s">
        <v>164</v>
      </c>
      <c r="F60" s="69" t="s">
        <v>165</v>
      </c>
      <c r="G60" s="108" t="s">
        <v>166</v>
      </c>
      <c r="H60" s="83" t="s">
        <v>85</v>
      </c>
      <c r="I60" s="69" t="s">
        <v>450</v>
      </c>
      <c r="J60" s="139" t="s">
        <v>87</v>
      </c>
      <c r="K60" s="140" t="s">
        <v>88</v>
      </c>
      <c r="L60" s="140" t="s">
        <v>89</v>
      </c>
      <c r="M60" s="83" t="s">
        <v>451</v>
      </c>
      <c r="N60" s="109" t="s">
        <v>452</v>
      </c>
      <c r="O60" s="169">
        <v>1</v>
      </c>
      <c r="P60" s="83" t="s">
        <v>92</v>
      </c>
      <c r="Q60" s="100">
        <v>4</v>
      </c>
      <c r="R60" s="100">
        <v>4</v>
      </c>
      <c r="S60" s="58">
        <f t="shared" si="0"/>
        <v>0.75</v>
      </c>
      <c r="T60" s="82">
        <v>0.75</v>
      </c>
      <c r="U60" s="42">
        <f t="shared" si="1"/>
        <v>1</v>
      </c>
      <c r="V60" s="63" t="s">
        <v>453</v>
      </c>
      <c r="W60" s="278"/>
      <c r="AE60" s="12" t="str">
        <f>IF(B60=Datos!$C$11, "Iniciativas_Objetivo1", IF(B60=Datos!$C$12, "Iniciativas_Objetivo2", IF(B60=Datos!$C$13, "Iniciativas_Objetivo3", IF(B60=Datos!$C$14, "Iniciativas_Objetivo4", IF(B60=Datos!$C$15, "Iniciativas_Objetivo5", IF(B60=Datos!$C$16, "Iniciativas_Objetivo6", IF(B60=Datos!$C$17, "Iniciativas_Objetivo7", IF(B60=Datos!$C$18, "Iniciativas_Objetivo8", IF(B60=Datos!$C$19, "Iniciativas_Objetivo9", IF(B60=Datos!$C$20, "Iniciativas_Objetivo10", IF(B60=Datos!$C$21, "Iniciativas_Objetivo11", IF(B60=Datos!$C$22, "Iniciativas_Objetivo12",IF(B60=Datos!$C$23, "Iniciativas_Objetivo13", " ")))))))))))))</f>
        <v>Iniciativas_Objetivo8</v>
      </c>
    </row>
    <row r="61" spans="1:31" ht="173.25" x14ac:dyDescent="0.2">
      <c r="A61" s="85" t="s">
        <v>143</v>
      </c>
      <c r="B61" s="69" t="s">
        <v>144</v>
      </c>
      <c r="C61" s="69" t="s">
        <v>145</v>
      </c>
      <c r="D61" s="69" t="s">
        <v>454</v>
      </c>
      <c r="E61" s="61" t="s">
        <v>103</v>
      </c>
      <c r="F61" s="83" t="s">
        <v>455</v>
      </c>
      <c r="G61" s="108" t="s">
        <v>287</v>
      </c>
      <c r="H61" s="83" t="s">
        <v>85</v>
      </c>
      <c r="I61" s="83" t="s">
        <v>456</v>
      </c>
      <c r="J61" s="139" t="s">
        <v>87</v>
      </c>
      <c r="K61" s="140" t="s">
        <v>88</v>
      </c>
      <c r="L61" s="140" t="s">
        <v>129</v>
      </c>
      <c r="M61" s="83" t="s">
        <v>457</v>
      </c>
      <c r="N61" s="109" t="s">
        <v>458</v>
      </c>
      <c r="O61" s="145">
        <v>160</v>
      </c>
      <c r="P61" s="83" t="s">
        <v>92</v>
      </c>
      <c r="Q61" s="202">
        <v>114</v>
      </c>
      <c r="R61" s="202">
        <v>160</v>
      </c>
      <c r="S61" s="58">
        <f t="shared" si="0"/>
        <v>0.71250000000000002</v>
      </c>
      <c r="T61" s="82">
        <v>0.75</v>
      </c>
      <c r="U61" s="42">
        <f t="shared" si="1"/>
        <v>0.95000000000000007</v>
      </c>
      <c r="V61" s="65" t="s">
        <v>459</v>
      </c>
      <c r="W61" s="65" t="s">
        <v>460</v>
      </c>
      <c r="AE61" s="12" t="str">
        <f>IF(B61=Datos!$C$11, "Iniciativas_Objetivo1", IF(B61=Datos!$C$12, "Iniciativas_Objetivo2", IF(B61=Datos!$C$13, "Iniciativas_Objetivo3", IF(B61=Datos!$C$14, "Iniciativas_Objetivo4", IF(B61=Datos!$C$15, "Iniciativas_Objetivo5", IF(B61=Datos!$C$16, "Iniciativas_Objetivo6", IF(B61=Datos!$C$17, "Iniciativas_Objetivo7", IF(B61=Datos!$C$18, "Iniciativas_Objetivo8", IF(B61=Datos!$C$19, "Iniciativas_Objetivo9", IF(B61=Datos!$C$20, "Iniciativas_Objetivo10", IF(B61=Datos!$C$21, "Iniciativas_Objetivo11", IF(B61=Datos!$C$22, "Iniciativas_Objetivo12",IF(B61=Datos!$C$23, "Iniciativas_Objetivo13", " ")))))))))))))</f>
        <v>Iniciativas_Objetivo9</v>
      </c>
    </row>
    <row r="62" spans="1:31" ht="270.75" x14ac:dyDescent="0.2">
      <c r="A62" s="75" t="s">
        <v>143</v>
      </c>
      <c r="B62" s="69" t="s">
        <v>144</v>
      </c>
      <c r="C62" s="69" t="s">
        <v>461</v>
      </c>
      <c r="D62" s="75" t="s">
        <v>462</v>
      </c>
      <c r="E62" s="61" t="s">
        <v>374</v>
      </c>
      <c r="F62" s="75" t="s">
        <v>104</v>
      </c>
      <c r="G62" s="141" t="s">
        <v>137</v>
      </c>
      <c r="H62" s="83" t="s">
        <v>85</v>
      </c>
      <c r="I62" s="75" t="s">
        <v>463</v>
      </c>
      <c r="J62" s="139" t="s">
        <v>87</v>
      </c>
      <c r="K62" s="140" t="s">
        <v>88</v>
      </c>
      <c r="L62" s="140" t="s">
        <v>89</v>
      </c>
      <c r="M62" s="75" t="s">
        <v>464</v>
      </c>
      <c r="N62" s="81" t="s">
        <v>465</v>
      </c>
      <c r="O62" s="169">
        <v>1</v>
      </c>
      <c r="P62" s="83" t="s">
        <v>92</v>
      </c>
      <c r="Q62" s="157">
        <v>17</v>
      </c>
      <c r="R62" s="157">
        <v>17</v>
      </c>
      <c r="S62" s="58">
        <f t="shared" si="0"/>
        <v>0.75</v>
      </c>
      <c r="T62" s="82">
        <v>0.75</v>
      </c>
      <c r="U62" s="42">
        <f t="shared" si="1"/>
        <v>1</v>
      </c>
      <c r="V62" s="61" t="s">
        <v>834</v>
      </c>
      <c r="W62" s="60"/>
      <c r="AE62" s="12" t="str">
        <f>IF(B62=Datos!$C$11, "Iniciativas_Objetivo1", IF(B62=Datos!$C$12, "Iniciativas_Objetivo2", IF(B62=Datos!$C$13, "Iniciativas_Objetivo3", IF(B62=Datos!$C$14, "Iniciativas_Objetivo4", IF(B62=Datos!$C$15, "Iniciativas_Objetivo5", IF(B62=Datos!$C$16, "Iniciativas_Objetivo6", IF(B62=Datos!$C$17, "Iniciativas_Objetivo7", IF(B62=Datos!$C$18, "Iniciativas_Objetivo8", IF(B62=Datos!$C$19, "Iniciativas_Objetivo9", IF(B62=Datos!$C$20, "Iniciativas_Objetivo10", IF(B62=Datos!$C$21, "Iniciativas_Objetivo11", IF(B62=Datos!$C$22, "Iniciativas_Objetivo12",IF(B62=Datos!$C$23, "Iniciativas_Objetivo13", " ")))))))))))))</f>
        <v>Iniciativas_Objetivo9</v>
      </c>
    </row>
    <row r="63" spans="1:31" ht="173.25" customHeight="1" x14ac:dyDescent="0.2">
      <c r="A63" s="85" t="s">
        <v>143</v>
      </c>
      <c r="B63" s="69" t="s">
        <v>144</v>
      </c>
      <c r="C63" s="69" t="s">
        <v>145</v>
      </c>
      <c r="D63" s="69" t="s">
        <v>466</v>
      </c>
      <c r="E63" s="61" t="s">
        <v>103</v>
      </c>
      <c r="F63" s="61" t="s">
        <v>455</v>
      </c>
      <c r="G63" s="108" t="s">
        <v>84</v>
      </c>
      <c r="H63" s="83" t="s">
        <v>85</v>
      </c>
      <c r="I63" s="83" t="s">
        <v>467</v>
      </c>
      <c r="J63" s="139" t="s">
        <v>87</v>
      </c>
      <c r="K63" s="140" t="s">
        <v>88</v>
      </c>
      <c r="L63" s="140" t="s">
        <v>89</v>
      </c>
      <c r="M63" s="83" t="s">
        <v>468</v>
      </c>
      <c r="N63" s="109" t="s">
        <v>469</v>
      </c>
      <c r="O63" s="169">
        <v>1</v>
      </c>
      <c r="P63" s="83" t="s">
        <v>92</v>
      </c>
      <c r="Q63" s="151">
        <v>43</v>
      </c>
      <c r="R63" s="151">
        <v>49</v>
      </c>
      <c r="S63" s="58">
        <f t="shared" si="0"/>
        <v>0.65816326530612246</v>
      </c>
      <c r="T63" s="82">
        <v>0.75</v>
      </c>
      <c r="U63" s="42">
        <f t="shared" si="1"/>
        <v>0.87755102040816324</v>
      </c>
      <c r="V63" s="71" t="s">
        <v>470</v>
      </c>
      <c r="W63" s="71" t="s">
        <v>471</v>
      </c>
      <c r="AE63" s="12" t="str">
        <f>IF(B63=Datos!$C$11, "Iniciativas_Objetivo1", IF(B63=Datos!$C$12, "Iniciativas_Objetivo2", IF(B63=Datos!$C$13, "Iniciativas_Objetivo3", IF(B63=Datos!$C$14, "Iniciativas_Objetivo4", IF(B63=Datos!$C$15, "Iniciativas_Objetivo5", IF(B63=Datos!$C$16, "Iniciativas_Objetivo6", IF(B63=Datos!$C$17, "Iniciativas_Objetivo7", IF(B63=Datos!$C$18, "Iniciativas_Objetivo8", IF(B63=Datos!$C$19, "Iniciativas_Objetivo9", IF(B63=Datos!$C$20, "Iniciativas_Objetivo10", IF(B63=Datos!$C$21, "Iniciativas_Objetivo11", IF(B63=Datos!$C$22, "Iniciativas_Objetivo12",IF(B63=Datos!$C$23, "Iniciativas_Objetivo13", " ")))))))))))))</f>
        <v>Iniciativas_Objetivo9</v>
      </c>
    </row>
    <row r="64" spans="1:31" ht="162.75" customHeight="1" x14ac:dyDescent="0.2">
      <c r="A64" s="85" t="s">
        <v>143</v>
      </c>
      <c r="B64" s="69" t="s">
        <v>144</v>
      </c>
      <c r="C64" s="69" t="s">
        <v>145</v>
      </c>
      <c r="D64" s="69" t="s">
        <v>472</v>
      </c>
      <c r="E64" s="61" t="s">
        <v>147</v>
      </c>
      <c r="F64" s="83" t="s">
        <v>148</v>
      </c>
      <c r="G64" s="141" t="s">
        <v>149</v>
      </c>
      <c r="H64" s="83" t="s">
        <v>85</v>
      </c>
      <c r="I64" s="83" t="s">
        <v>473</v>
      </c>
      <c r="J64" s="139" t="s">
        <v>87</v>
      </c>
      <c r="K64" s="140" t="s">
        <v>88</v>
      </c>
      <c r="L64" s="140" t="s">
        <v>129</v>
      </c>
      <c r="M64" s="83" t="s">
        <v>474</v>
      </c>
      <c r="N64" s="68" t="s">
        <v>475</v>
      </c>
      <c r="O64" s="169">
        <v>1</v>
      </c>
      <c r="P64" s="83" t="s">
        <v>92</v>
      </c>
      <c r="Q64" s="151">
        <v>2</v>
      </c>
      <c r="R64" s="151">
        <v>2</v>
      </c>
      <c r="S64" s="58">
        <f t="shared" si="0"/>
        <v>1</v>
      </c>
      <c r="T64" s="82">
        <v>0.75</v>
      </c>
      <c r="U64" s="42">
        <f t="shared" si="1"/>
        <v>1</v>
      </c>
      <c r="V64" s="65" t="s">
        <v>476</v>
      </c>
      <c r="W64" s="73" t="s">
        <v>477</v>
      </c>
      <c r="AE64" s="12" t="str">
        <f>IF(B64=Datos!$C$11, "Iniciativas_Objetivo1", IF(B64=Datos!$C$12, "Iniciativas_Objetivo2", IF(B64=Datos!$C$13, "Iniciativas_Objetivo3", IF(B64=Datos!$C$14, "Iniciativas_Objetivo4", IF(B64=Datos!$C$15, "Iniciativas_Objetivo5", IF(B64=Datos!$C$16, "Iniciativas_Objetivo6", IF(B64=Datos!$C$17, "Iniciativas_Objetivo7", IF(B64=Datos!$C$18, "Iniciativas_Objetivo8", IF(B64=Datos!$C$19, "Iniciativas_Objetivo9", IF(B64=Datos!$C$20, "Iniciativas_Objetivo10", IF(B64=Datos!$C$21, "Iniciativas_Objetivo11", IF(B64=Datos!$C$22, "Iniciativas_Objetivo12",IF(B64=Datos!$C$23, "Iniciativas_Objetivo13", " ")))))))))))))</f>
        <v>Iniciativas_Objetivo9</v>
      </c>
    </row>
    <row r="65" spans="1:31" ht="154.5" customHeight="1" x14ac:dyDescent="0.2">
      <c r="A65" s="61" t="s">
        <v>78</v>
      </c>
      <c r="B65" s="69" t="s">
        <v>79</v>
      </c>
      <c r="C65" s="69" t="s">
        <v>134</v>
      </c>
      <c r="D65" s="61" t="s">
        <v>478</v>
      </c>
      <c r="E65" s="61" t="s">
        <v>147</v>
      </c>
      <c r="F65" s="61" t="s">
        <v>148</v>
      </c>
      <c r="G65" s="141" t="s">
        <v>149</v>
      </c>
      <c r="H65" s="83" t="s">
        <v>85</v>
      </c>
      <c r="I65" s="61" t="s">
        <v>479</v>
      </c>
      <c r="J65" s="139" t="s">
        <v>98</v>
      </c>
      <c r="K65" s="140" t="s">
        <v>88</v>
      </c>
      <c r="L65" s="140" t="s">
        <v>129</v>
      </c>
      <c r="M65" s="69" t="s">
        <v>480</v>
      </c>
      <c r="N65" s="127" t="s">
        <v>481</v>
      </c>
      <c r="O65" s="167">
        <v>20</v>
      </c>
      <c r="P65" s="83" t="s">
        <v>92</v>
      </c>
      <c r="Q65" s="151">
        <v>47</v>
      </c>
      <c r="R65" s="151">
        <v>20</v>
      </c>
      <c r="S65" s="58">
        <f>IFERROR(IF(IF(L65="Programación anual", IF(COUNTIF(O65,"&lt;=1")=1,(Q65/R65)*(100%/O65),Q65/R65), IF(COUNTIF(O65,"&lt;=1")=1,(Q65/R65)*(100%/O65)*(T65/100%),(Q65/R65)*(T65/100%)))&gt;=1,100%,IF(L65="Programación anual", IF(COUNTIF(O65,"&lt;=1")=1,(Q65/R65)*(100%/O65),Q65/R65), IF(COUNTIF(O65,"&lt;=1")=1,(Q65/R65)*(100%/O65)*(T65/100%),(Q65/R65)*(T65/100%))))," ")</f>
        <v>1</v>
      </c>
      <c r="T65" s="82">
        <v>0.75</v>
      </c>
      <c r="U65" s="42">
        <f t="shared" si="1"/>
        <v>1</v>
      </c>
      <c r="V65" s="62" t="s">
        <v>482</v>
      </c>
      <c r="W65" s="63" t="s">
        <v>483</v>
      </c>
      <c r="AE65" s="12" t="str">
        <f>IF(B65=Datos!$C$11, "Iniciativas_Objetivo1", IF(B65=Datos!$C$12, "Iniciativas_Objetivo2", IF(B65=Datos!$C$13, "Iniciativas_Objetivo3", IF(B65=Datos!$C$14, "Iniciativas_Objetivo4", IF(B65=Datos!$C$15, "Iniciativas_Objetivo5", IF(B65=Datos!$C$16, "Iniciativas_Objetivo6", IF(B65=Datos!$C$17, "Iniciativas_Objetivo7", IF(B65=Datos!$C$18, "Iniciativas_Objetivo8", IF(B65=Datos!$C$19, "Iniciativas_Objetivo9", IF(B65=Datos!$C$20, "Iniciativas_Objetivo10", IF(B65=Datos!$C$21, "Iniciativas_Objetivo11", IF(B65=Datos!$C$22, "Iniciativas_Objetivo12",IF(B65=Datos!$C$23, "Iniciativas_Objetivo13", " ")))))))))))))</f>
        <v>Iniciativas_Objetivo1</v>
      </c>
    </row>
    <row r="66" spans="1:31" ht="130.5" customHeight="1" x14ac:dyDescent="0.2">
      <c r="A66" s="85" t="s">
        <v>143</v>
      </c>
      <c r="B66" s="69" t="s">
        <v>144</v>
      </c>
      <c r="C66" s="69" t="s">
        <v>145</v>
      </c>
      <c r="D66" s="69" t="s">
        <v>484</v>
      </c>
      <c r="E66" s="61" t="s">
        <v>164</v>
      </c>
      <c r="F66" s="83" t="s">
        <v>165</v>
      </c>
      <c r="G66" s="108" t="s">
        <v>485</v>
      </c>
      <c r="H66" s="83" t="s">
        <v>85</v>
      </c>
      <c r="I66" s="83" t="s">
        <v>486</v>
      </c>
      <c r="J66" s="139" t="s">
        <v>87</v>
      </c>
      <c r="K66" s="140" t="s">
        <v>88</v>
      </c>
      <c r="L66" s="140" t="s">
        <v>89</v>
      </c>
      <c r="M66" s="83" t="s">
        <v>487</v>
      </c>
      <c r="N66" s="60" t="s">
        <v>488</v>
      </c>
      <c r="O66" s="146">
        <v>1</v>
      </c>
      <c r="P66" s="83" t="s">
        <v>92</v>
      </c>
      <c r="Q66" s="151">
        <v>55</v>
      </c>
      <c r="R66" s="151">
        <v>55</v>
      </c>
      <c r="S66" s="58">
        <f t="shared" si="0"/>
        <v>0.75</v>
      </c>
      <c r="T66" s="82">
        <v>0.75</v>
      </c>
      <c r="U66" s="42">
        <f t="shared" si="1"/>
        <v>1</v>
      </c>
      <c r="V66" s="62" t="s">
        <v>489</v>
      </c>
      <c r="W66" s="63" t="s">
        <v>490</v>
      </c>
      <c r="AE66" s="12" t="str">
        <f>IF(B66=Datos!$C$11, "Iniciativas_Objetivo1", IF(B66=Datos!$C$12, "Iniciativas_Objetivo2", IF(B66=Datos!$C$13, "Iniciativas_Objetivo3", IF(B66=Datos!$C$14, "Iniciativas_Objetivo4", IF(B66=Datos!$C$15, "Iniciativas_Objetivo5", IF(B66=Datos!$C$16, "Iniciativas_Objetivo6", IF(B66=Datos!$C$17, "Iniciativas_Objetivo7", IF(B66=Datos!$C$18, "Iniciativas_Objetivo8", IF(B66=Datos!$C$19, "Iniciativas_Objetivo9", IF(B66=Datos!$C$20, "Iniciativas_Objetivo10", IF(B66=Datos!$C$21, "Iniciativas_Objetivo11", IF(B66=Datos!$C$22, "Iniciativas_Objetivo12",IF(B66=Datos!$C$23, "Iniciativas_Objetivo13", " ")))))))))))))</f>
        <v>Iniciativas_Objetivo9</v>
      </c>
    </row>
    <row r="67" spans="1:31" ht="144.75" customHeight="1" x14ac:dyDescent="0.2">
      <c r="A67" s="85" t="s">
        <v>143</v>
      </c>
      <c r="B67" s="69" t="s">
        <v>144</v>
      </c>
      <c r="C67" s="69" t="s">
        <v>145</v>
      </c>
      <c r="D67" s="69" t="s">
        <v>491</v>
      </c>
      <c r="E67" s="61" t="s">
        <v>164</v>
      </c>
      <c r="F67" s="83" t="s">
        <v>165</v>
      </c>
      <c r="G67" s="108" t="s">
        <v>485</v>
      </c>
      <c r="H67" s="83" t="s">
        <v>85</v>
      </c>
      <c r="I67" s="83" t="s">
        <v>492</v>
      </c>
      <c r="J67" s="139" t="s">
        <v>87</v>
      </c>
      <c r="K67" s="140" t="s">
        <v>88</v>
      </c>
      <c r="L67" s="140" t="s">
        <v>129</v>
      </c>
      <c r="M67" s="83" t="s">
        <v>493</v>
      </c>
      <c r="N67" s="126" t="s">
        <v>494</v>
      </c>
      <c r="O67" s="146">
        <v>1</v>
      </c>
      <c r="P67" s="83" t="s">
        <v>92</v>
      </c>
      <c r="Q67" s="151">
        <v>22</v>
      </c>
      <c r="R67" s="151">
        <v>22</v>
      </c>
      <c r="S67" s="58">
        <f t="shared" si="0"/>
        <v>1</v>
      </c>
      <c r="T67" s="82">
        <v>0.75</v>
      </c>
      <c r="U67" s="42">
        <f t="shared" si="1"/>
        <v>1</v>
      </c>
      <c r="V67" s="65" t="s">
        <v>495</v>
      </c>
      <c r="W67" s="73"/>
      <c r="AE67" s="12" t="str">
        <f>IF(B67=Datos!$C$11, "Iniciativas_Objetivo1", IF(B67=Datos!$C$12, "Iniciativas_Objetivo2", IF(B67=Datos!$C$13, "Iniciativas_Objetivo3", IF(B67=Datos!$C$14, "Iniciativas_Objetivo4", IF(B67=Datos!$C$15, "Iniciativas_Objetivo5", IF(B67=Datos!$C$16, "Iniciativas_Objetivo6", IF(B67=Datos!$C$17, "Iniciativas_Objetivo7", IF(B67=Datos!$C$18, "Iniciativas_Objetivo8", IF(B67=Datos!$C$19, "Iniciativas_Objetivo9", IF(B67=Datos!$C$20, "Iniciativas_Objetivo10", IF(B67=Datos!$C$21, "Iniciativas_Objetivo11", IF(B67=Datos!$C$22, "Iniciativas_Objetivo12",IF(B67=Datos!$C$23, "Iniciativas_Objetivo13", " ")))))))))))))</f>
        <v>Iniciativas_Objetivo9</v>
      </c>
    </row>
    <row r="68" spans="1:31" ht="242.25" x14ac:dyDescent="0.2">
      <c r="A68" s="69" t="s">
        <v>143</v>
      </c>
      <c r="B68" s="69" t="s">
        <v>144</v>
      </c>
      <c r="C68" s="69" t="s">
        <v>145</v>
      </c>
      <c r="D68" s="69" t="s">
        <v>496</v>
      </c>
      <c r="E68" s="69" t="s">
        <v>103</v>
      </c>
      <c r="F68" s="69" t="s">
        <v>455</v>
      </c>
      <c r="G68" s="108" t="s">
        <v>311</v>
      </c>
      <c r="H68" s="83" t="s">
        <v>85</v>
      </c>
      <c r="I68" s="83" t="s">
        <v>497</v>
      </c>
      <c r="J68" s="139" t="s">
        <v>87</v>
      </c>
      <c r="K68" s="140" t="s">
        <v>88</v>
      </c>
      <c r="L68" s="140" t="s">
        <v>89</v>
      </c>
      <c r="M68" s="83" t="s">
        <v>498</v>
      </c>
      <c r="N68" s="110" t="s">
        <v>499</v>
      </c>
      <c r="O68" s="169">
        <v>1</v>
      </c>
      <c r="P68" s="83" t="s">
        <v>92</v>
      </c>
      <c r="Q68" s="157">
        <v>3626</v>
      </c>
      <c r="R68" s="157">
        <v>3806</v>
      </c>
      <c r="S68" s="58">
        <f t="shared" si="0"/>
        <v>0.71452968996321597</v>
      </c>
      <c r="T68" s="82">
        <v>0.75</v>
      </c>
      <c r="U68" s="42">
        <f t="shared" si="1"/>
        <v>0.95270625328428793</v>
      </c>
      <c r="V68" s="60" t="s">
        <v>500</v>
      </c>
      <c r="W68" s="60"/>
      <c r="AE68" s="12" t="str">
        <f>IF(B68=Datos!$C$11, "Iniciativas_Objetivo1", IF(B68=Datos!$C$12, "Iniciativas_Objetivo2", IF(B68=Datos!$C$13, "Iniciativas_Objetivo3", IF(B68=Datos!$C$14, "Iniciativas_Objetivo4", IF(B68=Datos!$C$15, "Iniciativas_Objetivo5", IF(B68=Datos!$C$16, "Iniciativas_Objetivo6", IF(B68=Datos!$C$17, "Iniciativas_Objetivo7", IF(B68=Datos!$C$18, "Iniciativas_Objetivo8", IF(B68=Datos!$C$19, "Iniciativas_Objetivo9", IF(B68=Datos!$C$20, "Iniciativas_Objetivo10", IF(B68=Datos!$C$21, "Iniciativas_Objetivo11", IF(B68=Datos!$C$22, "Iniciativas_Objetivo12",IF(B68=Datos!$C$23, "Iniciativas_Objetivo13", " ")))))))))))))</f>
        <v>Iniciativas_Objetivo9</v>
      </c>
    </row>
    <row r="69" spans="1:31" ht="244.5" customHeight="1" x14ac:dyDescent="0.2">
      <c r="A69" s="85" t="s">
        <v>143</v>
      </c>
      <c r="B69" s="69" t="s">
        <v>144</v>
      </c>
      <c r="C69" s="69" t="s">
        <v>145</v>
      </c>
      <c r="D69" s="69" t="s">
        <v>501</v>
      </c>
      <c r="E69" s="61" t="s">
        <v>103</v>
      </c>
      <c r="F69" s="83" t="s">
        <v>455</v>
      </c>
      <c r="G69" s="108" t="s">
        <v>110</v>
      </c>
      <c r="H69" s="83" t="s">
        <v>85</v>
      </c>
      <c r="I69" s="83" t="s">
        <v>502</v>
      </c>
      <c r="J69" s="139" t="s">
        <v>87</v>
      </c>
      <c r="K69" s="140" t="s">
        <v>88</v>
      </c>
      <c r="L69" s="140" t="s">
        <v>89</v>
      </c>
      <c r="M69" s="83" t="s">
        <v>503</v>
      </c>
      <c r="N69" s="110" t="s">
        <v>504</v>
      </c>
      <c r="O69" s="169">
        <v>1</v>
      </c>
      <c r="P69" s="83" t="s">
        <v>92</v>
      </c>
      <c r="Q69" s="156">
        <v>132</v>
      </c>
      <c r="R69" s="156">
        <v>132</v>
      </c>
      <c r="S69" s="58">
        <f t="shared" si="0"/>
        <v>0.75</v>
      </c>
      <c r="T69" s="82">
        <v>0.75</v>
      </c>
      <c r="U69" s="42">
        <f t="shared" si="1"/>
        <v>1</v>
      </c>
      <c r="V69" s="73" t="s">
        <v>505</v>
      </c>
      <c r="W69" s="278"/>
      <c r="AE69" s="12" t="str">
        <f>IF(B69=Datos!$C$11, "Iniciativas_Objetivo1", IF(B69=Datos!$C$12, "Iniciativas_Objetivo2", IF(B69=Datos!$C$13, "Iniciativas_Objetivo3", IF(B69=Datos!$C$14, "Iniciativas_Objetivo4", IF(B69=Datos!$C$15, "Iniciativas_Objetivo5", IF(B69=Datos!$C$16, "Iniciativas_Objetivo6", IF(B69=Datos!$C$17, "Iniciativas_Objetivo7", IF(B69=Datos!$C$18, "Iniciativas_Objetivo8", IF(B69=Datos!$C$19, "Iniciativas_Objetivo9", IF(B69=Datos!$C$20, "Iniciativas_Objetivo10", IF(B69=Datos!$C$21, "Iniciativas_Objetivo11", IF(B69=Datos!$C$22, "Iniciativas_Objetivo12",IF(B69=Datos!$C$23, "Iniciativas_Objetivo13", " ")))))))))))))</f>
        <v>Iniciativas_Objetivo9</v>
      </c>
    </row>
    <row r="70" spans="1:31" ht="173.25" customHeight="1" x14ac:dyDescent="0.2">
      <c r="A70" s="85" t="s">
        <v>143</v>
      </c>
      <c r="B70" s="69" t="s">
        <v>144</v>
      </c>
      <c r="C70" s="69" t="s">
        <v>145</v>
      </c>
      <c r="D70" s="69" t="s">
        <v>454</v>
      </c>
      <c r="E70" s="61" t="s">
        <v>103</v>
      </c>
      <c r="F70" s="83" t="s">
        <v>455</v>
      </c>
      <c r="G70" s="108" t="s">
        <v>282</v>
      </c>
      <c r="H70" s="83" t="s">
        <v>85</v>
      </c>
      <c r="I70" s="83" t="s">
        <v>456</v>
      </c>
      <c r="J70" s="139" t="s">
        <v>87</v>
      </c>
      <c r="K70" s="140" t="s">
        <v>88</v>
      </c>
      <c r="L70" s="140" t="s">
        <v>129</v>
      </c>
      <c r="M70" s="83" t="s">
        <v>457</v>
      </c>
      <c r="N70" s="109" t="s">
        <v>458</v>
      </c>
      <c r="O70" s="145">
        <f>615*(1-0.3)</f>
        <v>430.5</v>
      </c>
      <c r="P70" s="83" t="s">
        <v>92</v>
      </c>
      <c r="Q70" s="83">
        <v>342</v>
      </c>
      <c r="R70" s="145">
        <f>615*(1-0.3)</f>
        <v>430.5</v>
      </c>
      <c r="S70" s="58">
        <f t="shared" si="0"/>
        <v>0.79442508710801396</v>
      </c>
      <c r="T70" s="82">
        <v>0.75</v>
      </c>
      <c r="U70" s="42">
        <f t="shared" si="1"/>
        <v>1</v>
      </c>
      <c r="V70" s="72" t="s">
        <v>506</v>
      </c>
      <c r="W70" s="79"/>
      <c r="AE70" s="12" t="str">
        <f>IF(B70=Datos!$C$11, "Iniciativas_Objetivo1", IF(B70=Datos!$C$12, "Iniciativas_Objetivo2", IF(B70=Datos!$C$13, "Iniciativas_Objetivo3", IF(B70=Datos!$C$14, "Iniciativas_Objetivo4", IF(B70=Datos!$C$15, "Iniciativas_Objetivo5", IF(B70=Datos!$C$16, "Iniciativas_Objetivo6", IF(B70=Datos!$C$17, "Iniciativas_Objetivo7", IF(B70=Datos!$C$18, "Iniciativas_Objetivo8", IF(B70=Datos!$C$19, "Iniciativas_Objetivo9", IF(B70=Datos!$C$20, "Iniciativas_Objetivo10", IF(B70=Datos!$C$21, "Iniciativas_Objetivo11", IF(B70=Datos!$C$22, "Iniciativas_Objetivo12",IF(B70=Datos!$C$23, "Iniciativas_Objetivo13", " ")))))))))))))</f>
        <v>Iniciativas_Objetivo9</v>
      </c>
    </row>
    <row r="71" spans="1:31" ht="199.5" customHeight="1" x14ac:dyDescent="0.2">
      <c r="A71" s="85" t="s">
        <v>143</v>
      </c>
      <c r="B71" s="69" t="s">
        <v>144</v>
      </c>
      <c r="C71" s="69" t="s">
        <v>145</v>
      </c>
      <c r="D71" s="69" t="s">
        <v>454</v>
      </c>
      <c r="E71" s="61" t="s">
        <v>103</v>
      </c>
      <c r="F71" s="83" t="s">
        <v>455</v>
      </c>
      <c r="G71" s="108" t="s">
        <v>290</v>
      </c>
      <c r="H71" s="83" t="s">
        <v>85</v>
      </c>
      <c r="I71" s="83" t="s">
        <v>456</v>
      </c>
      <c r="J71" s="139" t="s">
        <v>87</v>
      </c>
      <c r="K71" s="140" t="s">
        <v>88</v>
      </c>
      <c r="L71" s="140" t="s">
        <v>129</v>
      </c>
      <c r="M71" s="83" t="s">
        <v>457</v>
      </c>
      <c r="N71" s="109" t="s">
        <v>458</v>
      </c>
      <c r="O71" s="145">
        <f>480*(1-0.3)</f>
        <v>336</v>
      </c>
      <c r="P71" s="83" t="s">
        <v>92</v>
      </c>
      <c r="Q71" s="83">
        <v>198</v>
      </c>
      <c r="R71" s="94">
        <v>336</v>
      </c>
      <c r="S71" s="58">
        <f t="shared" si="0"/>
        <v>0.5892857142857143</v>
      </c>
      <c r="T71" s="82">
        <v>0.75</v>
      </c>
      <c r="U71" s="42">
        <f t="shared" si="1"/>
        <v>0.7857142857142857</v>
      </c>
      <c r="V71" s="63" t="s">
        <v>507</v>
      </c>
      <c r="W71" s="63" t="s">
        <v>508</v>
      </c>
      <c r="AE71" s="12" t="str">
        <f>IF(B71=Datos!$C$11, "Iniciativas_Objetivo1", IF(B71=Datos!$C$12, "Iniciativas_Objetivo2", IF(B71=Datos!$C$13, "Iniciativas_Objetivo3", IF(B71=Datos!$C$14, "Iniciativas_Objetivo4", IF(B71=Datos!$C$15, "Iniciativas_Objetivo5", IF(B71=Datos!$C$16, "Iniciativas_Objetivo6", IF(B71=Datos!$C$17, "Iniciativas_Objetivo7", IF(B71=Datos!$C$18, "Iniciativas_Objetivo8", IF(B71=Datos!$C$19, "Iniciativas_Objetivo9", IF(B71=Datos!$C$20, "Iniciativas_Objetivo10", IF(B71=Datos!$C$21, "Iniciativas_Objetivo11", IF(B71=Datos!$C$22, "Iniciativas_Objetivo12",IF(B71=Datos!$C$23, "Iniciativas_Objetivo13", " ")))))))))))))</f>
        <v>Iniciativas_Objetivo9</v>
      </c>
    </row>
    <row r="72" spans="1:31" ht="173.25" customHeight="1" x14ac:dyDescent="0.2">
      <c r="A72" s="85" t="s">
        <v>143</v>
      </c>
      <c r="B72" s="69" t="s">
        <v>144</v>
      </c>
      <c r="C72" s="69" t="s">
        <v>145</v>
      </c>
      <c r="D72" s="69" t="s">
        <v>454</v>
      </c>
      <c r="E72" s="61" t="s">
        <v>103</v>
      </c>
      <c r="F72" s="83" t="s">
        <v>455</v>
      </c>
      <c r="G72" s="108" t="s">
        <v>293</v>
      </c>
      <c r="H72" s="83" t="s">
        <v>85</v>
      </c>
      <c r="I72" s="83" t="s">
        <v>456</v>
      </c>
      <c r="J72" s="139" t="s">
        <v>87</v>
      </c>
      <c r="K72" s="140" t="s">
        <v>88</v>
      </c>
      <c r="L72" s="140" t="s">
        <v>129</v>
      </c>
      <c r="M72" s="83" t="s">
        <v>457</v>
      </c>
      <c r="N72" s="109" t="s">
        <v>458</v>
      </c>
      <c r="O72" s="145">
        <v>700</v>
      </c>
      <c r="P72" s="83" t="s">
        <v>92</v>
      </c>
      <c r="Q72" s="85">
        <v>855</v>
      </c>
      <c r="R72" s="167">
        <f>+O72</f>
        <v>700</v>
      </c>
      <c r="S72" s="58">
        <f>IFERROR(IF(IF(L72="Programación anual", IF(COUNTIF(O72,"&lt;=1")=1,(Q72/R72)*(100%/O72),Q72/R72), IF(COUNTIF(O72,"&lt;=1")=1,(Q72/R72)*(100%/O72)*(T72/100%),(Q72/R72)*(T72/100%)))&gt;=1,100%,IF(L72="Programación anual", IF(COUNTIF(O72,"&lt;=1")=1,(Q72/R72)*(100%/O72),Q72/R72), IF(COUNTIF(O72,"&lt;=1")=1,(Q72/R72)*(100%/O72)*(T72/100%),(Q72/R72)*(T72/100%))))," ")</f>
        <v>1</v>
      </c>
      <c r="T72" s="82">
        <v>0.75</v>
      </c>
      <c r="U72" s="42">
        <f t="shared" si="1"/>
        <v>1</v>
      </c>
      <c r="V72" s="73" t="s">
        <v>509</v>
      </c>
      <c r="W72" s="60" t="s">
        <v>510</v>
      </c>
      <c r="AE72" s="12" t="str">
        <f>IF(B72=Datos!$C$11, "Iniciativas_Objetivo1", IF(B72=Datos!$C$12, "Iniciativas_Objetivo2", IF(B72=Datos!$C$13, "Iniciativas_Objetivo3", IF(B72=Datos!$C$14, "Iniciativas_Objetivo4", IF(B72=Datos!$C$15, "Iniciativas_Objetivo5", IF(B72=Datos!$C$16, "Iniciativas_Objetivo6", IF(B72=Datos!$C$17, "Iniciativas_Objetivo7", IF(B72=Datos!$C$18, "Iniciativas_Objetivo8", IF(B72=Datos!$C$19, "Iniciativas_Objetivo9", IF(B72=Datos!$C$20, "Iniciativas_Objetivo10", IF(B72=Datos!$C$21, "Iniciativas_Objetivo11", IF(B72=Datos!$C$22, "Iniciativas_Objetivo12",IF(B72=Datos!$C$23, "Iniciativas_Objetivo13", " ")))))))))))))</f>
        <v>Iniciativas_Objetivo9</v>
      </c>
    </row>
    <row r="73" spans="1:31" ht="130.5" customHeight="1" x14ac:dyDescent="0.2">
      <c r="A73" s="75" t="s">
        <v>143</v>
      </c>
      <c r="B73" s="69" t="s">
        <v>144</v>
      </c>
      <c r="C73" s="69" t="s">
        <v>145</v>
      </c>
      <c r="D73" s="69" t="s">
        <v>511</v>
      </c>
      <c r="E73" s="61" t="s">
        <v>374</v>
      </c>
      <c r="F73" s="83" t="s">
        <v>455</v>
      </c>
      <c r="G73" s="141" t="s">
        <v>137</v>
      </c>
      <c r="H73" s="83" t="s">
        <v>85</v>
      </c>
      <c r="I73" s="69" t="s">
        <v>512</v>
      </c>
      <c r="J73" s="139" t="s">
        <v>87</v>
      </c>
      <c r="K73" s="140" t="s">
        <v>88</v>
      </c>
      <c r="L73" s="140" t="s">
        <v>129</v>
      </c>
      <c r="M73" s="69" t="s">
        <v>513</v>
      </c>
      <c r="N73" s="109" t="s">
        <v>514</v>
      </c>
      <c r="O73" s="145">
        <v>4</v>
      </c>
      <c r="P73" s="83" t="s">
        <v>92</v>
      </c>
      <c r="Q73" s="151">
        <v>1</v>
      </c>
      <c r="R73" s="151">
        <v>4</v>
      </c>
      <c r="S73" s="58">
        <f t="shared" ref="S73:S122" si="2">IFERROR(IF(L73="Programación anual", IF(COUNTIF(O73,"&lt;=1")=1,(Q73/R73)*(100%/O73),Q73/R73), IF(COUNTIF(O73,"&lt;=1")=1,(Q73/R73)*(100%/O73)*(T73/100%),(Q73/R73)*(T73/100%)))," ")</f>
        <v>0.25</v>
      </c>
      <c r="T73" s="82">
        <v>0.75</v>
      </c>
      <c r="U73" s="42">
        <f t="shared" ref="U73:U122" si="3">IFERROR(IF(S73=" "," ",IF(S73&gt;=T73,1,S73/T73))," ")</f>
        <v>0.33333333333333331</v>
      </c>
      <c r="V73" s="155" t="s">
        <v>515</v>
      </c>
      <c r="W73" s="155" t="s">
        <v>835</v>
      </c>
      <c r="AE73" s="12" t="str">
        <f>IF(B73=Datos!$C$11, "Iniciativas_Objetivo1", IF(B73=Datos!$C$12, "Iniciativas_Objetivo2", IF(B73=Datos!$C$13, "Iniciativas_Objetivo3", IF(B73=Datos!$C$14, "Iniciativas_Objetivo4", IF(B73=Datos!$C$15, "Iniciativas_Objetivo5", IF(B73=Datos!$C$16, "Iniciativas_Objetivo6", IF(B73=Datos!$C$17, "Iniciativas_Objetivo7", IF(B73=Datos!$C$18, "Iniciativas_Objetivo8", IF(B73=Datos!$C$19, "Iniciativas_Objetivo9", IF(B73=Datos!$C$20, "Iniciativas_Objetivo10", IF(B73=Datos!$C$21, "Iniciativas_Objetivo11", IF(B73=Datos!$C$22, "Iniciativas_Objetivo12",IF(B73=Datos!$C$23, "Iniciativas_Objetivo13", " ")))))))))))))</f>
        <v>Iniciativas_Objetivo9</v>
      </c>
    </row>
    <row r="74" spans="1:31" ht="409.5" customHeight="1" x14ac:dyDescent="0.2">
      <c r="A74" s="85" t="s">
        <v>143</v>
      </c>
      <c r="B74" s="69" t="s">
        <v>144</v>
      </c>
      <c r="C74" s="69" t="s">
        <v>145</v>
      </c>
      <c r="D74" s="69" t="s">
        <v>516</v>
      </c>
      <c r="E74" s="61" t="s">
        <v>517</v>
      </c>
      <c r="F74" s="75" t="s">
        <v>518</v>
      </c>
      <c r="G74" s="141" t="s">
        <v>519</v>
      </c>
      <c r="H74" s="83" t="s">
        <v>85</v>
      </c>
      <c r="I74" s="83" t="s">
        <v>520</v>
      </c>
      <c r="J74" s="139" t="s">
        <v>87</v>
      </c>
      <c r="K74" s="140" t="s">
        <v>88</v>
      </c>
      <c r="L74" s="140" t="s">
        <v>521</v>
      </c>
      <c r="M74" s="83" t="s">
        <v>522</v>
      </c>
      <c r="N74" s="109" t="s">
        <v>523</v>
      </c>
      <c r="O74" s="169">
        <v>1</v>
      </c>
      <c r="P74" s="83" t="s">
        <v>92</v>
      </c>
      <c r="Q74" s="94">
        <f>20+359+29+29</f>
        <v>437</v>
      </c>
      <c r="R74" s="94">
        <f>21+379+32+32</f>
        <v>464</v>
      </c>
      <c r="S74" s="58">
        <f t="shared" si="2"/>
        <v>0.70635775862068961</v>
      </c>
      <c r="T74" s="82">
        <v>0.75</v>
      </c>
      <c r="U74" s="42">
        <f t="shared" si="3"/>
        <v>0.94181034482758619</v>
      </c>
      <c r="V74" s="76" t="s">
        <v>524</v>
      </c>
      <c r="W74" s="278"/>
      <c r="AE74" s="12" t="str">
        <f>IF(B74=Datos!$C$11, "Iniciativas_Objetivo1", IF(B74=Datos!$C$12, "Iniciativas_Objetivo2", IF(B74=Datos!$C$13, "Iniciativas_Objetivo3", IF(B74=Datos!$C$14, "Iniciativas_Objetivo4", IF(B74=Datos!$C$15, "Iniciativas_Objetivo5", IF(B74=Datos!$C$16, "Iniciativas_Objetivo6", IF(B74=Datos!$C$17, "Iniciativas_Objetivo7", IF(B74=Datos!$C$18, "Iniciativas_Objetivo8", IF(B74=Datos!$C$19, "Iniciativas_Objetivo9", IF(B74=Datos!$C$20, "Iniciativas_Objetivo10", IF(B74=Datos!$C$21, "Iniciativas_Objetivo11", IF(B74=Datos!$C$22, "Iniciativas_Objetivo12",IF(B74=Datos!$C$23, "Iniciativas_Objetivo13", " ")))))))))))))</f>
        <v>Iniciativas_Objetivo9</v>
      </c>
    </row>
    <row r="75" spans="1:31" ht="144" customHeight="1" x14ac:dyDescent="0.2">
      <c r="A75" s="85" t="s">
        <v>143</v>
      </c>
      <c r="B75" s="69" t="s">
        <v>144</v>
      </c>
      <c r="C75" s="69" t="s">
        <v>145</v>
      </c>
      <c r="D75" s="69" t="s">
        <v>525</v>
      </c>
      <c r="E75" s="61" t="s">
        <v>374</v>
      </c>
      <c r="F75" s="75" t="s">
        <v>383</v>
      </c>
      <c r="G75" s="108" t="s">
        <v>376</v>
      </c>
      <c r="H75" s="83" t="s">
        <v>85</v>
      </c>
      <c r="I75" s="83" t="s">
        <v>526</v>
      </c>
      <c r="J75" s="139" t="s">
        <v>87</v>
      </c>
      <c r="K75" s="140" t="s">
        <v>88</v>
      </c>
      <c r="L75" s="140" t="s">
        <v>89</v>
      </c>
      <c r="M75" s="83" t="s">
        <v>527</v>
      </c>
      <c r="N75" s="68" t="s">
        <v>528</v>
      </c>
      <c r="O75" s="169">
        <v>1</v>
      </c>
      <c r="P75" s="83" t="s">
        <v>92</v>
      </c>
      <c r="Q75" s="157">
        <v>269</v>
      </c>
      <c r="R75" s="157">
        <v>334</v>
      </c>
      <c r="S75" s="58">
        <f t="shared" si="2"/>
        <v>0.60404191616766467</v>
      </c>
      <c r="T75" s="82">
        <v>0.75</v>
      </c>
      <c r="U75" s="42">
        <f t="shared" si="3"/>
        <v>0.80538922155688619</v>
      </c>
      <c r="V75" s="70" t="s">
        <v>529</v>
      </c>
      <c r="W75" s="278"/>
      <c r="AE75" s="12" t="str">
        <f>IF(B75=Datos!$C$11, "Iniciativas_Objetivo1", IF(B75=Datos!$C$12, "Iniciativas_Objetivo2", IF(B75=Datos!$C$13, "Iniciativas_Objetivo3", IF(B75=Datos!$C$14, "Iniciativas_Objetivo4", IF(B75=Datos!$C$15, "Iniciativas_Objetivo5", IF(B75=Datos!$C$16, "Iniciativas_Objetivo6", IF(B75=Datos!$C$17, "Iniciativas_Objetivo7", IF(B75=Datos!$C$18, "Iniciativas_Objetivo8", IF(B75=Datos!$C$19, "Iniciativas_Objetivo9", IF(B75=Datos!$C$20, "Iniciativas_Objetivo10", IF(B75=Datos!$C$21, "Iniciativas_Objetivo11", IF(B75=Datos!$C$22, "Iniciativas_Objetivo12",IF(B75=Datos!$C$23, "Iniciativas_Objetivo13", " ")))))))))))))</f>
        <v>Iniciativas_Objetivo9</v>
      </c>
    </row>
    <row r="76" spans="1:31" ht="201.75" customHeight="1" x14ac:dyDescent="0.2">
      <c r="A76" s="85" t="s">
        <v>143</v>
      </c>
      <c r="B76" s="69" t="s">
        <v>144</v>
      </c>
      <c r="C76" s="69" t="s">
        <v>145</v>
      </c>
      <c r="D76" s="69" t="s">
        <v>530</v>
      </c>
      <c r="E76" s="61" t="s">
        <v>374</v>
      </c>
      <c r="F76" s="75" t="s">
        <v>383</v>
      </c>
      <c r="G76" s="108" t="s">
        <v>376</v>
      </c>
      <c r="H76" s="83" t="s">
        <v>85</v>
      </c>
      <c r="I76" s="83" t="s">
        <v>531</v>
      </c>
      <c r="J76" s="139" t="s">
        <v>98</v>
      </c>
      <c r="K76" s="140" t="s">
        <v>88</v>
      </c>
      <c r="L76" s="140" t="s">
        <v>89</v>
      </c>
      <c r="M76" s="83" t="s">
        <v>532</v>
      </c>
      <c r="N76" s="109" t="s">
        <v>533</v>
      </c>
      <c r="O76" s="169">
        <v>1</v>
      </c>
      <c r="P76" s="83" t="s">
        <v>92</v>
      </c>
      <c r="Q76" s="103">
        <v>881</v>
      </c>
      <c r="R76" s="94">
        <v>881</v>
      </c>
      <c r="S76" s="58">
        <f t="shared" si="2"/>
        <v>0.75</v>
      </c>
      <c r="T76" s="82">
        <v>0.75</v>
      </c>
      <c r="U76" s="42">
        <f t="shared" si="3"/>
        <v>1</v>
      </c>
      <c r="V76" s="76" t="s">
        <v>534</v>
      </c>
      <c r="W76" s="60" t="s">
        <v>381</v>
      </c>
      <c r="AE76" s="12" t="str">
        <f>IF(B76=Datos!$C$11, "Iniciativas_Objetivo1", IF(B76=Datos!$C$12, "Iniciativas_Objetivo2", IF(B76=Datos!$C$13, "Iniciativas_Objetivo3", IF(B76=Datos!$C$14, "Iniciativas_Objetivo4", IF(B76=Datos!$C$15, "Iniciativas_Objetivo5", IF(B76=Datos!$C$16, "Iniciativas_Objetivo6", IF(B76=Datos!$C$17, "Iniciativas_Objetivo7", IF(B76=Datos!$C$18, "Iniciativas_Objetivo8", IF(B76=Datos!$C$19, "Iniciativas_Objetivo9", IF(B76=Datos!$C$20, "Iniciativas_Objetivo10", IF(B76=Datos!$C$21, "Iniciativas_Objetivo11", IF(B76=Datos!$C$22, "Iniciativas_Objetivo12",IF(B76=Datos!$C$23, "Iniciativas_Objetivo13", " ")))))))))))))</f>
        <v>Iniciativas_Objetivo9</v>
      </c>
    </row>
    <row r="77" spans="1:31" ht="210" customHeight="1" x14ac:dyDescent="0.2">
      <c r="A77" s="61" t="s">
        <v>143</v>
      </c>
      <c r="B77" s="69" t="s">
        <v>144</v>
      </c>
      <c r="C77" s="69" t="s">
        <v>145</v>
      </c>
      <c r="D77" s="61" t="s">
        <v>535</v>
      </c>
      <c r="E77" s="61" t="s">
        <v>374</v>
      </c>
      <c r="F77" s="75" t="s">
        <v>375</v>
      </c>
      <c r="G77" s="108" t="s">
        <v>376</v>
      </c>
      <c r="H77" s="83" t="s">
        <v>85</v>
      </c>
      <c r="I77" s="61" t="s">
        <v>536</v>
      </c>
      <c r="J77" s="139" t="s">
        <v>87</v>
      </c>
      <c r="K77" s="140" t="s">
        <v>88</v>
      </c>
      <c r="L77" s="140" t="s">
        <v>89</v>
      </c>
      <c r="M77" s="83" t="s">
        <v>537</v>
      </c>
      <c r="N77" s="110" t="s">
        <v>538</v>
      </c>
      <c r="O77" s="169">
        <v>1</v>
      </c>
      <c r="P77" s="83" t="s">
        <v>92</v>
      </c>
      <c r="Q77" s="151">
        <v>0</v>
      </c>
      <c r="R77" s="151">
        <v>0</v>
      </c>
      <c r="S77" s="58" t="str">
        <f t="shared" si="2"/>
        <v xml:space="preserve"> </v>
      </c>
      <c r="T77" s="82">
        <v>0.75</v>
      </c>
      <c r="U77" s="42" t="str">
        <f t="shared" si="3"/>
        <v xml:space="preserve"> </v>
      </c>
      <c r="V77" s="155" t="s">
        <v>539</v>
      </c>
      <c r="W77" s="155" t="s">
        <v>540</v>
      </c>
      <c r="AE77" s="12" t="str">
        <f>IF(B77=Datos!$C$11, "Iniciativas_Objetivo1", IF(B77=Datos!$C$12, "Iniciativas_Objetivo2", IF(B77=Datos!$C$13, "Iniciativas_Objetivo3", IF(B77=Datos!$C$14, "Iniciativas_Objetivo4", IF(B77=Datos!$C$15, "Iniciativas_Objetivo5", IF(B77=Datos!$C$16, "Iniciativas_Objetivo6", IF(B77=Datos!$C$17, "Iniciativas_Objetivo7", IF(B77=Datos!$C$18, "Iniciativas_Objetivo8", IF(B77=Datos!$C$19, "Iniciativas_Objetivo9", IF(B77=Datos!$C$20, "Iniciativas_Objetivo10", IF(B77=Datos!$C$21, "Iniciativas_Objetivo11", IF(B77=Datos!$C$22, "Iniciativas_Objetivo12",IF(B77=Datos!$C$23, "Iniciativas_Objetivo13", " ")))))))))))))</f>
        <v>Iniciativas_Objetivo9</v>
      </c>
    </row>
    <row r="78" spans="1:31" ht="173.25" customHeight="1" x14ac:dyDescent="0.2">
      <c r="A78" s="85" t="s">
        <v>143</v>
      </c>
      <c r="B78" s="69" t="s">
        <v>144</v>
      </c>
      <c r="C78" s="69" t="s">
        <v>145</v>
      </c>
      <c r="D78" s="69" t="s">
        <v>541</v>
      </c>
      <c r="E78" s="61" t="s">
        <v>374</v>
      </c>
      <c r="F78" s="75" t="s">
        <v>383</v>
      </c>
      <c r="G78" s="108" t="s">
        <v>376</v>
      </c>
      <c r="H78" s="83" t="s">
        <v>85</v>
      </c>
      <c r="I78" s="83" t="s">
        <v>542</v>
      </c>
      <c r="J78" s="139" t="s">
        <v>87</v>
      </c>
      <c r="K78" s="140" t="s">
        <v>88</v>
      </c>
      <c r="L78" s="140" t="s">
        <v>89</v>
      </c>
      <c r="M78" s="83" t="s">
        <v>543</v>
      </c>
      <c r="N78" s="110" t="s">
        <v>544</v>
      </c>
      <c r="O78" s="169">
        <v>1</v>
      </c>
      <c r="P78" s="83" t="s">
        <v>92</v>
      </c>
      <c r="Q78" s="157">
        <v>0</v>
      </c>
      <c r="R78" s="157">
        <v>0</v>
      </c>
      <c r="S78" s="58" t="str">
        <f t="shared" si="2"/>
        <v xml:space="preserve"> </v>
      </c>
      <c r="T78" s="82">
        <v>0.75</v>
      </c>
      <c r="U78" s="42" t="str">
        <f t="shared" si="3"/>
        <v xml:space="preserve"> </v>
      </c>
      <c r="V78" s="155" t="s">
        <v>545</v>
      </c>
      <c r="W78" s="155" t="s">
        <v>540</v>
      </c>
      <c r="AE78" s="12" t="str">
        <f>IF(B78=Datos!$C$11, "Iniciativas_Objetivo1", IF(B78=Datos!$C$12, "Iniciativas_Objetivo2", IF(B78=Datos!$C$13, "Iniciativas_Objetivo3", IF(B78=Datos!$C$14, "Iniciativas_Objetivo4", IF(B78=Datos!$C$15, "Iniciativas_Objetivo5", IF(B78=Datos!$C$16, "Iniciativas_Objetivo6", IF(B78=Datos!$C$17, "Iniciativas_Objetivo7", IF(B78=Datos!$C$18, "Iniciativas_Objetivo8", IF(B78=Datos!$C$19, "Iniciativas_Objetivo9", IF(B78=Datos!$C$20, "Iniciativas_Objetivo10", IF(B78=Datos!$C$21, "Iniciativas_Objetivo11", IF(B78=Datos!$C$22, "Iniciativas_Objetivo12",IF(B78=Datos!$C$23, "Iniciativas_Objetivo13", " ")))))))))))))</f>
        <v>Iniciativas_Objetivo9</v>
      </c>
    </row>
    <row r="79" spans="1:31" ht="277.5" customHeight="1" x14ac:dyDescent="0.2">
      <c r="A79" s="85" t="s">
        <v>316</v>
      </c>
      <c r="B79" s="69" t="s">
        <v>349</v>
      </c>
      <c r="C79" s="69" t="s">
        <v>350</v>
      </c>
      <c r="D79" s="69" t="s">
        <v>546</v>
      </c>
      <c r="E79" s="61" t="s">
        <v>547</v>
      </c>
      <c r="F79" s="61" t="s">
        <v>548</v>
      </c>
      <c r="G79" s="108" t="s">
        <v>549</v>
      </c>
      <c r="H79" s="83" t="s">
        <v>85</v>
      </c>
      <c r="I79" s="83" t="s">
        <v>550</v>
      </c>
      <c r="J79" s="139" t="s">
        <v>87</v>
      </c>
      <c r="K79" s="140" t="s">
        <v>332</v>
      </c>
      <c r="L79" s="140" t="s">
        <v>89</v>
      </c>
      <c r="M79" s="83" t="s">
        <v>551</v>
      </c>
      <c r="N79" s="68" t="s">
        <v>552</v>
      </c>
      <c r="O79" s="169">
        <v>1</v>
      </c>
      <c r="P79" s="83" t="s">
        <v>92</v>
      </c>
      <c r="Q79" s="103">
        <v>57959</v>
      </c>
      <c r="R79" s="103">
        <v>57959</v>
      </c>
      <c r="S79" s="58">
        <f t="shared" si="2"/>
        <v>0.75</v>
      </c>
      <c r="T79" s="82">
        <v>0.75</v>
      </c>
      <c r="U79" s="42">
        <f t="shared" si="3"/>
        <v>1</v>
      </c>
      <c r="V79" s="155" t="s">
        <v>553</v>
      </c>
      <c r="W79" s="156"/>
      <c r="AE79" s="12" t="str">
        <f>IF(B79=Datos!$C$11, "Iniciativas_Objetivo1", IF(B79=Datos!$C$12, "Iniciativas_Objetivo2", IF(B79=Datos!$C$13, "Iniciativas_Objetivo3", IF(B79=Datos!$C$14, "Iniciativas_Objetivo4", IF(B79=Datos!$C$15, "Iniciativas_Objetivo5", IF(B79=Datos!$C$16, "Iniciativas_Objetivo6", IF(B79=Datos!$C$17, "Iniciativas_Objetivo7", IF(B79=Datos!$C$18, "Iniciativas_Objetivo8", IF(B79=Datos!$C$19, "Iniciativas_Objetivo9", IF(B79=Datos!$C$20, "Iniciativas_Objetivo10", IF(B79=Datos!$C$21, "Iniciativas_Objetivo11", IF(B79=Datos!$C$22, "Iniciativas_Objetivo12",IF(B79=Datos!$C$23, "Iniciativas_Objetivo13", " ")))))))))))))</f>
        <v>Iniciativas_Objetivo8</v>
      </c>
    </row>
    <row r="80" spans="1:31" ht="235.5" customHeight="1" x14ac:dyDescent="0.2">
      <c r="A80" s="85" t="s">
        <v>143</v>
      </c>
      <c r="B80" s="69" t="s">
        <v>144</v>
      </c>
      <c r="C80" s="69" t="s">
        <v>145</v>
      </c>
      <c r="D80" s="69" t="s">
        <v>554</v>
      </c>
      <c r="E80" s="61" t="s">
        <v>547</v>
      </c>
      <c r="F80" s="75" t="s">
        <v>555</v>
      </c>
      <c r="G80" s="108" t="s">
        <v>549</v>
      </c>
      <c r="H80" s="83" t="s">
        <v>85</v>
      </c>
      <c r="I80" s="83" t="s">
        <v>556</v>
      </c>
      <c r="J80" s="139" t="s">
        <v>87</v>
      </c>
      <c r="K80" s="140" t="s">
        <v>88</v>
      </c>
      <c r="L80" s="140" t="s">
        <v>129</v>
      </c>
      <c r="M80" s="83" t="s">
        <v>557</v>
      </c>
      <c r="N80" s="60" t="s">
        <v>558</v>
      </c>
      <c r="O80" s="146">
        <v>1</v>
      </c>
      <c r="P80" s="83" t="s">
        <v>92</v>
      </c>
      <c r="Q80" s="151">
        <v>2</v>
      </c>
      <c r="R80" s="157">
        <v>4</v>
      </c>
      <c r="S80" s="58">
        <f t="shared" si="2"/>
        <v>0.5</v>
      </c>
      <c r="T80" s="82">
        <v>0.75</v>
      </c>
      <c r="U80" s="42">
        <f t="shared" si="3"/>
        <v>0.66666666666666663</v>
      </c>
      <c r="V80" s="71" t="s">
        <v>559</v>
      </c>
      <c r="W80" s="71" t="s">
        <v>560</v>
      </c>
      <c r="AE80" s="12" t="str">
        <f>IF(B80=Datos!$C$11, "Iniciativas_Objetivo1", IF(B80=Datos!$C$12, "Iniciativas_Objetivo2", IF(B80=Datos!$C$13, "Iniciativas_Objetivo3", IF(B80=Datos!$C$14, "Iniciativas_Objetivo4", IF(B80=Datos!$C$15, "Iniciativas_Objetivo5", IF(B80=Datos!$C$16, "Iniciativas_Objetivo6", IF(B80=Datos!$C$17, "Iniciativas_Objetivo7", IF(B80=Datos!$C$18, "Iniciativas_Objetivo8", IF(B80=Datos!$C$19, "Iniciativas_Objetivo9", IF(B80=Datos!$C$20, "Iniciativas_Objetivo10", IF(B80=Datos!$C$21, "Iniciativas_Objetivo11", IF(B80=Datos!$C$22, "Iniciativas_Objetivo12",IF(B80=Datos!$C$23, "Iniciativas_Objetivo13", " ")))))))))))))</f>
        <v>Iniciativas_Objetivo9</v>
      </c>
    </row>
    <row r="81" spans="1:31" ht="159" x14ac:dyDescent="0.2">
      <c r="A81" s="85" t="s">
        <v>143</v>
      </c>
      <c r="B81" s="69" t="s">
        <v>561</v>
      </c>
      <c r="C81" s="69" t="s">
        <v>562</v>
      </c>
      <c r="D81" s="69" t="s">
        <v>563</v>
      </c>
      <c r="E81" s="61" t="s">
        <v>547</v>
      </c>
      <c r="F81" s="75" t="s">
        <v>564</v>
      </c>
      <c r="G81" s="108" t="s">
        <v>549</v>
      </c>
      <c r="H81" s="83" t="s">
        <v>85</v>
      </c>
      <c r="I81" s="83" t="s">
        <v>565</v>
      </c>
      <c r="J81" s="139" t="s">
        <v>87</v>
      </c>
      <c r="K81" s="140" t="s">
        <v>88</v>
      </c>
      <c r="L81" s="140" t="s">
        <v>129</v>
      </c>
      <c r="M81" s="83" t="s">
        <v>566</v>
      </c>
      <c r="N81" s="68" t="s">
        <v>567</v>
      </c>
      <c r="O81" s="176">
        <v>25000</v>
      </c>
      <c r="P81" s="83" t="s">
        <v>92</v>
      </c>
      <c r="Q81" s="159">
        <v>18661</v>
      </c>
      <c r="R81" s="159">
        <v>25000</v>
      </c>
      <c r="S81" s="58">
        <f t="shared" si="2"/>
        <v>0.74643999999999999</v>
      </c>
      <c r="T81" s="82">
        <v>0.75</v>
      </c>
      <c r="U81" s="42">
        <f t="shared" si="3"/>
        <v>0.99525333333333332</v>
      </c>
      <c r="V81" s="160" t="s">
        <v>568</v>
      </c>
      <c r="W81" s="155"/>
      <c r="AE81" s="12" t="str">
        <f>IF(B81=Datos!$C$11, "Iniciativas_Objetivo1", IF(B81=Datos!$C$12, "Iniciativas_Objetivo2", IF(B81=Datos!$C$13, "Iniciativas_Objetivo3", IF(B81=Datos!$C$14, "Iniciativas_Objetivo4", IF(B81=Datos!$C$15, "Iniciativas_Objetivo5", IF(B81=Datos!$C$16, "Iniciativas_Objetivo6", IF(B81=Datos!$C$17, "Iniciativas_Objetivo7", IF(B81=Datos!$C$18, "Iniciativas_Objetivo8", IF(B81=Datos!$C$19, "Iniciativas_Objetivo9", IF(B81=Datos!$C$20, "Iniciativas_Objetivo10", IF(B81=Datos!$C$21, "Iniciativas_Objetivo11", IF(B81=Datos!$C$22, "Iniciativas_Objetivo12",IF(B81=Datos!$C$23, "Iniciativas_Objetivo13", " ")))))))))))))</f>
        <v>Iniciativas_Objetivo10</v>
      </c>
    </row>
    <row r="82" spans="1:31" ht="354" customHeight="1" x14ac:dyDescent="0.2">
      <c r="A82" s="85" t="s">
        <v>143</v>
      </c>
      <c r="B82" s="69" t="s">
        <v>569</v>
      </c>
      <c r="C82" s="69" t="s">
        <v>570</v>
      </c>
      <c r="D82" s="69" t="s">
        <v>571</v>
      </c>
      <c r="E82" s="61" t="s">
        <v>147</v>
      </c>
      <c r="F82" s="75" t="s">
        <v>572</v>
      </c>
      <c r="G82" s="108" t="s">
        <v>573</v>
      </c>
      <c r="H82" s="83" t="s">
        <v>85</v>
      </c>
      <c r="I82" s="83" t="s">
        <v>574</v>
      </c>
      <c r="J82" s="139" t="s">
        <v>87</v>
      </c>
      <c r="K82" s="140" t="s">
        <v>88</v>
      </c>
      <c r="L82" s="140" t="s">
        <v>89</v>
      </c>
      <c r="M82" s="83" t="s">
        <v>575</v>
      </c>
      <c r="N82" s="110" t="s">
        <v>576</v>
      </c>
      <c r="O82" s="169">
        <v>1</v>
      </c>
      <c r="P82" s="83" t="s">
        <v>92</v>
      </c>
      <c r="Q82" s="86">
        <v>314</v>
      </c>
      <c r="R82" s="87">
        <v>349</v>
      </c>
      <c r="S82" s="58">
        <f t="shared" si="2"/>
        <v>0.67478510028653294</v>
      </c>
      <c r="T82" s="82">
        <v>0.75</v>
      </c>
      <c r="U82" s="42">
        <f t="shared" si="3"/>
        <v>0.89971346704871058</v>
      </c>
      <c r="V82" s="62" t="s">
        <v>577</v>
      </c>
      <c r="W82" s="63" t="s">
        <v>578</v>
      </c>
      <c r="AE82" s="12" t="str">
        <f>IF(B82=Datos!$C$11, "Iniciativas_Objetivo1", IF(B82=Datos!$C$12, "Iniciativas_Objetivo2", IF(B82=Datos!$C$13, "Iniciativas_Objetivo3", IF(B82=Datos!$C$14, "Iniciativas_Objetivo4", IF(B82=Datos!$C$15, "Iniciativas_Objetivo5", IF(B82=Datos!$C$16, "Iniciativas_Objetivo6", IF(B82=Datos!$C$17, "Iniciativas_Objetivo7", IF(B82=Datos!$C$18, "Iniciativas_Objetivo8", IF(B82=Datos!$C$19, "Iniciativas_Objetivo9", IF(B82=Datos!$C$20, "Iniciativas_Objetivo10", IF(B82=Datos!$C$21, "Iniciativas_Objetivo11", IF(B82=Datos!$C$22, "Iniciativas_Objetivo12",IF(B82=Datos!$C$23, "Iniciativas_Objetivo13", " ")))))))))))))</f>
        <v>Iniciativas_Objetivo11</v>
      </c>
    </row>
    <row r="83" spans="1:31" ht="187.5" x14ac:dyDescent="0.2">
      <c r="A83" s="85" t="s">
        <v>143</v>
      </c>
      <c r="B83" s="69" t="s">
        <v>144</v>
      </c>
      <c r="C83" s="69" t="s">
        <v>145</v>
      </c>
      <c r="D83" s="69" t="s">
        <v>579</v>
      </c>
      <c r="E83" s="61" t="s">
        <v>400</v>
      </c>
      <c r="F83" s="61" t="s">
        <v>401</v>
      </c>
      <c r="G83" s="108" t="s">
        <v>402</v>
      </c>
      <c r="H83" s="69" t="s">
        <v>269</v>
      </c>
      <c r="I83" s="83" t="s">
        <v>580</v>
      </c>
      <c r="J83" s="139" t="s">
        <v>87</v>
      </c>
      <c r="K83" s="140" t="s">
        <v>88</v>
      </c>
      <c r="L83" s="140" t="s">
        <v>89</v>
      </c>
      <c r="M83" s="83" t="s">
        <v>581</v>
      </c>
      <c r="N83" s="60" t="s">
        <v>582</v>
      </c>
      <c r="O83" s="146">
        <v>1</v>
      </c>
      <c r="P83" s="83" t="s">
        <v>92</v>
      </c>
      <c r="Q83" s="156">
        <v>3882</v>
      </c>
      <c r="R83" s="156">
        <v>4057</v>
      </c>
      <c r="S83" s="58">
        <f t="shared" si="2"/>
        <v>0.71764850875030806</v>
      </c>
      <c r="T83" s="82">
        <v>0.75</v>
      </c>
      <c r="U83" s="42">
        <f t="shared" si="3"/>
        <v>0.95686467833374411</v>
      </c>
      <c r="V83" s="71" t="s">
        <v>583</v>
      </c>
      <c r="W83" s="71" t="s">
        <v>584</v>
      </c>
      <c r="AE83" s="12" t="str">
        <f>IF(B83=Datos!$C$11, "Iniciativas_Objetivo1", IF(B83=Datos!$C$12, "Iniciativas_Objetivo2", IF(B83=Datos!$C$13, "Iniciativas_Objetivo3", IF(B83=Datos!$C$14, "Iniciativas_Objetivo4", IF(B83=Datos!$C$15, "Iniciativas_Objetivo5", IF(B83=Datos!$C$16, "Iniciativas_Objetivo6", IF(B83=Datos!$C$17, "Iniciativas_Objetivo7", IF(B83=Datos!$C$18, "Iniciativas_Objetivo8", IF(B83=Datos!$C$19, "Iniciativas_Objetivo9", IF(B83=Datos!$C$20, "Iniciativas_Objetivo10", IF(B83=Datos!$C$21, "Iniciativas_Objetivo11", IF(B83=Datos!$C$22, "Iniciativas_Objetivo12",IF(B83=Datos!$C$23, "Iniciativas_Objetivo13", " ")))))))))))))</f>
        <v>Iniciativas_Objetivo9</v>
      </c>
    </row>
    <row r="84" spans="1:31" ht="315.75" x14ac:dyDescent="0.2">
      <c r="A84" s="85" t="s">
        <v>143</v>
      </c>
      <c r="B84" s="69" t="s">
        <v>144</v>
      </c>
      <c r="C84" s="69" t="s">
        <v>145</v>
      </c>
      <c r="D84" s="61" t="s">
        <v>585</v>
      </c>
      <c r="E84" s="61" t="s">
        <v>586</v>
      </c>
      <c r="F84" s="75" t="s">
        <v>587</v>
      </c>
      <c r="G84" s="108" t="s">
        <v>588</v>
      </c>
      <c r="H84" s="83" t="s">
        <v>85</v>
      </c>
      <c r="I84" s="83" t="s">
        <v>589</v>
      </c>
      <c r="J84" s="139" t="s">
        <v>87</v>
      </c>
      <c r="K84" s="140" t="s">
        <v>88</v>
      </c>
      <c r="L84" s="140" t="s">
        <v>129</v>
      </c>
      <c r="M84" s="61" t="s">
        <v>590</v>
      </c>
      <c r="N84" s="81" t="s">
        <v>591</v>
      </c>
      <c r="O84" s="146">
        <v>1</v>
      </c>
      <c r="P84" s="104" t="s">
        <v>92</v>
      </c>
      <c r="Q84" s="86">
        <v>23</v>
      </c>
      <c r="R84" s="86">
        <v>42</v>
      </c>
      <c r="S84" s="58">
        <f t="shared" si="2"/>
        <v>0.54761904761904767</v>
      </c>
      <c r="T84" s="82">
        <v>0.75</v>
      </c>
      <c r="U84" s="42">
        <f t="shared" si="3"/>
        <v>0.73015873015873023</v>
      </c>
      <c r="V84" s="65" t="s">
        <v>592</v>
      </c>
      <c r="W84" s="211"/>
      <c r="AE84" s="12" t="str">
        <f>IF(B84=Datos!$C$11, "Iniciativas_Objetivo1", IF(B84=Datos!$C$12, "Iniciativas_Objetivo2", IF(B84=Datos!$C$13, "Iniciativas_Objetivo3", IF(B84=Datos!$C$14, "Iniciativas_Objetivo4", IF(B84=Datos!$C$15, "Iniciativas_Objetivo5", IF(B84=Datos!$C$16, "Iniciativas_Objetivo6", IF(B84=Datos!$C$17, "Iniciativas_Objetivo7", IF(B84=Datos!$C$18, "Iniciativas_Objetivo8", IF(B84=Datos!$C$19, "Iniciativas_Objetivo9", IF(B84=Datos!$C$20, "Iniciativas_Objetivo10", IF(B84=Datos!$C$21, "Iniciativas_Objetivo11", IF(B84=Datos!$C$22, "Iniciativas_Objetivo12",IF(B84=Datos!$C$23, "Iniciativas_Objetivo13", " ")))))))))))))</f>
        <v>Iniciativas_Objetivo9</v>
      </c>
    </row>
    <row r="85" spans="1:31" ht="336" x14ac:dyDescent="0.2">
      <c r="A85" s="85" t="s">
        <v>143</v>
      </c>
      <c r="B85" s="69" t="s">
        <v>144</v>
      </c>
      <c r="C85" s="69" t="s">
        <v>145</v>
      </c>
      <c r="D85" s="75" t="s">
        <v>593</v>
      </c>
      <c r="E85" s="61" t="s">
        <v>320</v>
      </c>
      <c r="F85" s="75" t="s">
        <v>321</v>
      </c>
      <c r="G85" s="108" t="s">
        <v>322</v>
      </c>
      <c r="H85" s="83" t="s">
        <v>85</v>
      </c>
      <c r="I85" s="75" t="s">
        <v>594</v>
      </c>
      <c r="J85" s="139" t="s">
        <v>87</v>
      </c>
      <c r="K85" s="140" t="s">
        <v>88</v>
      </c>
      <c r="L85" s="140" t="s">
        <v>129</v>
      </c>
      <c r="M85" s="69" t="s">
        <v>595</v>
      </c>
      <c r="N85" s="81" t="s">
        <v>596</v>
      </c>
      <c r="O85" s="175">
        <v>6</v>
      </c>
      <c r="P85" s="83" t="s">
        <v>92</v>
      </c>
      <c r="Q85" s="85">
        <v>5</v>
      </c>
      <c r="R85" s="85">
        <v>6</v>
      </c>
      <c r="S85" s="58">
        <f t="shared" si="2"/>
        <v>0.83333333333333337</v>
      </c>
      <c r="T85" s="82">
        <v>0.75</v>
      </c>
      <c r="U85" s="42">
        <f t="shared" si="3"/>
        <v>1</v>
      </c>
      <c r="V85" s="63" t="s">
        <v>597</v>
      </c>
      <c r="W85" s="278"/>
      <c r="AE85" s="12" t="str">
        <f>IF(B85=Datos!$C$11, "Iniciativas_Objetivo1", IF(B85=Datos!$C$12, "Iniciativas_Objetivo2", IF(B85=Datos!$C$13, "Iniciativas_Objetivo3", IF(B85=Datos!$C$14, "Iniciativas_Objetivo4", IF(B85=Datos!$C$15, "Iniciativas_Objetivo5", IF(B85=Datos!$C$16, "Iniciativas_Objetivo6", IF(B85=Datos!$C$17, "Iniciativas_Objetivo7", IF(B85=Datos!$C$18, "Iniciativas_Objetivo8", IF(B85=Datos!$C$19, "Iniciativas_Objetivo9", IF(B85=Datos!$C$20, "Iniciativas_Objetivo10", IF(B85=Datos!$C$21, "Iniciativas_Objetivo11", IF(B85=Datos!$C$22, "Iniciativas_Objetivo12",IF(B85=Datos!$C$23, "Iniciativas_Objetivo13", " ")))))))))))))</f>
        <v>Iniciativas_Objetivo9</v>
      </c>
    </row>
    <row r="86" spans="1:31" ht="130.5" x14ac:dyDescent="0.2">
      <c r="A86" s="85" t="s">
        <v>143</v>
      </c>
      <c r="B86" s="69" t="s">
        <v>144</v>
      </c>
      <c r="C86" s="69" t="s">
        <v>145</v>
      </c>
      <c r="D86" s="69" t="s">
        <v>598</v>
      </c>
      <c r="E86" s="61" t="s">
        <v>309</v>
      </c>
      <c r="F86" s="61" t="s">
        <v>310</v>
      </c>
      <c r="G86" s="108" t="s">
        <v>311</v>
      </c>
      <c r="H86" s="69" t="s">
        <v>599</v>
      </c>
      <c r="I86" s="83" t="s">
        <v>600</v>
      </c>
      <c r="J86" s="139" t="s">
        <v>87</v>
      </c>
      <c r="K86" s="140" t="s">
        <v>88</v>
      </c>
      <c r="L86" s="140" t="s">
        <v>89</v>
      </c>
      <c r="M86" s="83" t="s">
        <v>601</v>
      </c>
      <c r="N86" s="60" t="s">
        <v>602</v>
      </c>
      <c r="O86" s="146">
        <v>1</v>
      </c>
      <c r="P86" s="83" t="s">
        <v>92</v>
      </c>
      <c r="Q86" s="151">
        <v>191</v>
      </c>
      <c r="R86" s="151">
        <v>239</v>
      </c>
      <c r="S86" s="58">
        <f t="shared" si="2"/>
        <v>0.59937238493723854</v>
      </c>
      <c r="T86" s="82">
        <v>0.75</v>
      </c>
      <c r="U86" s="42">
        <f t="shared" si="3"/>
        <v>0.79916317991631802</v>
      </c>
      <c r="V86" s="62" t="s">
        <v>603</v>
      </c>
      <c r="W86" s="63"/>
      <c r="AE86" s="12" t="str">
        <f>IF(B86=Datos!$C$11, "Iniciativas_Objetivo1", IF(B86=Datos!$C$12, "Iniciativas_Objetivo2", IF(B86=Datos!$C$13, "Iniciativas_Objetivo3", IF(B86=Datos!$C$14, "Iniciativas_Objetivo4", IF(B86=Datos!$C$15, "Iniciativas_Objetivo5", IF(B86=Datos!$C$16, "Iniciativas_Objetivo6", IF(B86=Datos!$C$17, "Iniciativas_Objetivo7", IF(B86=Datos!$C$18, "Iniciativas_Objetivo8", IF(B86=Datos!$C$19, "Iniciativas_Objetivo9", IF(B86=Datos!$C$20, "Iniciativas_Objetivo10", IF(B86=Datos!$C$21, "Iniciativas_Objetivo11", IF(B86=Datos!$C$22, "Iniciativas_Objetivo12",IF(B86=Datos!$C$23, "Iniciativas_Objetivo13", " ")))))))))))))</f>
        <v>Iniciativas_Objetivo9</v>
      </c>
    </row>
    <row r="87" spans="1:31" ht="313.5" x14ac:dyDescent="0.2">
      <c r="A87" s="85" t="s">
        <v>143</v>
      </c>
      <c r="B87" s="69" t="s">
        <v>144</v>
      </c>
      <c r="C87" s="69" t="s">
        <v>604</v>
      </c>
      <c r="D87" s="69" t="s">
        <v>605</v>
      </c>
      <c r="E87" s="61" t="s">
        <v>164</v>
      </c>
      <c r="F87" s="83" t="s">
        <v>165</v>
      </c>
      <c r="G87" s="108" t="s">
        <v>485</v>
      </c>
      <c r="H87" s="83" t="s">
        <v>85</v>
      </c>
      <c r="I87" s="83" t="s">
        <v>606</v>
      </c>
      <c r="J87" s="139" t="s">
        <v>87</v>
      </c>
      <c r="K87" s="140" t="s">
        <v>88</v>
      </c>
      <c r="L87" s="140" t="s">
        <v>89</v>
      </c>
      <c r="M87" s="83" t="s">
        <v>607</v>
      </c>
      <c r="N87" s="126" t="s">
        <v>608</v>
      </c>
      <c r="O87" s="146">
        <v>1</v>
      </c>
      <c r="P87" s="83" t="s">
        <v>92</v>
      </c>
      <c r="Q87" s="151">
        <v>876</v>
      </c>
      <c r="R87" s="151">
        <v>879</v>
      </c>
      <c r="S87" s="58">
        <f t="shared" si="2"/>
        <v>0.74744027303754268</v>
      </c>
      <c r="T87" s="82">
        <v>0.75</v>
      </c>
      <c r="U87" s="42">
        <f t="shared" si="3"/>
        <v>0.99658703071672361</v>
      </c>
      <c r="V87" s="77" t="s">
        <v>609</v>
      </c>
      <c r="W87" s="63" t="s">
        <v>610</v>
      </c>
      <c r="AE87" s="12" t="str">
        <f>IF(B87=Datos!$C$11, "Iniciativas_Objetivo1", IF(B87=Datos!$C$12, "Iniciativas_Objetivo2", IF(B87=Datos!$C$13, "Iniciativas_Objetivo3", IF(B87=Datos!$C$14, "Iniciativas_Objetivo4", IF(B87=Datos!$C$15, "Iniciativas_Objetivo5", IF(B87=Datos!$C$16, "Iniciativas_Objetivo6", IF(B87=Datos!$C$17, "Iniciativas_Objetivo7", IF(B87=Datos!$C$18, "Iniciativas_Objetivo8", IF(B87=Datos!$C$19, "Iniciativas_Objetivo9", IF(B87=Datos!$C$20, "Iniciativas_Objetivo10", IF(B87=Datos!$C$21, "Iniciativas_Objetivo11", IF(B87=Datos!$C$22, "Iniciativas_Objetivo12",IF(B87=Datos!$C$23, "Iniciativas_Objetivo13", " ")))))))))))))</f>
        <v>Iniciativas_Objetivo9</v>
      </c>
    </row>
    <row r="88" spans="1:31" ht="199.5" x14ac:dyDescent="0.2">
      <c r="A88" s="85" t="s">
        <v>143</v>
      </c>
      <c r="B88" s="69" t="s">
        <v>144</v>
      </c>
      <c r="C88" s="69" t="s">
        <v>604</v>
      </c>
      <c r="D88" s="69" t="s">
        <v>611</v>
      </c>
      <c r="E88" s="61" t="s">
        <v>82</v>
      </c>
      <c r="F88" s="83" t="s">
        <v>136</v>
      </c>
      <c r="G88" s="108" t="s">
        <v>110</v>
      </c>
      <c r="H88" s="83" t="s">
        <v>85</v>
      </c>
      <c r="I88" s="83" t="s">
        <v>612</v>
      </c>
      <c r="J88" s="139" t="s">
        <v>87</v>
      </c>
      <c r="K88" s="140" t="s">
        <v>88</v>
      </c>
      <c r="L88" s="140" t="s">
        <v>89</v>
      </c>
      <c r="M88" s="83" t="s">
        <v>613</v>
      </c>
      <c r="N88" s="68" t="s">
        <v>614</v>
      </c>
      <c r="O88" s="169">
        <v>1</v>
      </c>
      <c r="P88" s="83" t="s">
        <v>92</v>
      </c>
      <c r="Q88" s="151">
        <v>98</v>
      </c>
      <c r="R88" s="151">
        <v>98</v>
      </c>
      <c r="S88" s="58">
        <f t="shared" si="2"/>
        <v>0.75</v>
      </c>
      <c r="T88" s="82">
        <v>0.75</v>
      </c>
      <c r="U88" s="42">
        <f t="shared" si="3"/>
        <v>1</v>
      </c>
      <c r="V88" s="215" t="s">
        <v>615</v>
      </c>
      <c r="W88" s="73"/>
      <c r="AE88" s="12" t="str">
        <f>IF(B88=Datos!$C$11, "Iniciativas_Objetivo1", IF(B88=Datos!$C$12, "Iniciativas_Objetivo2", IF(B88=Datos!$C$13, "Iniciativas_Objetivo3", IF(B88=Datos!$C$14, "Iniciativas_Objetivo4", IF(B88=Datos!$C$15, "Iniciativas_Objetivo5", IF(B88=Datos!$C$16, "Iniciativas_Objetivo6", IF(B88=Datos!$C$17, "Iniciativas_Objetivo7", IF(B88=Datos!$C$18, "Iniciativas_Objetivo8", IF(B88=Datos!$C$19, "Iniciativas_Objetivo9", IF(B88=Datos!$C$20, "Iniciativas_Objetivo10", IF(B88=Datos!$C$21, "Iniciativas_Objetivo11", IF(B88=Datos!$C$22, "Iniciativas_Objetivo12",IF(B88=Datos!$C$23, "Iniciativas_Objetivo13", " ")))))))))))))</f>
        <v>Iniciativas_Objetivo9</v>
      </c>
    </row>
    <row r="89" spans="1:31" ht="180" x14ac:dyDescent="0.2">
      <c r="A89" s="85" t="s">
        <v>143</v>
      </c>
      <c r="B89" s="69" t="s">
        <v>144</v>
      </c>
      <c r="C89" s="69" t="s">
        <v>604</v>
      </c>
      <c r="D89" s="61" t="s">
        <v>616</v>
      </c>
      <c r="E89" s="61" t="s">
        <v>82</v>
      </c>
      <c r="F89" s="83" t="s">
        <v>617</v>
      </c>
      <c r="G89" s="108" t="s">
        <v>282</v>
      </c>
      <c r="H89" s="83" t="s">
        <v>85</v>
      </c>
      <c r="I89" s="83" t="s">
        <v>618</v>
      </c>
      <c r="J89" s="139" t="s">
        <v>87</v>
      </c>
      <c r="K89" s="140" t="s">
        <v>88</v>
      </c>
      <c r="L89" s="140" t="s">
        <v>89</v>
      </c>
      <c r="M89" s="83" t="s">
        <v>619</v>
      </c>
      <c r="N89" s="109" t="s">
        <v>620</v>
      </c>
      <c r="O89" s="146">
        <v>0.8</v>
      </c>
      <c r="P89" s="83" t="s">
        <v>92</v>
      </c>
      <c r="Q89" s="206">
        <v>675</v>
      </c>
      <c r="R89" s="176">
        <v>676</v>
      </c>
      <c r="S89" s="58">
        <f t="shared" si="2"/>
        <v>0.93611316568047354</v>
      </c>
      <c r="T89" s="82">
        <v>0.75</v>
      </c>
      <c r="U89" s="42">
        <f t="shared" si="3"/>
        <v>1</v>
      </c>
      <c r="V89" s="258" t="s">
        <v>824</v>
      </c>
      <c r="W89" s="203" t="s">
        <v>825</v>
      </c>
      <c r="AE89" s="12" t="str">
        <f>IF(B89=Datos!$C$11, "Iniciativas_Objetivo1", IF(B89=Datos!$C$12, "Iniciativas_Objetivo2", IF(B89=Datos!$C$13, "Iniciativas_Objetivo3", IF(B89=Datos!$C$14, "Iniciativas_Objetivo4", IF(B89=Datos!$C$15, "Iniciativas_Objetivo5", IF(B89=Datos!$C$16, "Iniciativas_Objetivo6", IF(B89=Datos!$C$17, "Iniciativas_Objetivo7", IF(B89=Datos!$C$18, "Iniciativas_Objetivo8", IF(B89=Datos!$C$19, "Iniciativas_Objetivo9", IF(B89=Datos!$C$20, "Iniciativas_Objetivo10", IF(B89=Datos!$C$21, "Iniciativas_Objetivo11", IF(B89=Datos!$C$22, "Iniciativas_Objetivo12",IF(B89=Datos!$C$23, "Iniciativas_Objetivo13", " ")))))))))))))</f>
        <v>Iniciativas_Objetivo9</v>
      </c>
    </row>
    <row r="90" spans="1:31" ht="360" x14ac:dyDescent="0.2">
      <c r="A90" s="85" t="s">
        <v>143</v>
      </c>
      <c r="B90" s="69" t="s">
        <v>144</v>
      </c>
      <c r="C90" s="69" t="s">
        <v>604</v>
      </c>
      <c r="D90" s="61" t="s">
        <v>621</v>
      </c>
      <c r="E90" s="61" t="s">
        <v>374</v>
      </c>
      <c r="F90" s="83" t="s">
        <v>383</v>
      </c>
      <c r="G90" s="108" t="s">
        <v>282</v>
      </c>
      <c r="H90" s="83" t="s">
        <v>85</v>
      </c>
      <c r="I90" s="83" t="s">
        <v>622</v>
      </c>
      <c r="J90" s="139" t="s">
        <v>87</v>
      </c>
      <c r="K90" s="140" t="s">
        <v>88</v>
      </c>
      <c r="L90" s="140" t="s">
        <v>89</v>
      </c>
      <c r="M90" s="69" t="s">
        <v>623</v>
      </c>
      <c r="N90" s="128" t="s">
        <v>624</v>
      </c>
      <c r="O90" s="172">
        <v>0.5</v>
      </c>
      <c r="P90" s="83" t="s">
        <v>92</v>
      </c>
      <c r="Q90" s="83">
        <v>79</v>
      </c>
      <c r="R90" s="94">
        <v>81</v>
      </c>
      <c r="S90" s="58">
        <f>IFERROR(IF(IF(L90="Programación anual", IF(COUNTIF(O90,"&lt;=1")=1,(Q90/R90)*(100%/O90),Q90/R90), IF(COUNTIF(O90,"&lt;=1")=1,(Q90/R90)*(100%/O90)*(T90/100%),(Q90/R90)*(T90/100%)))&gt;=1,100%,IF(L90="Programación anual", IF(COUNTIF(O90,"&lt;=1")=1,(Q90/R90)*(100%/O90),Q90/R90), IF(COUNTIF(O90,"&lt;=1")=1,(Q90/R90)*(100%/O90)*(T90/100%),(Q90/R90)*(T90/100%))))," ")</f>
        <v>1</v>
      </c>
      <c r="T90" s="82">
        <v>0.75</v>
      </c>
      <c r="U90" s="42">
        <f t="shared" si="3"/>
        <v>1</v>
      </c>
      <c r="V90" s="207" t="s">
        <v>826</v>
      </c>
      <c r="W90" s="208" t="s">
        <v>827</v>
      </c>
      <c r="AE90" s="12" t="str">
        <f>IF(B90=Datos!$C$11, "Iniciativas_Objetivo1", IF(B90=Datos!$C$12, "Iniciativas_Objetivo2", IF(B90=Datos!$C$13, "Iniciativas_Objetivo3", IF(B90=Datos!$C$14, "Iniciativas_Objetivo4", IF(B90=Datos!$C$15, "Iniciativas_Objetivo5", IF(B90=Datos!$C$16, "Iniciativas_Objetivo6", IF(B90=Datos!$C$17, "Iniciativas_Objetivo7", IF(B90=Datos!$C$18, "Iniciativas_Objetivo8", IF(B90=Datos!$C$19, "Iniciativas_Objetivo9", IF(B90=Datos!$C$20, "Iniciativas_Objetivo10", IF(B90=Datos!$C$21, "Iniciativas_Objetivo11", IF(B90=Datos!$C$22, "Iniciativas_Objetivo12",IF(B90=Datos!$C$23, "Iniciativas_Objetivo13", " ")))))))))))))</f>
        <v>Iniciativas_Objetivo9</v>
      </c>
    </row>
    <row r="91" spans="1:31" ht="159" x14ac:dyDescent="0.2">
      <c r="A91" s="85" t="s">
        <v>143</v>
      </c>
      <c r="B91" s="69" t="s">
        <v>144</v>
      </c>
      <c r="C91" s="69" t="s">
        <v>604</v>
      </c>
      <c r="D91" s="61" t="s">
        <v>625</v>
      </c>
      <c r="E91" s="61" t="s">
        <v>82</v>
      </c>
      <c r="F91" s="83" t="s">
        <v>281</v>
      </c>
      <c r="G91" s="108" t="s">
        <v>282</v>
      </c>
      <c r="H91" s="83" t="s">
        <v>85</v>
      </c>
      <c r="I91" s="83" t="s">
        <v>626</v>
      </c>
      <c r="J91" s="139" t="s">
        <v>87</v>
      </c>
      <c r="K91" s="140" t="s">
        <v>88</v>
      </c>
      <c r="L91" s="140" t="s">
        <v>521</v>
      </c>
      <c r="M91" s="83" t="s">
        <v>627</v>
      </c>
      <c r="N91" s="70" t="s">
        <v>628</v>
      </c>
      <c r="O91" s="169">
        <v>1</v>
      </c>
      <c r="P91" s="83" t="s">
        <v>92</v>
      </c>
      <c r="Q91" s="102">
        <v>28</v>
      </c>
      <c r="R91" s="209" t="s">
        <v>828</v>
      </c>
      <c r="S91" s="58">
        <f t="shared" si="2"/>
        <v>0.75</v>
      </c>
      <c r="T91" s="82">
        <v>0.75</v>
      </c>
      <c r="U91" s="42">
        <f t="shared" si="3"/>
        <v>1</v>
      </c>
      <c r="V91" s="79" t="s">
        <v>829</v>
      </c>
      <c r="W91" s="210"/>
      <c r="AE91" s="12" t="str">
        <f>IF(B91=Datos!$C$11, "Iniciativas_Objetivo1", IF(B91=Datos!$C$12, "Iniciativas_Objetivo2", IF(B91=Datos!$C$13, "Iniciativas_Objetivo3", IF(B91=Datos!$C$14, "Iniciativas_Objetivo4", IF(B91=Datos!$C$15, "Iniciativas_Objetivo5", IF(B91=Datos!$C$16, "Iniciativas_Objetivo6", IF(B91=Datos!$C$17, "Iniciativas_Objetivo7", IF(B91=Datos!$C$18, "Iniciativas_Objetivo8", IF(B91=Datos!$C$19, "Iniciativas_Objetivo9", IF(B91=Datos!$C$20, "Iniciativas_Objetivo10", IF(B91=Datos!$C$21, "Iniciativas_Objetivo11", IF(B91=Datos!$C$22, "Iniciativas_Objetivo12",IF(B91=Datos!$C$23, "Iniciativas_Objetivo13", " ")))))))))))))</f>
        <v>Iniciativas_Objetivo9</v>
      </c>
    </row>
    <row r="92" spans="1:31" ht="144.75" x14ac:dyDescent="0.2">
      <c r="A92" s="85" t="s">
        <v>143</v>
      </c>
      <c r="B92" s="69" t="s">
        <v>144</v>
      </c>
      <c r="C92" s="69" t="s">
        <v>604</v>
      </c>
      <c r="D92" s="61" t="s">
        <v>616</v>
      </c>
      <c r="E92" s="61" t="s">
        <v>82</v>
      </c>
      <c r="F92" s="83" t="s">
        <v>617</v>
      </c>
      <c r="G92" s="108" t="s">
        <v>287</v>
      </c>
      <c r="H92" s="83" t="s">
        <v>85</v>
      </c>
      <c r="I92" s="83" t="s">
        <v>618</v>
      </c>
      <c r="J92" s="139" t="s">
        <v>87</v>
      </c>
      <c r="K92" s="140" t="s">
        <v>88</v>
      </c>
      <c r="L92" s="140" t="s">
        <v>89</v>
      </c>
      <c r="M92" s="83" t="s">
        <v>619</v>
      </c>
      <c r="N92" s="109" t="s">
        <v>620</v>
      </c>
      <c r="O92" s="169">
        <v>0.75</v>
      </c>
      <c r="P92" s="83" t="s">
        <v>92</v>
      </c>
      <c r="Q92" s="102">
        <v>35</v>
      </c>
      <c r="R92" s="102">
        <v>53</v>
      </c>
      <c r="S92" s="58">
        <f t="shared" si="2"/>
        <v>0.660377358490566</v>
      </c>
      <c r="T92" s="82">
        <v>0.75</v>
      </c>
      <c r="U92" s="42">
        <f t="shared" si="3"/>
        <v>0.88050314465408797</v>
      </c>
      <c r="V92" s="203" t="s">
        <v>629</v>
      </c>
      <c r="W92" s="72"/>
      <c r="AE92" s="12" t="str">
        <f>IF(B92=Datos!$C$11, "Iniciativas_Objetivo1", IF(B92=Datos!$C$12, "Iniciativas_Objetivo2", IF(B92=Datos!$C$13, "Iniciativas_Objetivo3", IF(B92=Datos!$C$14, "Iniciativas_Objetivo4", IF(B92=Datos!$C$15, "Iniciativas_Objetivo5", IF(B92=Datos!$C$16, "Iniciativas_Objetivo6", IF(B92=Datos!$C$17, "Iniciativas_Objetivo7", IF(B92=Datos!$C$18, "Iniciativas_Objetivo8", IF(B92=Datos!$C$19, "Iniciativas_Objetivo9", IF(B92=Datos!$C$20, "Iniciativas_Objetivo10", IF(B92=Datos!$C$21, "Iniciativas_Objetivo11", IF(B92=Datos!$C$22, "Iniciativas_Objetivo12",IF(B92=Datos!$C$23, "Iniciativas_Objetivo13", " ")))))))))))))</f>
        <v>Iniciativas_Objetivo9</v>
      </c>
    </row>
    <row r="93" spans="1:31" ht="409.5" x14ac:dyDescent="0.2">
      <c r="A93" s="85" t="s">
        <v>143</v>
      </c>
      <c r="B93" s="69" t="s">
        <v>144</v>
      </c>
      <c r="C93" s="69" t="s">
        <v>604</v>
      </c>
      <c r="D93" s="61" t="s">
        <v>621</v>
      </c>
      <c r="E93" s="61" t="s">
        <v>374</v>
      </c>
      <c r="F93" s="83" t="s">
        <v>383</v>
      </c>
      <c r="G93" s="108" t="s">
        <v>287</v>
      </c>
      <c r="H93" s="83" t="s">
        <v>85</v>
      </c>
      <c r="I93" s="83" t="s">
        <v>622</v>
      </c>
      <c r="J93" s="139" t="s">
        <v>87</v>
      </c>
      <c r="K93" s="140" t="s">
        <v>88</v>
      </c>
      <c r="L93" s="140" t="s">
        <v>89</v>
      </c>
      <c r="M93" s="69" t="s">
        <v>623</v>
      </c>
      <c r="N93" s="129" t="s">
        <v>630</v>
      </c>
      <c r="O93" s="172">
        <v>0.6</v>
      </c>
      <c r="P93" s="83" t="s">
        <v>92</v>
      </c>
      <c r="Q93" s="85">
        <v>22</v>
      </c>
      <c r="R93" s="85">
        <v>30</v>
      </c>
      <c r="S93" s="58">
        <f t="shared" si="2"/>
        <v>0.91666666666666652</v>
      </c>
      <c r="T93" s="82">
        <v>0.75</v>
      </c>
      <c r="U93" s="42">
        <f t="shared" si="3"/>
        <v>1</v>
      </c>
      <c r="V93" s="61" t="s">
        <v>631</v>
      </c>
      <c r="W93" s="61"/>
      <c r="AE93" s="12" t="str">
        <f>IF(B93=Datos!$C$11, "Iniciativas_Objetivo1", IF(B93=Datos!$C$12, "Iniciativas_Objetivo2", IF(B93=Datos!$C$13, "Iniciativas_Objetivo3", IF(B93=Datos!$C$14, "Iniciativas_Objetivo4", IF(B93=Datos!$C$15, "Iniciativas_Objetivo5", IF(B93=Datos!$C$16, "Iniciativas_Objetivo6", IF(B93=Datos!$C$17, "Iniciativas_Objetivo7", IF(B93=Datos!$C$18, "Iniciativas_Objetivo8", IF(B93=Datos!$C$19, "Iniciativas_Objetivo9", IF(B93=Datos!$C$20, "Iniciativas_Objetivo10", IF(B93=Datos!$C$21, "Iniciativas_Objetivo11", IF(B93=Datos!$C$22, "Iniciativas_Objetivo12",IF(B93=Datos!$C$23, "Iniciativas_Objetivo13", " ")))))))))))))</f>
        <v>Iniciativas_Objetivo9</v>
      </c>
    </row>
    <row r="94" spans="1:31" ht="159" x14ac:dyDescent="0.2">
      <c r="A94" s="85" t="s">
        <v>143</v>
      </c>
      <c r="B94" s="69" t="s">
        <v>144</v>
      </c>
      <c r="C94" s="69" t="s">
        <v>604</v>
      </c>
      <c r="D94" s="61" t="s">
        <v>625</v>
      </c>
      <c r="E94" s="61" t="s">
        <v>82</v>
      </c>
      <c r="F94" s="83" t="s">
        <v>281</v>
      </c>
      <c r="G94" s="108" t="s">
        <v>287</v>
      </c>
      <c r="H94" s="83" t="s">
        <v>85</v>
      </c>
      <c r="I94" s="83" t="s">
        <v>626</v>
      </c>
      <c r="J94" s="139" t="s">
        <v>87</v>
      </c>
      <c r="K94" s="140" t="s">
        <v>88</v>
      </c>
      <c r="L94" s="140" t="s">
        <v>129</v>
      </c>
      <c r="M94" s="83" t="s">
        <v>627</v>
      </c>
      <c r="N94" s="70" t="s">
        <v>628</v>
      </c>
      <c r="O94" s="169">
        <v>1</v>
      </c>
      <c r="P94" s="83" t="s">
        <v>92</v>
      </c>
      <c r="Q94" s="101">
        <v>200</v>
      </c>
      <c r="R94" s="101">
        <v>338</v>
      </c>
      <c r="S94" s="58">
        <f t="shared" si="2"/>
        <v>0.59171597633136097</v>
      </c>
      <c r="T94" s="82">
        <v>0.75</v>
      </c>
      <c r="U94" s="42">
        <f t="shared" si="3"/>
        <v>0.78895463510848129</v>
      </c>
      <c r="V94" s="63" t="s">
        <v>632</v>
      </c>
      <c r="W94" s="63" t="s">
        <v>633</v>
      </c>
      <c r="AE94" s="12" t="str">
        <f>IF(B94=Datos!$C$11, "Iniciativas_Objetivo1", IF(B94=Datos!$C$12, "Iniciativas_Objetivo2", IF(B94=Datos!$C$13, "Iniciativas_Objetivo3", IF(B94=Datos!$C$14, "Iniciativas_Objetivo4", IF(B94=Datos!$C$15, "Iniciativas_Objetivo5", IF(B94=Datos!$C$16, "Iniciativas_Objetivo6", IF(B94=Datos!$C$17, "Iniciativas_Objetivo7", IF(B94=Datos!$C$18, "Iniciativas_Objetivo8", IF(B94=Datos!$C$19, "Iniciativas_Objetivo9", IF(B94=Datos!$C$20, "Iniciativas_Objetivo10", IF(B94=Datos!$C$21, "Iniciativas_Objetivo11", IF(B94=Datos!$C$22, "Iniciativas_Objetivo12",IF(B94=Datos!$C$23, "Iniciativas_Objetivo13", " ")))))))))))))</f>
        <v>Iniciativas_Objetivo9</v>
      </c>
    </row>
    <row r="95" spans="1:31" ht="144.75" x14ac:dyDescent="0.2">
      <c r="A95" s="85" t="s">
        <v>143</v>
      </c>
      <c r="B95" s="69" t="s">
        <v>144</v>
      </c>
      <c r="C95" s="69" t="s">
        <v>604</v>
      </c>
      <c r="D95" s="61" t="s">
        <v>616</v>
      </c>
      <c r="E95" s="61" t="s">
        <v>82</v>
      </c>
      <c r="F95" s="83" t="s">
        <v>617</v>
      </c>
      <c r="G95" s="108" t="s">
        <v>290</v>
      </c>
      <c r="H95" s="83" t="s">
        <v>85</v>
      </c>
      <c r="I95" s="83" t="s">
        <v>618</v>
      </c>
      <c r="J95" s="139" t="s">
        <v>87</v>
      </c>
      <c r="K95" s="140" t="s">
        <v>88</v>
      </c>
      <c r="L95" s="140" t="s">
        <v>89</v>
      </c>
      <c r="M95" s="83" t="s">
        <v>619</v>
      </c>
      <c r="N95" s="109" t="s">
        <v>620</v>
      </c>
      <c r="O95" s="146">
        <v>0.75</v>
      </c>
      <c r="P95" s="83" t="s">
        <v>92</v>
      </c>
      <c r="Q95" s="152">
        <v>193</v>
      </c>
      <c r="R95" s="153">
        <v>359</v>
      </c>
      <c r="S95" s="58">
        <f t="shared" si="2"/>
        <v>0.53760445682451252</v>
      </c>
      <c r="T95" s="82">
        <v>0.75</v>
      </c>
      <c r="U95" s="42">
        <f t="shared" si="3"/>
        <v>0.71680594243268336</v>
      </c>
      <c r="V95" s="74" t="s">
        <v>634</v>
      </c>
      <c r="W95" s="74" t="s">
        <v>635</v>
      </c>
      <c r="AE95" s="12" t="str">
        <f>IF(B95=Datos!$C$11, "Iniciativas_Objetivo1", IF(B95=Datos!$C$12, "Iniciativas_Objetivo2", IF(B95=Datos!$C$13, "Iniciativas_Objetivo3", IF(B95=Datos!$C$14, "Iniciativas_Objetivo4", IF(B95=Datos!$C$15, "Iniciativas_Objetivo5", IF(B95=Datos!$C$16, "Iniciativas_Objetivo6", IF(B95=Datos!$C$17, "Iniciativas_Objetivo7", IF(B95=Datos!$C$18, "Iniciativas_Objetivo8", IF(B95=Datos!$C$19, "Iniciativas_Objetivo9", IF(B95=Datos!$C$20, "Iniciativas_Objetivo10", IF(B95=Datos!$C$21, "Iniciativas_Objetivo11", IF(B95=Datos!$C$22, "Iniciativas_Objetivo12",IF(B95=Datos!$C$23, "Iniciativas_Objetivo13", " ")))))))))))))</f>
        <v>Iniciativas_Objetivo9</v>
      </c>
    </row>
    <row r="96" spans="1:31" ht="144.75" x14ac:dyDescent="0.2">
      <c r="A96" s="85" t="s">
        <v>143</v>
      </c>
      <c r="B96" s="69" t="s">
        <v>144</v>
      </c>
      <c r="C96" s="69" t="s">
        <v>604</v>
      </c>
      <c r="D96" s="61" t="s">
        <v>621</v>
      </c>
      <c r="E96" s="61" t="s">
        <v>374</v>
      </c>
      <c r="F96" s="83" t="s">
        <v>383</v>
      </c>
      <c r="G96" s="108" t="s">
        <v>290</v>
      </c>
      <c r="H96" s="83" t="s">
        <v>85</v>
      </c>
      <c r="I96" s="83" t="s">
        <v>622</v>
      </c>
      <c r="J96" s="139" t="s">
        <v>87</v>
      </c>
      <c r="K96" s="140" t="s">
        <v>88</v>
      </c>
      <c r="L96" s="140" t="s">
        <v>89</v>
      </c>
      <c r="M96" s="69" t="s">
        <v>623</v>
      </c>
      <c r="N96" s="129" t="s">
        <v>636</v>
      </c>
      <c r="O96" s="172">
        <v>0.5</v>
      </c>
      <c r="P96" s="83" t="s">
        <v>92</v>
      </c>
      <c r="Q96" s="102">
        <v>8</v>
      </c>
      <c r="R96" s="100">
        <v>12</v>
      </c>
      <c r="S96" s="58">
        <f t="shared" si="2"/>
        <v>1</v>
      </c>
      <c r="T96" s="82">
        <v>0.75</v>
      </c>
      <c r="U96" s="42">
        <f t="shared" si="3"/>
        <v>1</v>
      </c>
      <c r="V96" s="79" t="s">
        <v>637</v>
      </c>
      <c r="W96" s="79" t="s">
        <v>638</v>
      </c>
      <c r="AE96" s="12" t="str">
        <f>IF(B96=Datos!$C$11, "Iniciativas_Objetivo1", IF(B96=Datos!$C$12, "Iniciativas_Objetivo2", IF(B96=Datos!$C$13, "Iniciativas_Objetivo3", IF(B96=Datos!$C$14, "Iniciativas_Objetivo4", IF(B96=Datos!$C$15, "Iniciativas_Objetivo5", IF(B96=Datos!$C$16, "Iniciativas_Objetivo6", IF(B96=Datos!$C$17, "Iniciativas_Objetivo7", IF(B96=Datos!$C$18, "Iniciativas_Objetivo8", IF(B96=Datos!$C$19, "Iniciativas_Objetivo9", IF(B96=Datos!$C$20, "Iniciativas_Objetivo10", IF(B96=Datos!$C$21, "Iniciativas_Objetivo11", IF(B96=Datos!$C$22, "Iniciativas_Objetivo12",IF(B96=Datos!$C$23, "Iniciativas_Objetivo13", " ")))))))))))))</f>
        <v>Iniciativas_Objetivo9</v>
      </c>
    </row>
    <row r="97" spans="1:31" ht="159" x14ac:dyDescent="0.2">
      <c r="A97" s="85" t="s">
        <v>143</v>
      </c>
      <c r="B97" s="69" t="s">
        <v>144</v>
      </c>
      <c r="C97" s="69" t="s">
        <v>604</v>
      </c>
      <c r="D97" s="61" t="s">
        <v>625</v>
      </c>
      <c r="E97" s="61" t="s">
        <v>82</v>
      </c>
      <c r="F97" s="83" t="s">
        <v>281</v>
      </c>
      <c r="G97" s="108" t="s">
        <v>290</v>
      </c>
      <c r="H97" s="83" t="s">
        <v>85</v>
      </c>
      <c r="I97" s="83" t="s">
        <v>626</v>
      </c>
      <c r="J97" s="139" t="s">
        <v>87</v>
      </c>
      <c r="K97" s="140" t="s">
        <v>88</v>
      </c>
      <c r="L97" s="140" t="s">
        <v>521</v>
      </c>
      <c r="M97" s="83" t="s">
        <v>627</v>
      </c>
      <c r="N97" s="70" t="s">
        <v>628</v>
      </c>
      <c r="O97" s="169">
        <v>1</v>
      </c>
      <c r="P97" s="83" t="s">
        <v>92</v>
      </c>
      <c r="Q97" s="103">
        <v>216</v>
      </c>
      <c r="R97" s="94">
        <v>785</v>
      </c>
      <c r="S97" s="58">
        <f t="shared" si="2"/>
        <v>0.20636942675159237</v>
      </c>
      <c r="T97" s="82">
        <v>0.75</v>
      </c>
      <c r="U97" s="42">
        <f t="shared" si="3"/>
        <v>0.2751592356687898</v>
      </c>
      <c r="V97" s="63" t="s">
        <v>639</v>
      </c>
      <c r="W97" s="70" t="s">
        <v>640</v>
      </c>
      <c r="AE97" s="12" t="str">
        <f>IF(B97=Datos!$C$11, "Iniciativas_Objetivo1", IF(B97=Datos!$C$12, "Iniciativas_Objetivo2", IF(B97=Datos!$C$13, "Iniciativas_Objetivo3", IF(B97=Datos!$C$14, "Iniciativas_Objetivo4", IF(B97=Datos!$C$15, "Iniciativas_Objetivo5", IF(B97=Datos!$C$16, "Iniciativas_Objetivo6", IF(B97=Datos!$C$17, "Iniciativas_Objetivo7", IF(B97=Datos!$C$18, "Iniciativas_Objetivo8", IF(B97=Datos!$C$19, "Iniciativas_Objetivo9", IF(B97=Datos!$C$20, "Iniciativas_Objetivo10", IF(B97=Datos!$C$21, "Iniciativas_Objetivo11", IF(B97=Datos!$C$22, "Iniciativas_Objetivo12",IF(B97=Datos!$C$23, "Iniciativas_Objetivo13", " ")))))))))))))</f>
        <v>Iniciativas_Objetivo9</v>
      </c>
    </row>
    <row r="98" spans="1:31" ht="144.75" x14ac:dyDescent="0.2">
      <c r="A98" s="85" t="s">
        <v>143</v>
      </c>
      <c r="B98" s="69" t="s">
        <v>144</v>
      </c>
      <c r="C98" s="69" t="s">
        <v>604</v>
      </c>
      <c r="D98" s="61" t="s">
        <v>616</v>
      </c>
      <c r="E98" s="61" t="s">
        <v>82</v>
      </c>
      <c r="F98" s="83" t="s">
        <v>617</v>
      </c>
      <c r="G98" s="108" t="s">
        <v>293</v>
      </c>
      <c r="H98" s="83" t="s">
        <v>85</v>
      </c>
      <c r="I98" s="83" t="s">
        <v>618</v>
      </c>
      <c r="J98" s="139" t="s">
        <v>87</v>
      </c>
      <c r="K98" s="140" t="s">
        <v>88</v>
      </c>
      <c r="L98" s="140" t="s">
        <v>89</v>
      </c>
      <c r="M98" s="83" t="s">
        <v>619</v>
      </c>
      <c r="N98" s="109" t="s">
        <v>620</v>
      </c>
      <c r="O98" s="146">
        <v>0.8</v>
      </c>
      <c r="P98" s="83" t="s">
        <v>92</v>
      </c>
      <c r="Q98" s="83">
        <v>179</v>
      </c>
      <c r="R98" s="83">
        <v>204</v>
      </c>
      <c r="S98" s="58">
        <f t="shared" si="2"/>
        <v>0.82261029411764697</v>
      </c>
      <c r="T98" s="82">
        <v>0.75</v>
      </c>
      <c r="U98" s="42">
        <f t="shared" si="3"/>
        <v>1</v>
      </c>
      <c r="V98" s="63" t="s">
        <v>641</v>
      </c>
      <c r="W98" s="63"/>
      <c r="AE98" s="12" t="str">
        <f>IF(B98=Datos!$C$11, "Iniciativas_Objetivo1", IF(B98=Datos!$C$12, "Iniciativas_Objetivo2", IF(B98=Datos!$C$13, "Iniciativas_Objetivo3", IF(B98=Datos!$C$14, "Iniciativas_Objetivo4", IF(B98=Datos!$C$15, "Iniciativas_Objetivo5", IF(B98=Datos!$C$16, "Iniciativas_Objetivo6", IF(B98=Datos!$C$17, "Iniciativas_Objetivo7", IF(B98=Datos!$C$18, "Iniciativas_Objetivo8", IF(B98=Datos!$C$19, "Iniciativas_Objetivo9", IF(B98=Datos!$C$20, "Iniciativas_Objetivo10", IF(B98=Datos!$C$21, "Iniciativas_Objetivo11", IF(B98=Datos!$C$22, "Iniciativas_Objetivo12",IF(B98=Datos!$C$23, "Iniciativas_Objetivo13", " ")))))))))))))</f>
        <v>Iniciativas_Objetivo9</v>
      </c>
    </row>
    <row r="99" spans="1:31" ht="327.75" x14ac:dyDescent="0.2">
      <c r="A99" s="85" t="s">
        <v>143</v>
      </c>
      <c r="B99" s="69" t="s">
        <v>144</v>
      </c>
      <c r="C99" s="69" t="s">
        <v>604</v>
      </c>
      <c r="D99" s="61" t="s">
        <v>621</v>
      </c>
      <c r="E99" s="61" t="s">
        <v>374</v>
      </c>
      <c r="F99" s="83" t="s">
        <v>383</v>
      </c>
      <c r="G99" s="108" t="s">
        <v>293</v>
      </c>
      <c r="H99" s="83" t="s">
        <v>85</v>
      </c>
      <c r="I99" s="83" t="s">
        <v>622</v>
      </c>
      <c r="J99" s="139" t="s">
        <v>87</v>
      </c>
      <c r="K99" s="140" t="s">
        <v>88</v>
      </c>
      <c r="L99" s="140" t="s">
        <v>89</v>
      </c>
      <c r="M99" s="69" t="s">
        <v>623</v>
      </c>
      <c r="N99" s="129" t="s">
        <v>636</v>
      </c>
      <c r="O99" s="172">
        <v>0.65</v>
      </c>
      <c r="P99" s="83" t="s">
        <v>92</v>
      </c>
      <c r="Q99" s="83">
        <v>35</v>
      </c>
      <c r="R99" s="83">
        <v>45</v>
      </c>
      <c r="S99" s="58">
        <f t="shared" si="2"/>
        <v>0.89743589743589736</v>
      </c>
      <c r="T99" s="82">
        <v>0.75</v>
      </c>
      <c r="U99" s="42">
        <f t="shared" si="3"/>
        <v>1</v>
      </c>
      <c r="V99" s="63" t="s">
        <v>642</v>
      </c>
      <c r="W99" s="60"/>
      <c r="AE99" s="12" t="str">
        <f>IF(B99=Datos!$C$11, "Iniciativas_Objetivo1", IF(B99=Datos!$C$12, "Iniciativas_Objetivo2", IF(B99=Datos!$C$13, "Iniciativas_Objetivo3", IF(B99=Datos!$C$14, "Iniciativas_Objetivo4", IF(B99=Datos!$C$15, "Iniciativas_Objetivo5", IF(B99=Datos!$C$16, "Iniciativas_Objetivo6", IF(B99=Datos!$C$17, "Iniciativas_Objetivo7", IF(B99=Datos!$C$18, "Iniciativas_Objetivo8", IF(B99=Datos!$C$19, "Iniciativas_Objetivo9", IF(B99=Datos!$C$20, "Iniciativas_Objetivo10", IF(B99=Datos!$C$21, "Iniciativas_Objetivo11", IF(B99=Datos!$C$22, "Iniciativas_Objetivo12",IF(B99=Datos!$C$23, "Iniciativas_Objetivo13", " ")))))))))))))</f>
        <v>Iniciativas_Objetivo9</v>
      </c>
    </row>
    <row r="100" spans="1:31" ht="409.5" x14ac:dyDescent="0.2">
      <c r="A100" s="259" t="s">
        <v>143</v>
      </c>
      <c r="B100" s="140" t="s">
        <v>144</v>
      </c>
      <c r="C100" s="140" t="s">
        <v>604</v>
      </c>
      <c r="D100" s="256" t="s">
        <v>625</v>
      </c>
      <c r="E100" s="256" t="s">
        <v>82</v>
      </c>
      <c r="F100" s="139" t="s">
        <v>281</v>
      </c>
      <c r="G100" s="108" t="s">
        <v>293</v>
      </c>
      <c r="H100" s="139" t="s">
        <v>85</v>
      </c>
      <c r="I100" s="139" t="s">
        <v>626</v>
      </c>
      <c r="J100" s="139" t="s">
        <v>87</v>
      </c>
      <c r="K100" s="140" t="s">
        <v>88</v>
      </c>
      <c r="L100" s="140" t="s">
        <v>129</v>
      </c>
      <c r="M100" s="139" t="s">
        <v>627</v>
      </c>
      <c r="N100" s="260" t="s">
        <v>628</v>
      </c>
      <c r="O100" s="261">
        <v>1</v>
      </c>
      <c r="P100" s="139" t="s">
        <v>92</v>
      </c>
      <c r="Q100" s="139">
        <v>678</v>
      </c>
      <c r="R100" s="262">
        <v>1369</v>
      </c>
      <c r="S100" s="58">
        <f t="shared" si="2"/>
        <v>0.49525200876552228</v>
      </c>
      <c r="T100" s="254">
        <v>0.75</v>
      </c>
      <c r="U100" s="255">
        <f t="shared" si="3"/>
        <v>0.660336011687363</v>
      </c>
      <c r="V100" s="263" t="s">
        <v>833</v>
      </c>
      <c r="W100" s="260" t="s">
        <v>643</v>
      </c>
      <c r="AE100" s="12" t="str">
        <f>IF(B100=Datos!$C$11, "Iniciativas_Objetivo1", IF(B100=Datos!$C$12, "Iniciativas_Objetivo2", IF(B100=Datos!$C$13, "Iniciativas_Objetivo3", IF(B100=Datos!$C$14, "Iniciativas_Objetivo4", IF(B100=Datos!$C$15, "Iniciativas_Objetivo5", IF(B100=Datos!$C$16, "Iniciativas_Objetivo6", IF(B100=Datos!$C$17, "Iniciativas_Objetivo7", IF(B100=Datos!$C$18, "Iniciativas_Objetivo8", IF(B100=Datos!$C$19, "Iniciativas_Objetivo9", IF(B100=Datos!$C$20, "Iniciativas_Objetivo10", IF(B100=Datos!$C$21, "Iniciativas_Objetivo11", IF(B100=Datos!$C$22, "Iniciativas_Objetivo12",IF(B100=Datos!$C$23, "Iniciativas_Objetivo13", " ")))))))))))))</f>
        <v>Iniciativas_Objetivo9</v>
      </c>
    </row>
    <row r="101" spans="1:31" ht="144.75" x14ac:dyDescent="0.2">
      <c r="A101" s="75" t="s">
        <v>143</v>
      </c>
      <c r="B101" s="69" t="s">
        <v>144</v>
      </c>
      <c r="C101" s="69" t="s">
        <v>604</v>
      </c>
      <c r="D101" s="75" t="s">
        <v>644</v>
      </c>
      <c r="E101" s="61" t="s">
        <v>82</v>
      </c>
      <c r="F101" s="75" t="s">
        <v>136</v>
      </c>
      <c r="G101" s="141" t="s">
        <v>137</v>
      </c>
      <c r="H101" s="83" t="s">
        <v>85</v>
      </c>
      <c r="I101" s="75" t="s">
        <v>645</v>
      </c>
      <c r="J101" s="139" t="s">
        <v>87</v>
      </c>
      <c r="K101" s="140" t="s">
        <v>88</v>
      </c>
      <c r="L101" s="140" t="s">
        <v>129</v>
      </c>
      <c r="M101" s="75" t="s">
        <v>646</v>
      </c>
      <c r="N101" s="81" t="s">
        <v>647</v>
      </c>
      <c r="O101" s="168">
        <v>200</v>
      </c>
      <c r="P101" s="83" t="s">
        <v>92</v>
      </c>
      <c r="Q101" s="151">
        <v>176</v>
      </c>
      <c r="R101" s="151">
        <v>200</v>
      </c>
      <c r="S101" s="58">
        <f t="shared" si="2"/>
        <v>0.88</v>
      </c>
      <c r="T101" s="82">
        <v>0.75</v>
      </c>
      <c r="U101" s="42">
        <f t="shared" si="3"/>
        <v>1</v>
      </c>
      <c r="V101" s="160" t="s">
        <v>836</v>
      </c>
      <c r="W101" s="162"/>
      <c r="AE101" s="12" t="str">
        <f>IF(B101=Datos!$C$11, "Iniciativas_Objetivo1", IF(B101=Datos!$C$12, "Iniciativas_Objetivo2", IF(B101=Datos!$C$13, "Iniciativas_Objetivo3", IF(B101=Datos!$C$14, "Iniciativas_Objetivo4", IF(B101=Datos!$C$15, "Iniciativas_Objetivo5", IF(B101=Datos!$C$16, "Iniciativas_Objetivo6", IF(B101=Datos!$C$17, "Iniciativas_Objetivo7", IF(B101=Datos!$C$18, "Iniciativas_Objetivo8", IF(B101=Datos!$C$19, "Iniciativas_Objetivo9", IF(B101=Datos!$C$20, "Iniciativas_Objetivo10", IF(B101=Datos!$C$21, "Iniciativas_Objetivo11", IF(B101=Datos!$C$22, "Iniciativas_Objetivo12",IF(B101=Datos!$C$23, "Iniciativas_Objetivo13", " ")))))))))))))</f>
        <v>Iniciativas_Objetivo9</v>
      </c>
    </row>
    <row r="102" spans="1:31" ht="228" x14ac:dyDescent="0.2">
      <c r="A102" s="85" t="s">
        <v>143</v>
      </c>
      <c r="B102" s="69" t="s">
        <v>144</v>
      </c>
      <c r="C102" s="69" t="s">
        <v>604</v>
      </c>
      <c r="D102" s="69" t="s">
        <v>648</v>
      </c>
      <c r="E102" s="61" t="s">
        <v>82</v>
      </c>
      <c r="F102" s="75" t="s">
        <v>649</v>
      </c>
      <c r="G102" s="141" t="s">
        <v>212</v>
      </c>
      <c r="H102" s="83" t="s">
        <v>85</v>
      </c>
      <c r="I102" s="83" t="s">
        <v>650</v>
      </c>
      <c r="J102" s="139" t="s">
        <v>87</v>
      </c>
      <c r="K102" s="140" t="s">
        <v>88</v>
      </c>
      <c r="L102" s="140" t="s">
        <v>129</v>
      </c>
      <c r="M102" s="83" t="s">
        <v>651</v>
      </c>
      <c r="N102" s="110" t="s">
        <v>652</v>
      </c>
      <c r="O102" s="168">
        <v>268</v>
      </c>
      <c r="P102" s="83" t="s">
        <v>92</v>
      </c>
      <c r="Q102" s="151">
        <v>158</v>
      </c>
      <c r="R102" s="151">
        <v>268</v>
      </c>
      <c r="S102" s="58">
        <f t="shared" si="2"/>
        <v>0.58955223880597019</v>
      </c>
      <c r="T102" s="82">
        <v>0.75</v>
      </c>
      <c r="U102" s="42">
        <f t="shared" si="3"/>
        <v>0.78606965174129362</v>
      </c>
      <c r="V102" s="78" t="s">
        <v>653</v>
      </c>
      <c r="W102" s="70" t="s">
        <v>654</v>
      </c>
      <c r="AE102" s="12" t="str">
        <f>IF(B102=Datos!$C$11, "Iniciativas_Objetivo1", IF(B102=Datos!$C$12, "Iniciativas_Objetivo2", IF(B102=Datos!$C$13, "Iniciativas_Objetivo3", IF(B102=Datos!$C$14, "Iniciativas_Objetivo4", IF(B102=Datos!$C$15, "Iniciativas_Objetivo5", IF(B102=Datos!$C$16, "Iniciativas_Objetivo6", IF(B102=Datos!$C$17, "Iniciativas_Objetivo7", IF(B102=Datos!$C$18, "Iniciativas_Objetivo8", IF(B102=Datos!$C$19, "Iniciativas_Objetivo9", IF(B102=Datos!$C$20, "Iniciativas_Objetivo10", IF(B102=Datos!$C$21, "Iniciativas_Objetivo11", IF(B102=Datos!$C$22, "Iniciativas_Objetivo12",IF(B102=Datos!$C$23, "Iniciativas_Objetivo13", " ")))))))))))))</f>
        <v>Iniciativas_Objetivo9</v>
      </c>
    </row>
    <row r="103" spans="1:31" ht="318.75" x14ac:dyDescent="0.2">
      <c r="A103" s="85" t="s">
        <v>143</v>
      </c>
      <c r="B103" s="69" t="s">
        <v>569</v>
      </c>
      <c r="C103" s="69" t="s">
        <v>570</v>
      </c>
      <c r="D103" s="69" t="s">
        <v>655</v>
      </c>
      <c r="E103" s="61" t="s">
        <v>147</v>
      </c>
      <c r="F103" s="75" t="s">
        <v>572</v>
      </c>
      <c r="G103" s="108" t="s">
        <v>573</v>
      </c>
      <c r="H103" s="83" t="s">
        <v>85</v>
      </c>
      <c r="I103" s="83" t="s">
        <v>656</v>
      </c>
      <c r="J103" s="139" t="s">
        <v>87</v>
      </c>
      <c r="K103" s="140" t="s">
        <v>88</v>
      </c>
      <c r="L103" s="140" t="s">
        <v>89</v>
      </c>
      <c r="M103" s="83" t="s">
        <v>657</v>
      </c>
      <c r="N103" s="68" t="s">
        <v>658</v>
      </c>
      <c r="O103" s="146">
        <v>0.6</v>
      </c>
      <c r="P103" s="83" t="s">
        <v>92</v>
      </c>
      <c r="Q103" s="83">
        <v>1316</v>
      </c>
      <c r="R103" s="83">
        <v>1316</v>
      </c>
      <c r="S103" s="58">
        <f>IFERROR(IF(IF(L103="Programación anual", IF(COUNTIF(O103,"&lt;=1")=1,(Q103/R103)*(100%/O103),Q103/R103), IF(COUNTIF(O103,"&lt;=1")=1,(Q103/R103)*(100%/O103)*(T103/100%),(Q103/R103)*(T103/100%)))&gt;=1,100%,IF(L103="Programación anual", IF(COUNTIF(O103,"&lt;=1")=1,(Q103/R103)*(100%/O103),Q103/R103), IF(COUNTIF(O103,"&lt;=1")=1,(Q103/R103)*(100%/O103)*(T103/100%),(Q103/R103)*(T103/100%))))," ")</f>
        <v>1</v>
      </c>
      <c r="T103" s="82">
        <v>0.75</v>
      </c>
      <c r="U103" s="42">
        <f t="shared" si="3"/>
        <v>1</v>
      </c>
      <c r="V103" s="78" t="s">
        <v>659</v>
      </c>
      <c r="W103" s="65" t="s">
        <v>660</v>
      </c>
      <c r="AE103" s="12" t="str">
        <f>IF(B103=Datos!$C$11, "Iniciativas_Objetivo1", IF(B103=Datos!$C$12, "Iniciativas_Objetivo2", IF(B103=Datos!$C$13, "Iniciativas_Objetivo3", IF(B103=Datos!$C$14, "Iniciativas_Objetivo4", IF(B103=Datos!$C$15, "Iniciativas_Objetivo5", IF(B103=Datos!$C$16, "Iniciativas_Objetivo6", IF(B103=Datos!$C$17, "Iniciativas_Objetivo7", IF(B103=Datos!$C$18, "Iniciativas_Objetivo8", IF(B103=Datos!$C$19, "Iniciativas_Objetivo9", IF(B103=Datos!$C$20, "Iniciativas_Objetivo10", IF(B103=Datos!$C$21, "Iniciativas_Objetivo11", IF(B103=Datos!$C$22, "Iniciativas_Objetivo12",IF(B103=Datos!$C$23, "Iniciativas_Objetivo13", " ")))))))))))))</f>
        <v>Iniciativas_Objetivo11</v>
      </c>
    </row>
    <row r="104" spans="1:31" ht="282" customHeight="1" x14ac:dyDescent="0.2">
      <c r="A104" s="85" t="s">
        <v>143</v>
      </c>
      <c r="B104" s="69" t="s">
        <v>569</v>
      </c>
      <c r="C104" s="69" t="s">
        <v>570</v>
      </c>
      <c r="D104" s="69" t="s">
        <v>661</v>
      </c>
      <c r="E104" s="61" t="s">
        <v>147</v>
      </c>
      <c r="F104" s="75" t="s">
        <v>572</v>
      </c>
      <c r="G104" s="108" t="s">
        <v>573</v>
      </c>
      <c r="H104" s="83" t="s">
        <v>85</v>
      </c>
      <c r="I104" s="83" t="s">
        <v>662</v>
      </c>
      <c r="J104" s="139" t="s">
        <v>87</v>
      </c>
      <c r="K104" s="140" t="s">
        <v>88</v>
      </c>
      <c r="L104" s="140" t="s">
        <v>129</v>
      </c>
      <c r="M104" s="83" t="s">
        <v>663</v>
      </c>
      <c r="N104" s="68" t="s">
        <v>664</v>
      </c>
      <c r="O104" s="169">
        <v>1</v>
      </c>
      <c r="P104" s="83" t="s">
        <v>92</v>
      </c>
      <c r="Q104" s="85">
        <v>27</v>
      </c>
      <c r="R104" s="85">
        <v>40</v>
      </c>
      <c r="S104" s="58">
        <f t="shared" si="2"/>
        <v>0.67500000000000004</v>
      </c>
      <c r="T104" s="82">
        <v>0.75</v>
      </c>
      <c r="U104" s="42">
        <f t="shared" si="3"/>
        <v>0.9</v>
      </c>
      <c r="V104" s="62" t="s">
        <v>665</v>
      </c>
      <c r="W104" s="279" t="s">
        <v>666</v>
      </c>
      <c r="AE104" s="12" t="str">
        <f>IF(B104=Datos!$C$11, "Iniciativas_Objetivo1", IF(B104=Datos!$C$12, "Iniciativas_Objetivo2", IF(B104=Datos!$C$13, "Iniciativas_Objetivo3", IF(B104=Datos!$C$14, "Iniciativas_Objetivo4", IF(B104=Datos!$C$15, "Iniciativas_Objetivo5", IF(B104=Datos!$C$16, "Iniciativas_Objetivo6", IF(B104=Datos!$C$17, "Iniciativas_Objetivo7", IF(B104=Datos!$C$18, "Iniciativas_Objetivo8", IF(B104=Datos!$C$19, "Iniciativas_Objetivo9", IF(B104=Datos!$C$20, "Iniciativas_Objetivo10", IF(B104=Datos!$C$21, "Iniciativas_Objetivo11", IF(B104=Datos!$C$22, "Iniciativas_Objetivo12",IF(B104=Datos!$C$23, "Iniciativas_Objetivo13", " ")))))))))))))</f>
        <v>Iniciativas_Objetivo11</v>
      </c>
    </row>
    <row r="105" spans="1:31" ht="228" x14ac:dyDescent="0.2">
      <c r="A105" s="85" t="s">
        <v>143</v>
      </c>
      <c r="B105" s="69" t="s">
        <v>144</v>
      </c>
      <c r="C105" s="69" t="s">
        <v>604</v>
      </c>
      <c r="D105" s="69" t="s">
        <v>667</v>
      </c>
      <c r="E105" s="61" t="s">
        <v>586</v>
      </c>
      <c r="F105" s="75" t="s">
        <v>587</v>
      </c>
      <c r="G105" s="108" t="s">
        <v>166</v>
      </c>
      <c r="H105" s="83" t="s">
        <v>85</v>
      </c>
      <c r="I105" s="83" t="s">
        <v>668</v>
      </c>
      <c r="J105" s="139" t="s">
        <v>87</v>
      </c>
      <c r="K105" s="140" t="s">
        <v>88</v>
      </c>
      <c r="L105" s="140" t="s">
        <v>129</v>
      </c>
      <c r="M105" s="83" t="s">
        <v>669</v>
      </c>
      <c r="N105" s="109" t="s">
        <v>670</v>
      </c>
      <c r="O105" s="183">
        <v>1</v>
      </c>
      <c r="P105" s="83" t="s">
        <v>92</v>
      </c>
      <c r="Q105" s="213">
        <v>0</v>
      </c>
      <c r="R105" s="195">
        <v>4</v>
      </c>
      <c r="S105" s="58">
        <f t="shared" si="2"/>
        <v>0</v>
      </c>
      <c r="T105" s="82">
        <v>0.75</v>
      </c>
      <c r="U105" s="42">
        <f t="shared" si="3"/>
        <v>0</v>
      </c>
      <c r="V105" s="214" t="s">
        <v>671</v>
      </c>
      <c r="W105" s="78" t="s">
        <v>672</v>
      </c>
      <c r="AE105" s="12" t="str">
        <f>IF(B105=Datos!$C$11, "Iniciativas_Objetivo1", IF(B105=Datos!$C$12, "Iniciativas_Objetivo2", IF(B105=Datos!$C$13, "Iniciativas_Objetivo3", IF(B105=Datos!$C$14, "Iniciativas_Objetivo4", IF(B105=Datos!$C$15, "Iniciativas_Objetivo5", IF(B105=Datos!$C$16, "Iniciativas_Objetivo6", IF(B105=Datos!$C$17, "Iniciativas_Objetivo7", IF(B105=Datos!$C$18, "Iniciativas_Objetivo8", IF(B105=Datos!$C$19, "Iniciativas_Objetivo9", IF(B105=Datos!$C$20, "Iniciativas_Objetivo10", IF(B105=Datos!$C$21, "Iniciativas_Objetivo11", IF(B105=Datos!$C$22, "Iniciativas_Objetivo12",IF(B105=Datos!$C$23, "Iniciativas_Objetivo13", " ")))))))))))))</f>
        <v>Iniciativas_Objetivo9</v>
      </c>
    </row>
    <row r="106" spans="1:31" ht="230.25" x14ac:dyDescent="0.2">
      <c r="A106" s="85" t="s">
        <v>143</v>
      </c>
      <c r="B106" s="69" t="s">
        <v>144</v>
      </c>
      <c r="C106" s="69" t="s">
        <v>604</v>
      </c>
      <c r="D106" s="69" t="s">
        <v>673</v>
      </c>
      <c r="E106" s="61" t="s">
        <v>674</v>
      </c>
      <c r="F106" s="61" t="s">
        <v>675</v>
      </c>
      <c r="G106" s="108" t="s">
        <v>588</v>
      </c>
      <c r="H106" s="83" t="s">
        <v>269</v>
      </c>
      <c r="I106" s="83" t="s">
        <v>676</v>
      </c>
      <c r="J106" s="139" t="s">
        <v>87</v>
      </c>
      <c r="K106" s="140" t="s">
        <v>88</v>
      </c>
      <c r="L106" s="140" t="s">
        <v>129</v>
      </c>
      <c r="M106" s="83" t="s">
        <v>677</v>
      </c>
      <c r="N106" s="60" t="s">
        <v>678</v>
      </c>
      <c r="O106" s="146">
        <v>1</v>
      </c>
      <c r="P106" s="83" t="s">
        <v>92</v>
      </c>
      <c r="Q106" s="246">
        <v>11</v>
      </c>
      <c r="R106" s="246">
        <v>16</v>
      </c>
      <c r="S106" s="58">
        <f t="shared" si="2"/>
        <v>0.6875</v>
      </c>
      <c r="T106" s="82">
        <v>0.75</v>
      </c>
      <c r="U106" s="42">
        <f t="shared" si="3"/>
        <v>0.91666666666666663</v>
      </c>
      <c r="V106" s="65" t="s">
        <v>679</v>
      </c>
      <c r="W106" s="65"/>
      <c r="AE106" s="12" t="str">
        <f>IF(B106=Datos!$C$11, "Iniciativas_Objetivo1", IF(B106=Datos!$C$12, "Iniciativas_Objetivo2", IF(B106=Datos!$C$13, "Iniciativas_Objetivo3", IF(B106=Datos!$C$14, "Iniciativas_Objetivo4", IF(B106=Datos!$C$15, "Iniciativas_Objetivo5", IF(B106=Datos!$C$16, "Iniciativas_Objetivo6", IF(B106=Datos!$C$17, "Iniciativas_Objetivo7", IF(B106=Datos!$C$18, "Iniciativas_Objetivo8", IF(B106=Datos!$C$19, "Iniciativas_Objetivo9", IF(B106=Datos!$C$20, "Iniciativas_Objetivo10", IF(B106=Datos!$C$21, "Iniciativas_Objetivo11", IF(B106=Datos!$C$22, "Iniciativas_Objetivo12",IF(B106=Datos!$C$23, "Iniciativas_Objetivo13", " ")))))))))))))</f>
        <v>Iniciativas_Objetivo9</v>
      </c>
    </row>
    <row r="107" spans="1:31" ht="187.5" x14ac:dyDescent="0.2">
      <c r="A107" s="69" t="s">
        <v>143</v>
      </c>
      <c r="B107" s="69" t="s">
        <v>144</v>
      </c>
      <c r="C107" s="69" t="s">
        <v>604</v>
      </c>
      <c r="D107" s="69" t="s">
        <v>680</v>
      </c>
      <c r="E107" s="69" t="s">
        <v>674</v>
      </c>
      <c r="F107" s="75" t="s">
        <v>681</v>
      </c>
      <c r="G107" s="108" t="s">
        <v>682</v>
      </c>
      <c r="H107" s="83" t="s">
        <v>85</v>
      </c>
      <c r="I107" s="83" t="s">
        <v>683</v>
      </c>
      <c r="J107" s="139" t="s">
        <v>87</v>
      </c>
      <c r="K107" s="140" t="s">
        <v>88</v>
      </c>
      <c r="L107" s="140" t="s">
        <v>129</v>
      </c>
      <c r="M107" s="83" t="s">
        <v>684</v>
      </c>
      <c r="N107" s="109" t="s">
        <v>685</v>
      </c>
      <c r="O107" s="169">
        <v>1</v>
      </c>
      <c r="P107" s="83" t="s">
        <v>92</v>
      </c>
      <c r="Q107" s="151">
        <v>173</v>
      </c>
      <c r="R107" s="151">
        <v>206</v>
      </c>
      <c r="S107" s="58">
        <f t="shared" si="2"/>
        <v>0.83980582524271841</v>
      </c>
      <c r="T107" s="82">
        <v>0.75</v>
      </c>
      <c r="U107" s="42">
        <f t="shared" si="3"/>
        <v>1</v>
      </c>
      <c r="V107" s="65" t="s">
        <v>686</v>
      </c>
      <c r="W107" s="211"/>
      <c r="AE107" s="12" t="str">
        <f>IF(B107=Datos!$C$11, "Iniciativas_Objetivo1", IF(B107=Datos!$C$12, "Iniciativas_Objetivo2", IF(B107=Datos!$C$13, "Iniciativas_Objetivo3", IF(B107=Datos!$C$14, "Iniciativas_Objetivo4", IF(B107=Datos!$C$15, "Iniciativas_Objetivo5", IF(B107=Datos!$C$16, "Iniciativas_Objetivo6", IF(B107=Datos!$C$17, "Iniciativas_Objetivo7", IF(B107=Datos!$C$18, "Iniciativas_Objetivo8", IF(B107=Datos!$C$19, "Iniciativas_Objetivo9", IF(B107=Datos!$C$20, "Iniciativas_Objetivo10", IF(B107=Datos!$C$21, "Iniciativas_Objetivo11", IF(B107=Datos!$C$22, "Iniciativas_Objetivo12",IF(B107=Datos!$C$23, "Iniciativas_Objetivo13", " ")))))))))))))</f>
        <v>Iniciativas_Objetivo9</v>
      </c>
    </row>
    <row r="108" spans="1:31" ht="190.5" customHeight="1" x14ac:dyDescent="0.2">
      <c r="A108" s="69" t="s">
        <v>143</v>
      </c>
      <c r="B108" s="69" t="s">
        <v>144</v>
      </c>
      <c r="C108" s="69" t="s">
        <v>604</v>
      </c>
      <c r="D108" s="69" t="s">
        <v>687</v>
      </c>
      <c r="E108" s="69" t="s">
        <v>674</v>
      </c>
      <c r="F108" s="69" t="s">
        <v>688</v>
      </c>
      <c r="G108" s="108" t="s">
        <v>682</v>
      </c>
      <c r="H108" s="69" t="s">
        <v>269</v>
      </c>
      <c r="I108" s="69" t="s">
        <v>689</v>
      </c>
      <c r="J108" s="139" t="s">
        <v>87</v>
      </c>
      <c r="K108" s="140" t="s">
        <v>88</v>
      </c>
      <c r="L108" s="140" t="s">
        <v>129</v>
      </c>
      <c r="M108" s="61" t="s">
        <v>690</v>
      </c>
      <c r="N108" s="126" t="s">
        <v>691</v>
      </c>
      <c r="O108" s="169">
        <v>1</v>
      </c>
      <c r="P108" s="83" t="s">
        <v>92</v>
      </c>
      <c r="Q108" s="151">
        <v>430</v>
      </c>
      <c r="R108" s="151">
        <v>958</v>
      </c>
      <c r="S108" s="58">
        <f t="shared" si="2"/>
        <v>0.44885177453027142</v>
      </c>
      <c r="T108" s="82">
        <v>0.75</v>
      </c>
      <c r="U108" s="42">
        <f t="shared" si="3"/>
        <v>0.59846903270702856</v>
      </c>
      <c r="V108" s="65" t="s">
        <v>692</v>
      </c>
      <c r="W108" s="280" t="s">
        <v>693</v>
      </c>
      <c r="AE108" s="12" t="str">
        <f>IF(B108=Datos!$C$11, "Iniciativas_Objetivo1", IF(B108=Datos!$C$12, "Iniciativas_Objetivo2", IF(B108=Datos!$C$13, "Iniciativas_Objetivo3", IF(B108=Datos!$C$14, "Iniciativas_Objetivo4", IF(B108=Datos!$C$15, "Iniciativas_Objetivo5", IF(B108=Datos!$C$16, "Iniciativas_Objetivo6", IF(B108=Datos!$C$17, "Iniciativas_Objetivo7", IF(B108=Datos!$C$18, "Iniciativas_Objetivo8", IF(B108=Datos!$C$19, "Iniciativas_Objetivo9", IF(B108=Datos!$C$20, "Iniciativas_Objetivo10", IF(B108=Datos!$C$21, "Iniciativas_Objetivo11", IF(B108=Datos!$C$22, "Iniciativas_Objetivo12",IF(B108=Datos!$C$23, "Iniciativas_Objetivo13", " ")))))))))))))</f>
        <v>Iniciativas_Objetivo9</v>
      </c>
    </row>
    <row r="109" spans="1:31" ht="160.5" customHeight="1" x14ac:dyDescent="0.2">
      <c r="A109" s="69" t="s">
        <v>143</v>
      </c>
      <c r="B109" s="69" t="s">
        <v>144</v>
      </c>
      <c r="C109" s="69" t="s">
        <v>604</v>
      </c>
      <c r="D109" s="69" t="s">
        <v>694</v>
      </c>
      <c r="E109" s="69" t="s">
        <v>164</v>
      </c>
      <c r="F109" s="75" t="s">
        <v>165</v>
      </c>
      <c r="G109" s="108" t="s">
        <v>695</v>
      </c>
      <c r="H109" s="83" t="s">
        <v>85</v>
      </c>
      <c r="I109" s="101" t="s">
        <v>696</v>
      </c>
      <c r="J109" s="139" t="s">
        <v>87</v>
      </c>
      <c r="K109" s="140" t="s">
        <v>88</v>
      </c>
      <c r="L109" s="140" t="s">
        <v>89</v>
      </c>
      <c r="M109" s="83" t="s">
        <v>697</v>
      </c>
      <c r="N109" s="130" t="s">
        <v>698</v>
      </c>
      <c r="O109" s="169">
        <v>1</v>
      </c>
      <c r="P109" s="83" t="s">
        <v>92</v>
      </c>
      <c r="Q109" s="198">
        <v>45</v>
      </c>
      <c r="R109" s="151">
        <v>45</v>
      </c>
      <c r="S109" s="58">
        <f t="shared" si="2"/>
        <v>0.75</v>
      </c>
      <c r="T109" s="82">
        <v>0.75</v>
      </c>
      <c r="U109" s="42">
        <f t="shared" si="3"/>
        <v>1</v>
      </c>
      <c r="V109" s="70" t="s">
        <v>699</v>
      </c>
      <c r="W109" s="81"/>
      <c r="AE109" s="12" t="str">
        <f>IF(B109=Datos!$C$11, "Iniciativas_Objetivo1", IF(B109=Datos!$C$12, "Iniciativas_Objetivo2", IF(B109=Datos!$C$13, "Iniciativas_Objetivo3", IF(B109=Datos!$C$14, "Iniciativas_Objetivo4", IF(B109=Datos!$C$15, "Iniciativas_Objetivo5", IF(B109=Datos!$C$16, "Iniciativas_Objetivo6", IF(B109=Datos!$C$17, "Iniciativas_Objetivo7", IF(B109=Datos!$C$18, "Iniciativas_Objetivo8", IF(B109=Datos!$C$19, "Iniciativas_Objetivo9", IF(B109=Datos!$C$20, "Iniciativas_Objetivo10", IF(B109=Datos!$C$21, "Iniciativas_Objetivo11", IF(B109=Datos!$C$22, "Iniciativas_Objetivo12",IF(B109=Datos!$C$23, "Iniciativas_Objetivo13", " ")))))))))))))</f>
        <v>Iniciativas_Objetivo9</v>
      </c>
    </row>
    <row r="110" spans="1:31" ht="146.25" customHeight="1" x14ac:dyDescent="0.2">
      <c r="A110" s="69" t="s">
        <v>143</v>
      </c>
      <c r="B110" s="69" t="s">
        <v>144</v>
      </c>
      <c r="C110" s="69" t="s">
        <v>604</v>
      </c>
      <c r="D110" s="69" t="s">
        <v>700</v>
      </c>
      <c r="E110" s="69" t="s">
        <v>164</v>
      </c>
      <c r="F110" s="75" t="s">
        <v>165</v>
      </c>
      <c r="G110" s="108" t="s">
        <v>695</v>
      </c>
      <c r="H110" s="83" t="s">
        <v>85</v>
      </c>
      <c r="I110" s="101" t="s">
        <v>701</v>
      </c>
      <c r="J110" s="139" t="s">
        <v>87</v>
      </c>
      <c r="K110" s="140" t="s">
        <v>88</v>
      </c>
      <c r="L110" s="140" t="s">
        <v>129</v>
      </c>
      <c r="M110" s="83" t="s">
        <v>702</v>
      </c>
      <c r="N110" s="127" t="s">
        <v>703</v>
      </c>
      <c r="O110" s="177">
        <v>4</v>
      </c>
      <c r="P110" s="83" t="s">
        <v>92</v>
      </c>
      <c r="Q110" s="151">
        <v>4</v>
      </c>
      <c r="R110" s="151">
        <v>4</v>
      </c>
      <c r="S110" s="58">
        <f t="shared" si="2"/>
        <v>1</v>
      </c>
      <c r="T110" s="82">
        <v>0.75</v>
      </c>
      <c r="U110" s="42">
        <f t="shared" si="3"/>
        <v>1</v>
      </c>
      <c r="V110" s="81" t="s">
        <v>704</v>
      </c>
      <c r="W110" s="81"/>
      <c r="AE110" s="12" t="str">
        <f>IF(B110=Datos!$C$11, "Iniciativas_Objetivo1", IF(B110=Datos!$C$12, "Iniciativas_Objetivo2", IF(B110=Datos!$C$13, "Iniciativas_Objetivo3", IF(B110=Datos!$C$14, "Iniciativas_Objetivo4", IF(B110=Datos!$C$15, "Iniciativas_Objetivo5", IF(B110=Datos!$C$16, "Iniciativas_Objetivo6", IF(B110=Datos!$C$17, "Iniciativas_Objetivo7", IF(B110=Datos!$C$18, "Iniciativas_Objetivo8", IF(B110=Datos!$C$19, "Iniciativas_Objetivo9", IF(B110=Datos!$C$20, "Iniciativas_Objetivo10", IF(B110=Datos!$C$21, "Iniciativas_Objetivo11", IF(B110=Datos!$C$22, "Iniciativas_Objetivo12",IF(B110=Datos!$C$23, "Iniciativas_Objetivo13", " ")))))))))))))</f>
        <v>Iniciativas_Objetivo9</v>
      </c>
    </row>
    <row r="111" spans="1:31" ht="159" customHeight="1" x14ac:dyDescent="0.2">
      <c r="A111" s="69" t="s">
        <v>143</v>
      </c>
      <c r="B111" s="69" t="s">
        <v>561</v>
      </c>
      <c r="C111" s="69" t="s">
        <v>705</v>
      </c>
      <c r="D111" s="83" t="s">
        <v>706</v>
      </c>
      <c r="E111" s="69" t="s">
        <v>414</v>
      </c>
      <c r="F111" s="75" t="s">
        <v>707</v>
      </c>
      <c r="G111" s="108" t="s">
        <v>416</v>
      </c>
      <c r="H111" s="83" t="s">
        <v>85</v>
      </c>
      <c r="I111" s="83" t="s">
        <v>708</v>
      </c>
      <c r="J111" s="139" t="s">
        <v>87</v>
      </c>
      <c r="K111" s="140" t="s">
        <v>88</v>
      </c>
      <c r="L111" s="140" t="s">
        <v>129</v>
      </c>
      <c r="M111" s="61" t="s">
        <v>709</v>
      </c>
      <c r="N111" s="126" t="s">
        <v>710</v>
      </c>
      <c r="O111" s="146">
        <v>0.9</v>
      </c>
      <c r="P111" s="83" t="s">
        <v>92</v>
      </c>
      <c r="Q111" s="151">
        <v>15</v>
      </c>
      <c r="R111" s="151">
        <v>24</v>
      </c>
      <c r="S111" s="58">
        <f t="shared" si="2"/>
        <v>0.69444444444444442</v>
      </c>
      <c r="T111" s="82">
        <v>0.75</v>
      </c>
      <c r="U111" s="42">
        <f t="shared" si="3"/>
        <v>0.92592592592592593</v>
      </c>
      <c r="V111" s="165" t="s">
        <v>711</v>
      </c>
      <c r="W111" s="155" t="s">
        <v>712</v>
      </c>
      <c r="AE111" s="12" t="str">
        <f>IF(B111=Datos!$C$11, "Iniciativas_Objetivo1", IF(B111=Datos!$C$12, "Iniciativas_Objetivo2", IF(B111=Datos!$C$13, "Iniciativas_Objetivo3", IF(B111=Datos!$C$14, "Iniciativas_Objetivo4", IF(B111=Datos!$C$15, "Iniciativas_Objetivo5", IF(B111=Datos!$C$16, "Iniciativas_Objetivo6", IF(B111=Datos!$C$17, "Iniciativas_Objetivo7", IF(B111=Datos!$C$18, "Iniciativas_Objetivo8", IF(B111=Datos!$C$19, "Iniciativas_Objetivo9", IF(B111=Datos!$C$20, "Iniciativas_Objetivo10", IF(B111=Datos!$C$21, "Iniciativas_Objetivo11", IF(B111=Datos!$C$22, "Iniciativas_Objetivo12",IF(B111=Datos!$C$23, "Iniciativas_Objetivo13", " ")))))))))))))</f>
        <v>Iniciativas_Objetivo10</v>
      </c>
    </row>
    <row r="112" spans="1:31" ht="201.75" customHeight="1" x14ac:dyDescent="0.2">
      <c r="A112" s="69" t="s">
        <v>143</v>
      </c>
      <c r="B112" s="69" t="s">
        <v>561</v>
      </c>
      <c r="C112" s="69" t="s">
        <v>705</v>
      </c>
      <c r="D112" s="83" t="s">
        <v>713</v>
      </c>
      <c r="E112" s="69" t="s">
        <v>414</v>
      </c>
      <c r="F112" s="75" t="s">
        <v>714</v>
      </c>
      <c r="G112" s="108" t="s">
        <v>416</v>
      </c>
      <c r="H112" s="83" t="s">
        <v>85</v>
      </c>
      <c r="I112" s="61" t="s">
        <v>715</v>
      </c>
      <c r="J112" s="139" t="s">
        <v>87</v>
      </c>
      <c r="K112" s="140" t="s">
        <v>88</v>
      </c>
      <c r="L112" s="140" t="s">
        <v>129</v>
      </c>
      <c r="M112" s="61" t="s">
        <v>716</v>
      </c>
      <c r="N112" s="126" t="s">
        <v>717</v>
      </c>
      <c r="O112" s="146">
        <v>0.6</v>
      </c>
      <c r="P112" s="83" t="s">
        <v>92</v>
      </c>
      <c r="Q112" s="151">
        <v>15</v>
      </c>
      <c r="R112" s="151">
        <v>34</v>
      </c>
      <c r="S112" s="58">
        <f t="shared" si="2"/>
        <v>0.73529411764705888</v>
      </c>
      <c r="T112" s="82">
        <v>0.75</v>
      </c>
      <c r="U112" s="42">
        <f t="shared" si="3"/>
        <v>0.98039215686274517</v>
      </c>
      <c r="V112" s="65" t="s">
        <v>718</v>
      </c>
      <c r="W112" s="60" t="s">
        <v>719</v>
      </c>
      <c r="AE112" s="12" t="str">
        <f>IF(B112=Datos!$C$11, "Iniciativas_Objetivo1", IF(B112=Datos!$C$12, "Iniciativas_Objetivo2", IF(B112=Datos!$C$13, "Iniciativas_Objetivo3", IF(B112=Datos!$C$14, "Iniciativas_Objetivo4", IF(B112=Datos!$C$15, "Iniciativas_Objetivo5", IF(B112=Datos!$C$16, "Iniciativas_Objetivo6", IF(B112=Datos!$C$17, "Iniciativas_Objetivo7", IF(B112=Datos!$C$18, "Iniciativas_Objetivo8", IF(B112=Datos!$C$19, "Iniciativas_Objetivo9", IF(B112=Datos!$C$20, "Iniciativas_Objetivo10", IF(B112=Datos!$C$21, "Iniciativas_Objetivo11", IF(B112=Datos!$C$22, "Iniciativas_Objetivo12",IF(B112=Datos!$C$23, "Iniciativas_Objetivo13", " ")))))))))))))</f>
        <v>Iniciativas_Objetivo10</v>
      </c>
    </row>
    <row r="113" spans="1:31" ht="409.5" customHeight="1" x14ac:dyDescent="0.2">
      <c r="A113" s="85" t="s">
        <v>143</v>
      </c>
      <c r="B113" s="69" t="s">
        <v>569</v>
      </c>
      <c r="C113" s="69" t="s">
        <v>570</v>
      </c>
      <c r="D113" s="69" t="s">
        <v>720</v>
      </c>
      <c r="E113" s="61" t="s">
        <v>147</v>
      </c>
      <c r="F113" s="75" t="s">
        <v>572</v>
      </c>
      <c r="G113" s="108" t="s">
        <v>573</v>
      </c>
      <c r="H113" s="83" t="s">
        <v>85</v>
      </c>
      <c r="I113" s="83" t="s">
        <v>721</v>
      </c>
      <c r="J113" s="139" t="s">
        <v>87</v>
      </c>
      <c r="K113" s="140" t="s">
        <v>88</v>
      </c>
      <c r="L113" s="140" t="s">
        <v>89</v>
      </c>
      <c r="M113" s="83" t="s">
        <v>722</v>
      </c>
      <c r="N113" s="68" t="s">
        <v>723</v>
      </c>
      <c r="O113" s="169">
        <v>1</v>
      </c>
      <c r="P113" s="83" t="s">
        <v>92</v>
      </c>
      <c r="Q113" s="83">
        <v>431</v>
      </c>
      <c r="R113" s="83">
        <v>435</v>
      </c>
      <c r="S113" s="58">
        <f t="shared" si="2"/>
        <v>0.74310344827586206</v>
      </c>
      <c r="T113" s="82">
        <v>0.75</v>
      </c>
      <c r="U113" s="42">
        <f t="shared" si="3"/>
        <v>0.99080459770114937</v>
      </c>
      <c r="V113" s="70" t="s">
        <v>724</v>
      </c>
      <c r="W113" s="81" t="s">
        <v>725</v>
      </c>
      <c r="AE113" s="12" t="str">
        <f>IF(B113=Datos!$C$11, "Iniciativas_Objetivo1", IF(B113=Datos!$C$12, "Iniciativas_Objetivo2", IF(B113=Datos!$C$13, "Iniciativas_Objetivo3", IF(B113=Datos!$C$14, "Iniciativas_Objetivo4", IF(B113=Datos!$C$15, "Iniciativas_Objetivo5", IF(B113=Datos!$C$16, "Iniciativas_Objetivo6", IF(B113=Datos!$C$17, "Iniciativas_Objetivo7", IF(B113=Datos!$C$18, "Iniciativas_Objetivo8", IF(B113=Datos!$C$19, "Iniciativas_Objetivo9", IF(B113=Datos!$C$20, "Iniciativas_Objetivo10", IF(B113=Datos!$C$21, "Iniciativas_Objetivo11", IF(B113=Datos!$C$22, "Iniciativas_Objetivo12",IF(B113=Datos!$C$23, "Iniciativas_Objetivo13", " ")))))))))))))</f>
        <v>Iniciativas_Objetivo11</v>
      </c>
    </row>
    <row r="114" spans="1:31" ht="409.5" x14ac:dyDescent="0.2">
      <c r="A114" s="85" t="s">
        <v>143</v>
      </c>
      <c r="B114" s="69" t="s">
        <v>569</v>
      </c>
      <c r="C114" s="69" t="s">
        <v>570</v>
      </c>
      <c r="D114" s="69" t="s">
        <v>726</v>
      </c>
      <c r="E114" s="61" t="s">
        <v>175</v>
      </c>
      <c r="F114" s="61" t="s">
        <v>117</v>
      </c>
      <c r="G114" s="108" t="s">
        <v>193</v>
      </c>
      <c r="H114" s="83" t="s">
        <v>599</v>
      </c>
      <c r="I114" s="83" t="s">
        <v>727</v>
      </c>
      <c r="J114" s="139" t="s">
        <v>87</v>
      </c>
      <c r="K114" s="140" t="s">
        <v>88</v>
      </c>
      <c r="L114" s="140" t="s">
        <v>129</v>
      </c>
      <c r="M114" s="83" t="s">
        <v>728</v>
      </c>
      <c r="N114" s="68" t="s">
        <v>729</v>
      </c>
      <c r="O114" s="167">
        <v>300</v>
      </c>
      <c r="P114" s="83" t="s">
        <v>92</v>
      </c>
      <c r="Q114" s="86">
        <v>141</v>
      </c>
      <c r="R114" s="87">
        <v>300</v>
      </c>
      <c r="S114" s="272">
        <f t="shared" si="2"/>
        <v>0.47</v>
      </c>
      <c r="T114" s="82">
        <v>0.75</v>
      </c>
      <c r="U114" s="42">
        <f t="shared" si="3"/>
        <v>0.62666666666666659</v>
      </c>
      <c r="V114" s="62" t="s">
        <v>830</v>
      </c>
      <c r="W114" s="63" t="s">
        <v>831</v>
      </c>
      <c r="AE114" s="12" t="str">
        <f>IF(B114=Datos!$C$11, "Iniciativas_Objetivo1", IF(B114=Datos!$C$12, "Iniciativas_Objetivo2", IF(B114=Datos!$C$13, "Iniciativas_Objetivo3", IF(B114=Datos!$C$14, "Iniciativas_Objetivo4", IF(B114=Datos!$C$15, "Iniciativas_Objetivo5", IF(B114=Datos!$C$16, "Iniciativas_Objetivo6", IF(B114=Datos!$C$17, "Iniciativas_Objetivo7", IF(B114=Datos!$C$18, "Iniciativas_Objetivo8", IF(B114=Datos!$C$19, "Iniciativas_Objetivo9", IF(B114=Datos!$C$20, "Iniciativas_Objetivo10", IF(B114=Datos!$C$21, "Iniciativas_Objetivo11", IF(B114=Datos!$C$22, "Iniciativas_Objetivo12",IF(B114=Datos!$C$23, "Iniciativas_Objetivo13", " ")))))))))))))</f>
        <v>Iniciativas_Objetivo11</v>
      </c>
    </row>
    <row r="115" spans="1:31" ht="213.75" x14ac:dyDescent="0.2">
      <c r="A115" s="113" t="s">
        <v>143</v>
      </c>
      <c r="B115" s="69" t="s">
        <v>569</v>
      </c>
      <c r="C115" s="114" t="s">
        <v>570</v>
      </c>
      <c r="D115" s="114" t="s">
        <v>730</v>
      </c>
      <c r="E115" s="115" t="s">
        <v>95</v>
      </c>
      <c r="F115" s="61" t="s">
        <v>731</v>
      </c>
      <c r="G115" s="108" t="s">
        <v>127</v>
      </c>
      <c r="H115" s="83" t="s">
        <v>85</v>
      </c>
      <c r="I115" s="116" t="s">
        <v>732</v>
      </c>
      <c r="J115" s="47" t="s">
        <v>87</v>
      </c>
      <c r="K115" s="48" t="s">
        <v>88</v>
      </c>
      <c r="L115" s="48" t="s">
        <v>89</v>
      </c>
      <c r="M115" s="265" t="s">
        <v>733</v>
      </c>
      <c r="N115" s="266" t="s">
        <v>734</v>
      </c>
      <c r="O115" s="267">
        <v>1</v>
      </c>
      <c r="P115" s="123" t="s">
        <v>92</v>
      </c>
      <c r="Q115" s="268">
        <v>1277</v>
      </c>
      <c r="R115" s="269">
        <v>1277</v>
      </c>
      <c r="S115" s="58">
        <f t="shared" si="2"/>
        <v>0.75</v>
      </c>
      <c r="T115" s="270">
        <v>0.75</v>
      </c>
      <c r="U115" s="271">
        <f t="shared" si="3"/>
        <v>1</v>
      </c>
      <c r="V115" s="279" t="s">
        <v>735</v>
      </c>
      <c r="W115" s="281"/>
      <c r="AE115" s="12" t="str">
        <f>IF(B115=Datos!$C$11, "Iniciativas_Objetivo1", IF(B115=Datos!$C$12, "Iniciativas_Objetivo2", IF(B115=Datos!$C$13, "Iniciativas_Objetivo3", IF(B115=Datos!$C$14, "Iniciativas_Objetivo4", IF(B115=Datos!$C$15, "Iniciativas_Objetivo5", IF(B115=Datos!$C$16, "Iniciativas_Objetivo6", IF(B115=Datos!$C$17, "Iniciativas_Objetivo7", IF(B115=Datos!$C$18, "Iniciativas_Objetivo8", IF(B115=Datos!$C$19, "Iniciativas_Objetivo9", IF(B115=Datos!$C$20, "Iniciativas_Objetivo10", IF(B115=Datos!$C$21, "Iniciativas_Objetivo11", IF(B115=Datos!$C$22, "Iniciativas_Objetivo12",IF(B115=Datos!$C$23, "Iniciativas_Objetivo13", " ")))))))))))))</f>
        <v>Iniciativas_Objetivo11</v>
      </c>
    </row>
    <row r="116" spans="1:31" ht="345" customHeight="1" x14ac:dyDescent="0.2">
      <c r="A116" s="150" t="s">
        <v>143</v>
      </c>
      <c r="B116" s="148" t="s">
        <v>569</v>
      </c>
      <c r="C116" s="148" t="s">
        <v>570</v>
      </c>
      <c r="D116" s="148" t="s">
        <v>736</v>
      </c>
      <c r="E116" s="149" t="s">
        <v>147</v>
      </c>
      <c r="F116" s="247" t="s">
        <v>572</v>
      </c>
      <c r="G116" s="248" t="s">
        <v>573</v>
      </c>
      <c r="H116" s="139" t="s">
        <v>85</v>
      </c>
      <c r="I116" s="249" t="s">
        <v>737</v>
      </c>
      <c r="J116" s="139" t="s">
        <v>87</v>
      </c>
      <c r="K116" s="140" t="s">
        <v>88</v>
      </c>
      <c r="L116" s="140" t="s">
        <v>89</v>
      </c>
      <c r="M116" s="249" t="s">
        <v>738</v>
      </c>
      <c r="N116" s="250" t="s">
        <v>739</v>
      </c>
      <c r="O116" s="251">
        <v>1</v>
      </c>
      <c r="P116" s="139" t="s">
        <v>92</v>
      </c>
      <c r="Q116" s="252">
        <v>544</v>
      </c>
      <c r="R116" s="253">
        <v>544</v>
      </c>
      <c r="S116" s="58">
        <f t="shared" si="2"/>
        <v>0.75</v>
      </c>
      <c r="T116" s="254">
        <v>0.75</v>
      </c>
      <c r="U116" s="255">
        <f t="shared" si="3"/>
        <v>1</v>
      </c>
      <c r="V116" s="282" t="s">
        <v>740</v>
      </c>
      <c r="W116" s="73"/>
      <c r="AE116" s="12" t="str">
        <f>IF(B116=Datos!$C$11, "Iniciativas_Objetivo1", IF(B116=Datos!$C$12, "Iniciativas_Objetivo2", IF(B116=Datos!$C$13, "Iniciativas_Objetivo3", IF(B116=Datos!$C$14, "Iniciativas_Objetivo4", IF(B116=Datos!$C$15, "Iniciativas_Objetivo5", IF(B116=Datos!$C$16, "Iniciativas_Objetivo6", IF(B116=Datos!$C$17, "Iniciativas_Objetivo7", IF(B116=Datos!$C$18, "Iniciativas_Objetivo8", IF(B116=Datos!$C$19, "Iniciativas_Objetivo9", IF(B116=Datos!$C$20, "Iniciativas_Objetivo10", IF(B116=Datos!$C$21, "Iniciativas_Objetivo11", IF(B116=Datos!$C$22, "Iniciativas_Objetivo12",IF(B116=Datos!$C$23, "Iniciativas_Objetivo13", " ")))))))))))))</f>
        <v>Iniciativas_Objetivo11</v>
      </c>
    </row>
    <row r="117" spans="1:31" ht="159.75" x14ac:dyDescent="0.2">
      <c r="A117" s="131" t="s">
        <v>316</v>
      </c>
      <c r="B117" s="132" t="s">
        <v>349</v>
      </c>
      <c r="C117" s="132" t="s">
        <v>350</v>
      </c>
      <c r="D117" s="132" t="s">
        <v>741</v>
      </c>
      <c r="E117" s="133" t="s">
        <v>742</v>
      </c>
      <c r="F117" s="61" t="s">
        <v>743</v>
      </c>
      <c r="G117" s="108" t="s">
        <v>744</v>
      </c>
      <c r="H117" s="83" t="s">
        <v>85</v>
      </c>
      <c r="I117" s="105" t="s">
        <v>745</v>
      </c>
      <c r="J117" s="139" t="s">
        <v>87</v>
      </c>
      <c r="K117" s="140" t="s">
        <v>332</v>
      </c>
      <c r="L117" s="140" t="s">
        <v>89</v>
      </c>
      <c r="M117" s="105" t="s">
        <v>746</v>
      </c>
      <c r="N117" s="134" t="s">
        <v>747</v>
      </c>
      <c r="O117" s="184">
        <v>1</v>
      </c>
      <c r="P117" s="83" t="s">
        <v>92</v>
      </c>
      <c r="Q117" s="164">
        <v>76</v>
      </c>
      <c r="R117" s="164">
        <v>76</v>
      </c>
      <c r="S117" s="58">
        <f t="shared" si="2"/>
        <v>0.75</v>
      </c>
      <c r="T117" s="82">
        <v>0.75</v>
      </c>
      <c r="U117" s="42">
        <f t="shared" si="3"/>
        <v>1</v>
      </c>
      <c r="V117" s="65" t="s">
        <v>748</v>
      </c>
      <c r="W117" s="65"/>
      <c r="AE117" s="12" t="str">
        <f>IF(B117=Datos!$C$11, "Iniciativas_Objetivo1", IF(B117=Datos!$C$12, "Iniciativas_Objetivo2", IF(B117=Datos!$C$13, "Iniciativas_Objetivo3", IF(B117=Datos!$C$14, "Iniciativas_Objetivo4", IF(B117=Datos!$C$15, "Iniciativas_Objetivo5", IF(B117=Datos!$C$16, "Iniciativas_Objetivo6", IF(B117=Datos!$C$17, "Iniciativas_Objetivo7", IF(B117=Datos!$C$18, "Iniciativas_Objetivo8", IF(B117=Datos!$C$19, "Iniciativas_Objetivo9", IF(B117=Datos!$C$20, "Iniciativas_Objetivo10", IF(B117=Datos!$C$21, "Iniciativas_Objetivo11", IF(B117=Datos!$C$22, "Iniciativas_Objetivo12",IF(B117=Datos!$C$23, "Iniciativas_Objetivo13", " ")))))))))))))</f>
        <v>Iniciativas_Objetivo8</v>
      </c>
    </row>
    <row r="118" spans="1:31" ht="132" x14ac:dyDescent="0.2">
      <c r="A118" s="131" t="s">
        <v>316</v>
      </c>
      <c r="B118" s="132" t="s">
        <v>349</v>
      </c>
      <c r="C118" s="132" t="s">
        <v>350</v>
      </c>
      <c r="D118" s="132" t="s">
        <v>749</v>
      </c>
      <c r="E118" s="61" t="s">
        <v>742</v>
      </c>
      <c r="F118" s="61" t="s">
        <v>750</v>
      </c>
      <c r="G118" s="108" t="s">
        <v>744</v>
      </c>
      <c r="H118" s="83" t="s">
        <v>85</v>
      </c>
      <c r="I118" s="105" t="s">
        <v>751</v>
      </c>
      <c r="J118" s="139" t="s">
        <v>87</v>
      </c>
      <c r="K118" s="140" t="s">
        <v>332</v>
      </c>
      <c r="L118" s="140" t="s">
        <v>89</v>
      </c>
      <c r="M118" s="105" t="s">
        <v>752</v>
      </c>
      <c r="N118" s="134" t="s">
        <v>753</v>
      </c>
      <c r="O118" s="184">
        <v>1</v>
      </c>
      <c r="P118" s="83" t="s">
        <v>92</v>
      </c>
      <c r="Q118" s="164">
        <v>130</v>
      </c>
      <c r="R118" s="164">
        <v>130</v>
      </c>
      <c r="S118" s="58">
        <f t="shared" si="2"/>
        <v>0.75</v>
      </c>
      <c r="T118" s="82">
        <v>0.75</v>
      </c>
      <c r="U118" s="42">
        <f t="shared" si="3"/>
        <v>1</v>
      </c>
      <c r="V118" s="79" t="s">
        <v>754</v>
      </c>
      <c r="W118" s="278"/>
      <c r="AE118" s="12" t="str">
        <f>IF(B118=Datos!$C$11, "Iniciativas_Objetivo1", IF(B118=Datos!$C$12, "Iniciativas_Objetivo2", IF(B118=Datos!$C$13, "Iniciativas_Objetivo3", IF(B118=Datos!$C$14, "Iniciativas_Objetivo4", IF(B118=Datos!$C$15, "Iniciativas_Objetivo5", IF(B118=Datos!$C$16, "Iniciativas_Objetivo6", IF(B118=Datos!$C$17, "Iniciativas_Objetivo7", IF(B118=Datos!$C$18, "Iniciativas_Objetivo8", IF(B118=Datos!$C$19, "Iniciativas_Objetivo9", IF(B118=Datos!$C$20, "Iniciativas_Objetivo10", IF(B118=Datos!$C$21, "Iniciativas_Objetivo11", IF(B118=Datos!$C$22, "Iniciativas_Objetivo12",IF(B118=Datos!$C$23, "Iniciativas_Objetivo13", " ")))))))))))))</f>
        <v>Iniciativas_Objetivo8</v>
      </c>
    </row>
    <row r="119" spans="1:31" ht="180" x14ac:dyDescent="0.2">
      <c r="A119" s="131" t="s">
        <v>143</v>
      </c>
      <c r="B119" s="132" t="s">
        <v>144</v>
      </c>
      <c r="C119" s="132" t="s">
        <v>604</v>
      </c>
      <c r="D119" s="132" t="s">
        <v>755</v>
      </c>
      <c r="E119" s="133" t="s">
        <v>742</v>
      </c>
      <c r="F119" s="75" t="s">
        <v>756</v>
      </c>
      <c r="G119" s="108" t="s">
        <v>744</v>
      </c>
      <c r="H119" s="83" t="s">
        <v>85</v>
      </c>
      <c r="I119" s="105" t="s">
        <v>757</v>
      </c>
      <c r="J119" s="139" t="s">
        <v>87</v>
      </c>
      <c r="K119" s="140" t="s">
        <v>88</v>
      </c>
      <c r="L119" s="140" t="s">
        <v>89</v>
      </c>
      <c r="M119" s="105" t="s">
        <v>758</v>
      </c>
      <c r="N119" s="147" t="s">
        <v>759</v>
      </c>
      <c r="O119" s="184">
        <v>1</v>
      </c>
      <c r="P119" s="83" t="s">
        <v>92</v>
      </c>
      <c r="Q119" s="164">
        <v>39</v>
      </c>
      <c r="R119" s="164">
        <v>39</v>
      </c>
      <c r="S119" s="58">
        <f t="shared" si="2"/>
        <v>0.75</v>
      </c>
      <c r="T119" s="82">
        <v>0.75</v>
      </c>
      <c r="U119" s="42">
        <f t="shared" si="3"/>
        <v>1</v>
      </c>
      <c r="V119" s="79" t="s">
        <v>760</v>
      </c>
      <c r="W119" s="79"/>
      <c r="AE119" s="12" t="str">
        <f>IF(B119=Datos!$C$11, "Iniciativas_Objetivo1", IF(B119=Datos!$C$12, "Iniciativas_Objetivo2", IF(B119=Datos!$C$13, "Iniciativas_Objetivo3", IF(B119=Datos!$C$14, "Iniciativas_Objetivo4", IF(B119=Datos!$C$15, "Iniciativas_Objetivo5", IF(B119=Datos!$C$16, "Iniciativas_Objetivo6", IF(B119=Datos!$C$17, "Iniciativas_Objetivo7", IF(B119=Datos!$C$18, "Iniciativas_Objetivo8", IF(B119=Datos!$C$19, "Iniciativas_Objetivo9", IF(B119=Datos!$C$20, "Iniciativas_Objetivo10", IF(B119=Datos!$C$21, "Iniciativas_Objetivo11", IF(B119=Datos!$C$22, "Iniciativas_Objetivo12",IF(B119=Datos!$C$23, "Iniciativas_Objetivo13", " ")))))))))))))</f>
        <v>Iniciativas_Objetivo9</v>
      </c>
    </row>
    <row r="120" spans="1:31" ht="159" x14ac:dyDescent="0.2">
      <c r="A120" s="131" t="s">
        <v>143</v>
      </c>
      <c r="B120" s="132" t="s">
        <v>144</v>
      </c>
      <c r="C120" s="132" t="s">
        <v>604</v>
      </c>
      <c r="D120" s="132" t="s">
        <v>761</v>
      </c>
      <c r="E120" s="61" t="s">
        <v>742</v>
      </c>
      <c r="F120" s="75" t="s">
        <v>762</v>
      </c>
      <c r="G120" s="108" t="s">
        <v>744</v>
      </c>
      <c r="H120" s="83" t="s">
        <v>85</v>
      </c>
      <c r="I120" s="105" t="s">
        <v>763</v>
      </c>
      <c r="J120" s="139" t="s">
        <v>87</v>
      </c>
      <c r="K120" s="140" t="s">
        <v>88</v>
      </c>
      <c r="L120" s="140" t="s">
        <v>89</v>
      </c>
      <c r="M120" s="83" t="s">
        <v>764</v>
      </c>
      <c r="N120" s="68" t="s">
        <v>765</v>
      </c>
      <c r="O120" s="169">
        <v>1</v>
      </c>
      <c r="P120" s="83" t="s">
        <v>92</v>
      </c>
      <c r="Q120" s="163">
        <v>575</v>
      </c>
      <c r="R120" s="163">
        <v>575</v>
      </c>
      <c r="S120" s="58">
        <f t="shared" si="2"/>
        <v>0.75</v>
      </c>
      <c r="T120" s="82">
        <v>0.75</v>
      </c>
      <c r="U120" s="42">
        <f t="shared" si="3"/>
        <v>1</v>
      </c>
      <c r="V120" s="73" t="s">
        <v>766</v>
      </c>
      <c r="W120" s="278"/>
      <c r="AE120" s="12" t="str">
        <f>IF(B120=Datos!$C$11, "Iniciativas_Objetivo1", IF(B120=Datos!$C$12, "Iniciativas_Objetivo2", IF(B120=Datos!$C$13, "Iniciativas_Objetivo3", IF(B120=Datos!$C$14, "Iniciativas_Objetivo4", IF(B120=Datos!$C$15, "Iniciativas_Objetivo5", IF(B120=Datos!$C$16, "Iniciativas_Objetivo6", IF(B120=Datos!$C$17, "Iniciativas_Objetivo7", IF(B120=Datos!$C$18, "Iniciativas_Objetivo8", IF(B120=Datos!$C$19, "Iniciativas_Objetivo9", IF(B120=Datos!$C$20, "Iniciativas_Objetivo10", IF(B120=Datos!$C$21, "Iniciativas_Objetivo11", IF(B120=Datos!$C$22, "Iniciativas_Objetivo12",IF(B120=Datos!$C$23, "Iniciativas_Objetivo13", " ")))))))))))))</f>
        <v>Iniciativas_Objetivo9</v>
      </c>
    </row>
    <row r="121" spans="1:31" ht="116.25" x14ac:dyDescent="0.2">
      <c r="A121" s="61" t="s">
        <v>767</v>
      </c>
      <c r="B121" s="132" t="s">
        <v>768</v>
      </c>
      <c r="C121" s="69" t="s">
        <v>769</v>
      </c>
      <c r="D121" s="61" t="s">
        <v>770</v>
      </c>
      <c r="E121" s="61" t="s">
        <v>517</v>
      </c>
      <c r="F121" s="75" t="s">
        <v>771</v>
      </c>
      <c r="G121" s="141" t="s">
        <v>519</v>
      </c>
      <c r="H121" s="83" t="s">
        <v>85</v>
      </c>
      <c r="I121" s="135" t="s">
        <v>772</v>
      </c>
      <c r="J121" s="139" t="s">
        <v>87</v>
      </c>
      <c r="K121" s="140" t="s">
        <v>88</v>
      </c>
      <c r="L121" s="140" t="s">
        <v>521</v>
      </c>
      <c r="M121" s="83" t="s">
        <v>773</v>
      </c>
      <c r="N121" s="136" t="s">
        <v>774</v>
      </c>
      <c r="O121" s="182">
        <v>1</v>
      </c>
      <c r="P121" s="83" t="s">
        <v>92</v>
      </c>
      <c r="Q121" s="107">
        <f>18+16+12</f>
        <v>46</v>
      </c>
      <c r="R121" s="106">
        <f>20+17+15</f>
        <v>52</v>
      </c>
      <c r="S121" s="58">
        <f t="shared" si="2"/>
        <v>0.66346153846153844</v>
      </c>
      <c r="T121" s="82">
        <v>0.75</v>
      </c>
      <c r="U121" s="42">
        <f t="shared" si="3"/>
        <v>0.88461538461538458</v>
      </c>
      <c r="V121" s="62" t="s">
        <v>775</v>
      </c>
      <c r="W121" s="63"/>
      <c r="AE121" s="12" t="str">
        <f>IF(B121=Datos!$C$11, "Iniciativas_Objetivo1", IF(B121=Datos!$C$12, "Iniciativas_Objetivo2", IF(B121=Datos!$C$13, "Iniciativas_Objetivo3", IF(B121=Datos!$C$14, "Iniciativas_Objetivo4", IF(B121=Datos!$C$15, "Iniciativas_Objetivo5", IF(B121=Datos!$C$16, "Iniciativas_Objetivo6", IF(B121=Datos!$C$17, "Iniciativas_Objetivo7", IF(B121=Datos!$C$18, "Iniciativas_Objetivo8", IF(B121=Datos!$C$19, "Iniciativas_Objetivo9", IF(B121=Datos!$C$20, "Iniciativas_Objetivo10", IF(B121=Datos!$C$21, "Iniciativas_Objetivo11", IF(B121=Datos!$C$22, "Iniciativas_Objetivo12",IF(B121=Datos!$C$23, "Iniciativas_Objetivo13", " ")))))))))))))</f>
        <v>Iniciativas_Objetivo12</v>
      </c>
    </row>
    <row r="122" spans="1:31" ht="102" x14ac:dyDescent="0.2">
      <c r="A122" s="61" t="s">
        <v>767</v>
      </c>
      <c r="B122" s="132" t="s">
        <v>776</v>
      </c>
      <c r="C122" s="69" t="s">
        <v>777</v>
      </c>
      <c r="D122" s="69" t="s">
        <v>778</v>
      </c>
      <c r="E122" s="61" t="s">
        <v>779</v>
      </c>
      <c r="F122" s="75" t="s">
        <v>780</v>
      </c>
      <c r="G122" s="108" t="s">
        <v>360</v>
      </c>
      <c r="H122" s="83" t="s">
        <v>85</v>
      </c>
      <c r="I122" s="137" t="s">
        <v>781</v>
      </c>
      <c r="J122" s="139" t="s">
        <v>87</v>
      </c>
      <c r="K122" s="140" t="s">
        <v>88</v>
      </c>
      <c r="L122" s="140" t="s">
        <v>521</v>
      </c>
      <c r="M122" s="83" t="s">
        <v>782</v>
      </c>
      <c r="N122" s="138" t="s">
        <v>783</v>
      </c>
      <c r="O122" s="185">
        <v>1</v>
      </c>
      <c r="P122" s="83" t="s">
        <v>92</v>
      </c>
      <c r="Q122" s="107">
        <v>9</v>
      </c>
      <c r="R122" s="106">
        <v>9</v>
      </c>
      <c r="S122" s="58">
        <f t="shared" si="2"/>
        <v>0.75</v>
      </c>
      <c r="T122" s="82">
        <v>0.75</v>
      </c>
      <c r="U122" s="42">
        <f t="shared" si="3"/>
        <v>1</v>
      </c>
      <c r="V122" s="62" t="s">
        <v>784</v>
      </c>
      <c r="W122" s="63" t="s">
        <v>785</v>
      </c>
      <c r="AE122" s="12" t="str">
        <f>IF(B122=Datos!$C$11, "Iniciativas_Objetivo1", IF(B122=Datos!$C$12, "Iniciativas_Objetivo2", IF(B122=Datos!$C$13, "Iniciativas_Objetivo3", IF(B122=Datos!$C$14, "Iniciativas_Objetivo4", IF(B122=Datos!$C$15, "Iniciativas_Objetivo5", IF(B122=Datos!$C$16, "Iniciativas_Objetivo6", IF(B122=Datos!$C$17, "Iniciativas_Objetivo7", IF(B122=Datos!$C$18, "Iniciativas_Objetivo8", IF(B122=Datos!$C$19, "Iniciativas_Objetivo9", IF(B122=Datos!$C$20, "Iniciativas_Objetivo10", IF(B122=Datos!$C$21, "Iniciativas_Objetivo11", IF(B122=Datos!$C$22, "Iniciativas_Objetivo12",IF(B122=Datos!$C$23, "Iniciativas_Objetivo13", " ")))))))))))))</f>
        <v>Iniciativas_Objetivo13</v>
      </c>
    </row>
    <row r="123" spans="1:31" ht="174.75" x14ac:dyDescent="0.2">
      <c r="A123" s="133" t="s">
        <v>767</v>
      </c>
      <c r="B123" s="132" t="s">
        <v>776</v>
      </c>
      <c r="C123" s="69" t="s">
        <v>777</v>
      </c>
      <c r="D123" s="69" t="s">
        <v>786</v>
      </c>
      <c r="E123" s="61" t="s">
        <v>517</v>
      </c>
      <c r="F123" s="75" t="s">
        <v>787</v>
      </c>
      <c r="G123" s="141" t="s">
        <v>519</v>
      </c>
      <c r="H123" s="83" t="s">
        <v>85</v>
      </c>
      <c r="I123" s="83" t="s">
        <v>788</v>
      </c>
      <c r="J123" s="139" t="s">
        <v>87</v>
      </c>
      <c r="K123" s="140" t="s">
        <v>88</v>
      </c>
      <c r="L123" s="140" t="s">
        <v>521</v>
      </c>
      <c r="M123" s="83" t="s">
        <v>789</v>
      </c>
      <c r="N123" s="60" t="s">
        <v>790</v>
      </c>
      <c r="O123" s="186">
        <v>1</v>
      </c>
      <c r="P123" s="83" t="s">
        <v>92</v>
      </c>
      <c r="Q123" s="131">
        <f>15+3</f>
        <v>18</v>
      </c>
      <c r="R123" s="131">
        <f>17+6</f>
        <v>23</v>
      </c>
      <c r="S123" s="58">
        <f>IFERROR(IF(L123="Programación anual", IF(COUNTIF(O123,"&lt;=1")=1,(Q123/R123)*(100%/O123),Q123/R123), IF(COUNTIF(O123,"&lt;=1")=1,(Q123/R123)*(100%/O123)*(T123/100%),(Q123/R123)*(T123/100%)))," ")</f>
        <v>0.58695652173913049</v>
      </c>
      <c r="T123" s="82">
        <v>0.75</v>
      </c>
      <c r="U123" s="42">
        <f>IFERROR(IF(S123=" "," ",IF(S123&gt;=T123,1,S123/T123))," ")</f>
        <v>0.78260869565217395</v>
      </c>
      <c r="V123" s="73" t="s">
        <v>791</v>
      </c>
      <c r="W123" s="278"/>
      <c r="AE123" s="12" t="str">
        <f>IF(B123=Datos!$C$11, "Iniciativas_Objetivo1", IF(B123=Datos!$C$12, "Iniciativas_Objetivo2", IF(B123=Datos!$C$13, "Iniciativas_Objetivo3", IF(B123=Datos!$C$14, "Iniciativas_Objetivo4", IF(B123=Datos!$C$15, "Iniciativas_Objetivo5", IF(B123=Datos!$C$16, "Iniciativas_Objetivo6", IF(B123=Datos!$C$17, "Iniciativas_Objetivo7", IF(B123=Datos!$C$18, "Iniciativas_Objetivo8", IF(B123=Datos!$C$19, "Iniciativas_Objetivo9", IF(B123=Datos!$C$20, "Iniciativas_Objetivo10", IF(B123=Datos!$C$21, "Iniciativas_Objetivo11", IF(B123=Datos!$C$22, "Iniciativas_Objetivo12",IF(B123=Datos!$C$23, "Iniciativas_Objetivo13", " ")))))))))))))</f>
        <v>Iniciativas_Objetivo13</v>
      </c>
    </row>
    <row r="128" spans="1:31" x14ac:dyDescent="0.2">
      <c r="S128" s="52"/>
    </row>
    <row r="131" spans="19:20" x14ac:dyDescent="0.2">
      <c r="S131" s="52"/>
      <c r="T131" s="52"/>
    </row>
  </sheetData>
  <sheetProtection formatCells="0" formatColumns="0" formatRows="0" insertRows="0" sort="0" autoFilter="0"/>
  <autoFilter ref="A7:AT123" xr:uid="{00000000-0001-0000-0000-000000000000}"/>
  <mergeCells count="11">
    <mergeCell ref="Q6:S6"/>
    <mergeCell ref="T6:U6"/>
    <mergeCell ref="V6:W6"/>
    <mergeCell ref="O1:P2"/>
    <mergeCell ref="A6:C6"/>
    <mergeCell ref="D6:F6"/>
    <mergeCell ref="J6:L6"/>
    <mergeCell ref="G6:H6"/>
    <mergeCell ref="M6:P6"/>
    <mergeCell ref="C1:N2"/>
    <mergeCell ref="A4:P4"/>
  </mergeCells>
  <conditionalFormatting sqref="U8:U123">
    <cfRule type="containsBlanks" dxfId="70" priority="3" stopIfTrue="1">
      <formula>LEN(TRIM(U8))=0</formula>
    </cfRule>
    <cfRule type="cellIs" dxfId="69" priority="6" stopIfTrue="1" operator="greaterThan">
      <formula>0.8</formula>
    </cfRule>
    <cfRule type="cellIs" dxfId="68" priority="7" stopIfTrue="1" operator="between">
      <formula>0.7</formula>
      <formula>0.8</formula>
    </cfRule>
    <cfRule type="cellIs" dxfId="67" priority="8" stopIfTrue="1" operator="lessThan">
      <formula>0.7</formula>
    </cfRule>
  </conditionalFormatting>
  <conditionalFormatting sqref="V80">
    <cfRule type="colorScale" priority="2">
      <colorScale>
        <cfvo type="num" val="0.7"/>
        <cfvo type="num" val="0.9"/>
        <cfvo type="num" val="1"/>
        <color rgb="FFFF0000"/>
        <color rgb="FFFFEB84"/>
        <color rgb="FF63BE7B"/>
      </colorScale>
    </cfRule>
  </conditionalFormatting>
  <conditionalFormatting sqref="W80">
    <cfRule type="colorScale" priority="1">
      <colorScale>
        <cfvo type="num" val="0.7"/>
        <cfvo type="num" val="0.9"/>
        <cfvo type="num" val="1"/>
        <color rgb="FFFF0000"/>
        <color rgb="FFFFEB84"/>
        <color rgb="FF63BE7B"/>
      </colorScale>
    </cfRule>
  </conditionalFormatting>
  <dataValidations count="7">
    <dataValidation type="list" allowBlank="1" showInputMessage="1" showErrorMessage="1" sqref="A8:A120 A123" xr:uid="{962E766D-9E16-46E8-8A42-61C50193AC81}">
      <formula1>Dimensión</formula1>
    </dataValidation>
    <dataValidation type="list" allowBlank="1" showInputMessage="1" showErrorMessage="1" sqref="C103:C105" xr:uid="{2425A6E9-759A-4A88-A836-76C7FE35A484}">
      <formula1>INDIRECT($AB103)</formula1>
    </dataValidation>
    <dataValidation type="list" allowBlank="1" showInputMessage="1" showErrorMessage="1" sqref="C106:C120 C123 C8:C102" xr:uid="{90C64DA5-16D1-4A28-A3AB-29A2E51A55F4}">
      <formula1>INDIRECT($X8)</formula1>
    </dataValidation>
    <dataValidation type="list" allowBlank="1" showInputMessage="1" showErrorMessage="1" sqref="B8:B123" xr:uid="{5F66197E-6D3E-46B2-A248-5FD4AD5DE279}">
      <formula1>Objetivos_Estratégicos</formula1>
    </dataValidation>
    <dataValidation type="list" allowBlank="1" showInputMessage="1" showErrorMessage="1" sqref="J8:J123" xr:uid="{40A1544D-835D-4719-A386-09F618A62146}">
      <formula1>"Gestión,Producto,Efecto"</formula1>
    </dataValidation>
    <dataValidation type="list" allowBlank="1" showInputMessage="1" showErrorMessage="1" sqref="K8:K123" xr:uid="{38D84D2B-4F94-4B40-97C7-563836BCA0AD}">
      <formula1>"Calidad,Economía,Eficacia"</formula1>
    </dataValidation>
    <dataValidation type="list" allowBlank="1" showInputMessage="1" showErrorMessage="1" sqref="L8:L123" xr:uid="{B292738A-91D1-4CEA-8627-0CE30AA53240}">
      <formula1>"Demanda,Programación anual,Programación por periodos"</formula1>
    </dataValidation>
  </dataValidations>
  <pageMargins left="0.7" right="0.7" top="0.75" bottom="0.75" header="0.3" footer="0.3"/>
  <pageSetup paperSize="9" orientation="portrait" r:id="rId1"/>
  <ignoredErrors>
    <ignoredError sqref="O51 O70:O71" unlockedFormula="1"/>
  </ignoredError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FB8B8-4EF4-458B-904E-824F356D7A18}">
  <dimension ref="B3:F21"/>
  <sheetViews>
    <sheetView topLeftCell="C13" workbookViewId="0">
      <selection activeCell="C20" sqref="C20"/>
    </sheetView>
  </sheetViews>
  <sheetFormatPr baseColWidth="10" defaultColWidth="11.42578125" defaultRowHeight="15" x14ac:dyDescent="0.25"/>
  <cols>
    <col min="1" max="2" width="11.42578125" style="217"/>
    <col min="3" max="3" width="65.85546875" style="217" customWidth="1"/>
    <col min="4" max="4" width="28" style="217" customWidth="1"/>
    <col min="5" max="5" width="17.5703125" style="217" customWidth="1"/>
    <col min="6" max="6" width="13.28515625" style="217" customWidth="1"/>
    <col min="7" max="16384" width="11.42578125" style="217"/>
  </cols>
  <sheetData>
    <row r="3" spans="2:6" ht="25.5" x14ac:dyDescent="0.25">
      <c r="B3" s="216" t="s">
        <v>7</v>
      </c>
      <c r="C3" s="216" t="s">
        <v>792</v>
      </c>
      <c r="D3" s="216" t="s">
        <v>793</v>
      </c>
      <c r="E3" s="216" t="s">
        <v>74</v>
      </c>
      <c r="F3" s="216" t="s">
        <v>794</v>
      </c>
    </row>
    <row r="4" spans="2:6" ht="37.5" customHeight="1" x14ac:dyDescent="0.25">
      <c r="B4" s="379" t="s">
        <v>795</v>
      </c>
      <c r="C4" s="218" t="s">
        <v>796</v>
      </c>
      <c r="D4" s="219" t="s">
        <v>797</v>
      </c>
      <c r="E4" s="220">
        <v>1</v>
      </c>
      <c r="F4" s="221" t="str">
        <f>IFERROR(AVERAGE(#REF!,#REF!),"")</f>
        <v/>
      </c>
    </row>
    <row r="5" spans="2:6" ht="48" x14ac:dyDescent="0.25">
      <c r="B5" s="379"/>
      <c r="C5" s="222" t="s">
        <v>79</v>
      </c>
      <c r="D5" s="223" t="s">
        <v>111</v>
      </c>
      <c r="E5" s="224">
        <v>1</v>
      </c>
      <c r="F5" s="225" t="str">
        <f>IFERROR(AVERAGEIF([2]PAI!$G$7:$G$121,D5,[2]PAI!$R$7:$R$121),"")</f>
        <v/>
      </c>
    </row>
    <row r="6" spans="2:6" ht="48" x14ac:dyDescent="0.25">
      <c r="B6" s="379"/>
      <c r="C6" s="226" t="s">
        <v>155</v>
      </c>
      <c r="D6" s="227" t="s">
        <v>167</v>
      </c>
      <c r="E6" s="224">
        <v>1</v>
      </c>
      <c r="F6" s="225" t="str">
        <f>IFERROR(AVERAGEIF([2]PAI!$G$7:$G$121,D6,[2]PAI!$R$7:$R$121),"")</f>
        <v/>
      </c>
    </row>
    <row r="7" spans="2:6" ht="24" x14ac:dyDescent="0.25">
      <c r="B7" s="380" t="s">
        <v>171</v>
      </c>
      <c r="C7" s="228" t="s">
        <v>798</v>
      </c>
      <c r="D7" s="229" t="s">
        <v>275</v>
      </c>
      <c r="E7" s="230">
        <v>1</v>
      </c>
      <c r="F7" s="231" t="str">
        <f>IFERROR(AVERAGEIF([2]PAI!$G$7:$G$121,D7,[2]PAI!$R$7:$R$121),"")</f>
        <v/>
      </c>
    </row>
    <row r="8" spans="2:6" ht="36" x14ac:dyDescent="0.25">
      <c r="B8" s="380"/>
      <c r="C8" s="222" t="s">
        <v>181</v>
      </c>
      <c r="D8" s="232" t="s">
        <v>194</v>
      </c>
      <c r="E8" s="233" t="s">
        <v>799</v>
      </c>
      <c r="F8" s="225" t="str">
        <f>IFERROR(AVERAGEIF([2]PAI!$G$7:$G$121,D8,[2]PAI!$R$7:$R$121),"")</f>
        <v/>
      </c>
    </row>
    <row r="9" spans="2:6" ht="24" x14ac:dyDescent="0.25">
      <c r="B9" s="380"/>
      <c r="C9" s="222" t="s">
        <v>172</v>
      </c>
      <c r="D9" s="232" t="s">
        <v>201</v>
      </c>
      <c r="E9" s="233" t="s">
        <v>800</v>
      </c>
      <c r="F9" s="225" t="str">
        <f>IFERROR(AVERAGEIF([2]PAI!$G$7:$G$121,D9,[2]PAI!$R$7:$R$121),"")</f>
        <v/>
      </c>
    </row>
    <row r="10" spans="2:6" ht="24" x14ac:dyDescent="0.25">
      <c r="B10" s="381"/>
      <c r="C10" s="226" t="s">
        <v>300</v>
      </c>
      <c r="D10" s="232" t="s">
        <v>304</v>
      </c>
      <c r="E10" s="224">
        <v>0.84</v>
      </c>
      <c r="F10" s="225" t="str">
        <f>IFERROR(AVERAGEIF([2]PAI!$G$7:$G$121,D10,[2]PAI!$R$7:$R$121),"")</f>
        <v/>
      </c>
    </row>
    <row r="11" spans="2:6" ht="24" customHeight="1" x14ac:dyDescent="0.25">
      <c r="B11" s="382" t="s">
        <v>316</v>
      </c>
      <c r="C11" s="234" t="s">
        <v>801</v>
      </c>
      <c r="D11" s="234" t="s">
        <v>340</v>
      </c>
      <c r="E11" s="235">
        <v>6</v>
      </c>
      <c r="F11" s="236" t="str">
        <f>IFERROR(AVERAGEIF([2]PAI!$G$7:$G$121,D11,[2]PAI!$R$7:$R$121),"")</f>
        <v/>
      </c>
    </row>
    <row r="12" spans="2:6" ht="48" x14ac:dyDescent="0.25">
      <c r="B12" s="383"/>
      <c r="C12" s="222" t="s">
        <v>317</v>
      </c>
      <c r="D12" s="232" t="s">
        <v>323</v>
      </c>
      <c r="E12" s="224">
        <v>1</v>
      </c>
      <c r="F12" s="225" t="str">
        <f>IFERROR(AVERAGEIF([2]PAI!$G$7:$G$121,D12,[2]PAI!$R$7:$R$121),"")</f>
        <v/>
      </c>
    </row>
    <row r="13" spans="2:6" ht="48" x14ac:dyDescent="0.25">
      <c r="B13" s="383"/>
      <c r="C13" s="237" t="s">
        <v>337</v>
      </c>
      <c r="D13" s="232" t="s">
        <v>340</v>
      </c>
      <c r="E13" s="233">
        <v>6</v>
      </c>
      <c r="F13" s="225" t="str">
        <f>IFERROR(AVERAGEIF([2]PAI!$G$7:$G$121,D13,[2]PAI!$R$7:$R$121),"")</f>
        <v/>
      </c>
    </row>
    <row r="14" spans="2:6" ht="36" x14ac:dyDescent="0.25">
      <c r="B14" s="384"/>
      <c r="C14" s="222" t="s">
        <v>349</v>
      </c>
      <c r="D14" s="232" t="s">
        <v>424</v>
      </c>
      <c r="E14" s="233">
        <v>12</v>
      </c>
      <c r="F14" s="225" t="str">
        <f>IFERROR(AVERAGEIF([2]PAI!$G$7:$G$121,D14,[2]PAI!$R$7:$R$121),"")</f>
        <v/>
      </c>
    </row>
    <row r="15" spans="2:6" ht="36" x14ac:dyDescent="0.25">
      <c r="B15" s="385" t="s">
        <v>143</v>
      </c>
      <c r="C15" s="238" t="s">
        <v>802</v>
      </c>
      <c r="D15" s="239" t="s">
        <v>721</v>
      </c>
      <c r="E15" s="240">
        <v>1</v>
      </c>
      <c r="F15" s="241" t="str">
        <f>IFERROR(AVERAGEIF([2]PAI!$G$7:$G$121,D15,[2]PAI!$R$7:$R$121),"")</f>
        <v/>
      </c>
    </row>
    <row r="16" spans="2:6" ht="48" x14ac:dyDescent="0.25">
      <c r="B16" s="386"/>
      <c r="C16" s="222" t="s">
        <v>144</v>
      </c>
      <c r="D16" s="232" t="s">
        <v>589</v>
      </c>
      <c r="E16" s="224">
        <v>1</v>
      </c>
      <c r="F16" s="225" t="str">
        <f>IFERROR(AVERAGEIF([2]PAI!$G$7:$G$121,D16,[2]PAI!$R$7:$R$121),"")</f>
        <v/>
      </c>
    </row>
    <row r="17" spans="2:6" ht="36" x14ac:dyDescent="0.25">
      <c r="B17" s="386"/>
      <c r="C17" s="226" t="s">
        <v>561</v>
      </c>
      <c r="D17" s="232" t="s">
        <v>715</v>
      </c>
      <c r="E17" s="224">
        <v>0.6</v>
      </c>
      <c r="F17" s="225" t="str">
        <f>IFERROR(AVERAGEIF([2]PAI!$G$7:$G$121,D17,[2]PAI!$R$7:$R$121),"")</f>
        <v/>
      </c>
    </row>
    <row r="18" spans="2:6" ht="36" x14ac:dyDescent="0.25">
      <c r="B18" s="387"/>
      <c r="C18" s="226" t="s">
        <v>569</v>
      </c>
      <c r="D18" s="232" t="s">
        <v>721</v>
      </c>
      <c r="E18" s="224">
        <v>1</v>
      </c>
      <c r="F18" s="225" t="str">
        <f>IFERROR(AVERAGEIF([2]PAI!$G$7:$G$121,D18,[2]PAI!$R$7:$R$121),"")</f>
        <v/>
      </c>
    </row>
    <row r="19" spans="2:6" ht="36" x14ac:dyDescent="0.25">
      <c r="B19" s="388" t="s">
        <v>767</v>
      </c>
      <c r="C19" s="242" t="s">
        <v>803</v>
      </c>
      <c r="D19" s="242" t="s">
        <v>788</v>
      </c>
      <c r="E19" s="243">
        <v>1</v>
      </c>
      <c r="F19" s="244" t="str">
        <f>IFERROR(AVERAGEIF([2]PAI!$G$7:$G$121,D19,[2]PAI!$R$7:$R$121),"")</f>
        <v/>
      </c>
    </row>
    <row r="20" spans="2:6" ht="24" x14ac:dyDescent="0.25">
      <c r="B20" s="389"/>
      <c r="C20" s="226" t="s">
        <v>768</v>
      </c>
      <c r="D20" s="232" t="s">
        <v>772</v>
      </c>
      <c r="E20" s="224">
        <v>1</v>
      </c>
      <c r="F20" s="225" t="str">
        <f>IFERROR(AVERAGEIF([2]PAI!$G$7:$G$121,D20,[2]PAI!$R$7:$R$121),"")</f>
        <v/>
      </c>
    </row>
    <row r="21" spans="2:6" ht="36" x14ac:dyDescent="0.25">
      <c r="B21" s="390"/>
      <c r="C21" s="226" t="s">
        <v>776</v>
      </c>
      <c r="D21" s="232" t="s">
        <v>788</v>
      </c>
      <c r="E21" s="224">
        <v>1</v>
      </c>
      <c r="F21" s="225" t="str">
        <f>IFERROR(AVERAGEIF([2]PAI!$G$7:$G$121,D21,[2]PAI!$R$7:$R$121),"")</f>
        <v/>
      </c>
    </row>
  </sheetData>
  <mergeCells count="5">
    <mergeCell ref="B4:B6"/>
    <mergeCell ref="B7:B10"/>
    <mergeCell ref="B11:B14"/>
    <mergeCell ref="B15:B18"/>
    <mergeCell ref="B19:B21"/>
  </mergeCells>
  <conditionalFormatting sqref="D6">
    <cfRule type="duplicateValues" dxfId="66" priority="1"/>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23"/>
  <sheetViews>
    <sheetView workbookViewId="0">
      <selection activeCell="C12" sqref="C12"/>
    </sheetView>
  </sheetViews>
  <sheetFormatPr baseColWidth="10" defaultColWidth="11.42578125" defaultRowHeight="12" x14ac:dyDescent="0.2"/>
  <cols>
    <col min="1" max="1" width="6.85546875" style="2" customWidth="1"/>
    <col min="2" max="2" width="25" style="1" customWidth="1"/>
    <col min="3" max="3" width="82.42578125" style="2" customWidth="1"/>
    <col min="4" max="4" width="28" style="2" customWidth="1"/>
    <col min="5" max="5" width="22" style="2" customWidth="1"/>
    <col min="6" max="6" width="29.28515625" style="2" customWidth="1"/>
    <col min="7" max="12" width="22" style="2" customWidth="1"/>
    <col min="13" max="13" width="20.140625" style="2" customWidth="1"/>
    <col min="14" max="16" width="23.140625" style="2" customWidth="1"/>
    <col min="17" max="16384" width="11.42578125" style="2"/>
  </cols>
  <sheetData>
    <row r="1" spans="1:16" s="11" customFormat="1" ht="93.75" customHeight="1" thickBot="1" x14ac:dyDescent="0.25">
      <c r="A1" s="354"/>
      <c r="B1" s="356"/>
      <c r="C1" s="30" t="s">
        <v>63</v>
      </c>
      <c r="D1" s="33" t="s">
        <v>804</v>
      </c>
      <c r="E1" s="15"/>
      <c r="F1" s="15"/>
      <c r="G1" s="34"/>
      <c r="H1" s="34"/>
      <c r="I1" s="34"/>
      <c r="J1" s="34"/>
    </row>
    <row r="2" spans="1:16" s="11" customFormat="1" ht="14.25" x14ac:dyDescent="0.2"/>
    <row r="3" spans="1:16" s="11" customFormat="1" ht="14.25" x14ac:dyDescent="0.2"/>
    <row r="4" spans="1:16" s="11" customFormat="1" ht="21.75" customHeight="1" x14ac:dyDescent="0.4">
      <c r="A4" s="391" t="s">
        <v>805</v>
      </c>
      <c r="B4" s="391"/>
      <c r="C4" s="391"/>
      <c r="D4" s="391"/>
      <c r="E4" s="32"/>
      <c r="F4" s="32"/>
      <c r="G4" s="32"/>
      <c r="H4" s="32"/>
      <c r="I4" s="32"/>
      <c r="J4" s="32"/>
      <c r="K4" s="32"/>
      <c r="L4" s="32"/>
      <c r="M4" s="32"/>
      <c r="N4" s="31"/>
    </row>
    <row r="5" spans="1:16" x14ac:dyDescent="0.2">
      <c r="C5" s="1"/>
    </row>
    <row r="6" spans="1:16" x14ac:dyDescent="0.2">
      <c r="C6" s="1"/>
    </row>
    <row r="7" spans="1:16" x14ac:dyDescent="0.2">
      <c r="C7" s="1"/>
    </row>
    <row r="8" spans="1:16" x14ac:dyDescent="0.2">
      <c r="C8" s="22"/>
    </row>
    <row r="10" spans="1:16" x14ac:dyDescent="0.2">
      <c r="B10" s="35" t="s">
        <v>7</v>
      </c>
      <c r="C10" s="36" t="s">
        <v>806</v>
      </c>
      <c r="D10" s="37" t="s">
        <v>807</v>
      </c>
      <c r="E10" s="37" t="s">
        <v>808</v>
      </c>
      <c r="F10" s="37" t="s">
        <v>809</v>
      </c>
      <c r="G10" s="37" t="s">
        <v>810</v>
      </c>
      <c r="H10" s="37" t="s">
        <v>811</v>
      </c>
      <c r="I10" s="37" t="s">
        <v>812</v>
      </c>
      <c r="J10" s="37" t="s">
        <v>813</v>
      </c>
      <c r="K10" s="37" t="s">
        <v>814</v>
      </c>
      <c r="L10" s="37" t="s">
        <v>815</v>
      </c>
      <c r="M10" s="38" t="s">
        <v>816</v>
      </c>
      <c r="N10" s="37" t="s">
        <v>817</v>
      </c>
      <c r="O10" s="37" t="s">
        <v>818</v>
      </c>
      <c r="P10" s="37" t="s">
        <v>819</v>
      </c>
    </row>
    <row r="11" spans="1:16" ht="108" x14ac:dyDescent="0.2">
      <c r="B11" s="3" t="s">
        <v>795</v>
      </c>
      <c r="C11" s="4" t="s">
        <v>79</v>
      </c>
      <c r="D11" s="23" t="s">
        <v>80</v>
      </c>
      <c r="E11" s="24" t="s">
        <v>156</v>
      </c>
      <c r="F11" s="25" t="s">
        <v>182</v>
      </c>
      <c r="G11" s="25" t="s">
        <v>279</v>
      </c>
      <c r="H11" s="26" t="s">
        <v>301</v>
      </c>
      <c r="I11" s="25" t="s">
        <v>318</v>
      </c>
      <c r="J11" s="27" t="s">
        <v>338</v>
      </c>
      <c r="K11" s="23" t="s">
        <v>443</v>
      </c>
      <c r="L11" s="25" t="s">
        <v>820</v>
      </c>
      <c r="M11" s="6" t="s">
        <v>562</v>
      </c>
      <c r="N11" s="26" t="s">
        <v>570</v>
      </c>
      <c r="O11" s="25" t="s">
        <v>821</v>
      </c>
      <c r="P11" s="25" t="s">
        <v>777</v>
      </c>
    </row>
    <row r="12" spans="1:16" ht="72" x14ac:dyDescent="0.2">
      <c r="B12" s="3" t="s">
        <v>171</v>
      </c>
      <c r="C12" s="7" t="s">
        <v>155</v>
      </c>
      <c r="D12" s="28" t="s">
        <v>134</v>
      </c>
      <c r="E12" s="5"/>
      <c r="F12" s="5"/>
      <c r="G12" s="25" t="s">
        <v>198</v>
      </c>
      <c r="H12" s="5"/>
      <c r="I12" s="26" t="s">
        <v>327</v>
      </c>
      <c r="J12" s="5"/>
      <c r="K12" s="23" t="s">
        <v>422</v>
      </c>
      <c r="L12" s="25" t="s">
        <v>145</v>
      </c>
      <c r="N12" s="5"/>
      <c r="O12" s="26" t="s">
        <v>769</v>
      </c>
      <c r="P12" s="5"/>
    </row>
    <row r="13" spans="1:16" ht="72" x14ac:dyDescent="0.2">
      <c r="B13" s="3" t="s">
        <v>316</v>
      </c>
      <c r="C13" s="4" t="s">
        <v>181</v>
      </c>
      <c r="D13" s="27" t="s">
        <v>822</v>
      </c>
      <c r="E13" s="5"/>
      <c r="F13" s="5"/>
      <c r="G13" s="25" t="s">
        <v>260</v>
      </c>
      <c r="H13" s="5"/>
      <c r="I13" s="5"/>
      <c r="J13" s="5"/>
      <c r="K13" s="26" t="s">
        <v>350</v>
      </c>
      <c r="L13" s="25" t="s">
        <v>604</v>
      </c>
      <c r="N13" s="5"/>
      <c r="O13" s="5"/>
      <c r="P13" s="5"/>
    </row>
    <row r="14" spans="1:16" ht="48" x14ac:dyDescent="0.2">
      <c r="B14" s="3" t="s">
        <v>143</v>
      </c>
      <c r="C14" s="4" t="s">
        <v>172</v>
      </c>
      <c r="D14" s="5"/>
      <c r="E14" s="5"/>
      <c r="F14" s="5"/>
      <c r="G14" s="25" t="s">
        <v>823</v>
      </c>
      <c r="H14" s="5"/>
      <c r="I14" s="5"/>
      <c r="J14" s="5"/>
      <c r="K14" s="5"/>
      <c r="L14" s="25" t="s">
        <v>461</v>
      </c>
      <c r="N14" s="5"/>
      <c r="O14" s="5"/>
      <c r="P14" s="5"/>
    </row>
    <row r="15" spans="1:16" ht="36" x14ac:dyDescent="0.2">
      <c r="B15" s="6" t="s">
        <v>767</v>
      </c>
      <c r="C15" s="7" t="s">
        <v>300</v>
      </c>
      <c r="D15" s="5"/>
      <c r="E15" s="5"/>
      <c r="G15" s="25" t="s">
        <v>266</v>
      </c>
      <c r="H15" s="5"/>
      <c r="I15" s="5"/>
      <c r="J15" s="5"/>
      <c r="K15" s="5"/>
      <c r="L15" s="26"/>
      <c r="N15" s="5"/>
      <c r="O15" s="5"/>
      <c r="P15" s="5"/>
    </row>
    <row r="16" spans="1:16" ht="45" customHeight="1" x14ac:dyDescent="0.2">
      <c r="C16" s="8" t="s">
        <v>317</v>
      </c>
      <c r="G16" s="29" t="s">
        <v>173</v>
      </c>
    </row>
    <row r="17" spans="3:3" ht="36" x14ac:dyDescent="0.2">
      <c r="C17" s="9" t="s">
        <v>337</v>
      </c>
    </row>
    <row r="18" spans="3:3" ht="24" x14ac:dyDescent="0.2">
      <c r="C18" s="4" t="s">
        <v>349</v>
      </c>
    </row>
    <row r="19" spans="3:3" ht="36" x14ac:dyDescent="0.2">
      <c r="C19" s="4" t="s">
        <v>144</v>
      </c>
    </row>
    <row r="20" spans="3:3" ht="24" x14ac:dyDescent="0.2">
      <c r="C20" s="7" t="s">
        <v>561</v>
      </c>
    </row>
    <row r="21" spans="3:3" ht="24" x14ac:dyDescent="0.2">
      <c r="C21" s="7" t="s">
        <v>569</v>
      </c>
    </row>
    <row r="22" spans="3:3" ht="24" x14ac:dyDescent="0.2">
      <c r="C22" s="7" t="s">
        <v>768</v>
      </c>
    </row>
    <row r="23" spans="3:3" ht="24" x14ac:dyDescent="0.2">
      <c r="C23" s="10" t="s">
        <v>776</v>
      </c>
    </row>
  </sheetData>
  <sheetProtection algorithmName="SHA-512" hashValue="Dqo0QLta/j5a+KIN13DAL8h4XGtgHdXvwsFBASLxKS8QR6Nis1j/6Sy2kIKy3Y8J8bq4pe5WJUGPibxxkZprtA==" saltValue="tex0TpJeBWRf7urRqXhSjg==" spinCount="100000" sheet="1" objects="1" scenarios="1"/>
  <mergeCells count="2">
    <mergeCell ref="A1:B1"/>
    <mergeCell ref="A4:D4"/>
  </mergeCells>
  <phoneticPr fontId="8" type="noConversion"/>
  <pageMargins left="0.7" right="0.7" top="0.75" bottom="0.75" header="0.3" footer="0.3"/>
  <pageSetup orientation="portrait" horizontalDpi="1200" verticalDpi="1200" r:id="rId1"/>
  <drawing r:id="rId2"/>
  <tableParts count="15">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D11FEC7AAD57614A99585F7E8D967833" ma:contentTypeVersion="3" ma:contentTypeDescription="Crear nuevo documento." ma:contentTypeScope="" ma:versionID="341fb8fb926da4f73d921b5df7bf9f62">
  <xsd:schema xmlns:xsd="http://www.w3.org/2001/XMLSchema" xmlns:xs="http://www.w3.org/2001/XMLSchema" xmlns:p="http://schemas.microsoft.com/office/2006/metadata/properties" xmlns:ns2="7ff43fe1-ace5-4389-9dfd-96692b771cef" targetNamespace="http://schemas.microsoft.com/office/2006/metadata/properties" ma:root="true" ma:fieldsID="49d855eaf4273442e86783b911a48d41" ns2:_="">
    <xsd:import namespace="7ff43fe1-ace5-4389-9dfd-96692b771cef"/>
    <xsd:element name="properties">
      <xsd:complexType>
        <xsd:sequence>
          <xsd:element name="documentManagement">
            <xsd:complexType>
              <xsd:all>
                <xsd:element ref="ns2:MediaServiceMetadata" minOccurs="0"/>
                <xsd:element ref="ns2:MediaServiceFastMetadata"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f43fe1-ace5-4389-9dfd-96692b771ce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F2002BF-62BA-4E27-9787-A68EC24386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f43fe1-ace5-4389-9dfd-96692b771c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52F5C5D-68EE-401E-AD5C-19B728A065C1}">
  <ds:schemaRefs>
    <ds:schemaRef ds:uri="http://schemas.microsoft.com/sharepoint/v3/contenttype/forms"/>
  </ds:schemaRefs>
</ds:datastoreItem>
</file>

<file path=customXml/itemProps3.xml><?xml version="1.0" encoding="utf-8"?>
<ds:datastoreItem xmlns:ds="http://schemas.openxmlformats.org/officeDocument/2006/customXml" ds:itemID="{2983EAF7-F9C7-4666-BCB4-434C9FF3B827}">
  <ds:schemaRefs>
    <ds:schemaRef ds:uri="http://purl.org/dc/terms/"/>
    <ds:schemaRef ds:uri="http://purl.org/dc/dcmitype/"/>
    <ds:schemaRef ds:uri="http://purl.org/dc/elements/1.1/"/>
    <ds:schemaRef ds:uri="http://schemas.openxmlformats.org/package/2006/metadata/core-properties"/>
    <ds:schemaRef ds:uri="http://schemas.microsoft.com/office/2006/metadata/properties"/>
    <ds:schemaRef ds:uri="http://schemas.microsoft.com/office/2006/documentManagement/types"/>
    <ds:schemaRef ds:uri="http://www.w3.org/XML/1998/namespace"/>
    <ds:schemaRef ds:uri="http://schemas.microsoft.com/office/infopath/2007/PartnerControls"/>
    <ds:schemaRef ds:uri="7ff43fe1-ace5-4389-9dfd-96692b771ce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15</vt:i4>
      </vt:variant>
    </vt:vector>
  </HeadingPairs>
  <TitlesOfParts>
    <vt:vector size="19" baseType="lpstr">
      <vt:lpstr>Instructivo</vt:lpstr>
      <vt:lpstr>PAI</vt:lpstr>
      <vt:lpstr>KPIs</vt:lpstr>
      <vt:lpstr>Datos</vt:lpstr>
      <vt:lpstr>Dimensión</vt:lpstr>
      <vt:lpstr>Iniciativas_Objetivo1</vt:lpstr>
      <vt:lpstr>Iniciativas_Objetivo10</vt:lpstr>
      <vt:lpstr>Iniciativas_Objetivo11</vt:lpstr>
      <vt:lpstr>Iniciativas_Objetivo12</vt:lpstr>
      <vt:lpstr>Iniciativas_Objetivo13</vt:lpstr>
      <vt:lpstr>Iniciativas_Objetivo2</vt:lpstr>
      <vt:lpstr>Iniciativas_Objetivo3</vt:lpstr>
      <vt:lpstr>Iniciativas_Objetivo4</vt:lpstr>
      <vt:lpstr>Iniciativas_Objetivo5</vt:lpstr>
      <vt:lpstr>Iniciativas_Objetivo6</vt:lpstr>
      <vt:lpstr>Iniciativas_Objetivo7</vt:lpstr>
      <vt:lpstr>Iniciativas_Objetivo8</vt:lpstr>
      <vt:lpstr>Iniciativas_Objetivo9</vt:lpstr>
      <vt:lpstr>Objetivos_Estratégicos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Andres David Martinez Gutierrez</dc:creator>
  <cp:keywords/>
  <dc:description/>
  <cp:lastModifiedBy>Adriana Milena Chamorro Troncoso</cp:lastModifiedBy>
  <cp:revision/>
  <dcterms:created xsi:type="dcterms:W3CDTF">2021-01-12T21:50:06Z</dcterms:created>
  <dcterms:modified xsi:type="dcterms:W3CDTF">2023-11-27T13:32:55Z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0x010100D11FEC7AAD57614A99585F7E8D967833</vt:lpwstr>
  </property>
</Properties>
</file>