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drawings/drawing4.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5.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66925"/>
  <mc:AlternateContent xmlns:mc="http://schemas.openxmlformats.org/markup-compatibility/2006">
    <mc:Choice Requires="x15">
      <x15ac:absPath xmlns:x15ac="http://schemas.microsoft.com/office/spreadsheetml/2010/11/ac" url="\\fileserver.saesas.gov.co\publica\1 - Oficina Asesora de Planeaciòn\3. Planeación Estratégica\2023\05_Plan_Acción_2023\Seguimiento\4T\"/>
    </mc:Choice>
  </mc:AlternateContent>
  <xr:revisionPtr revIDLastSave="0" documentId="13_ncr:1_{93CD4E52-9335-4C43-932B-6829F26F98D6}" xr6:coauthVersionLast="47" xr6:coauthVersionMax="47" xr10:uidLastSave="{00000000-0000-0000-0000-000000000000}"/>
  <bookViews>
    <workbookView xWindow="-120" yWindow="-120" windowWidth="29010" windowHeight="14640" activeTab="1" xr2:uid="{00000000-000D-0000-FFFF-FFFF00000000}"/>
  </bookViews>
  <sheets>
    <sheet name="Instructivo" sheetId="3" r:id="rId1"/>
    <sheet name="PAI" sheetId="1" r:id="rId2"/>
    <sheet name="Obj_Estratégicos" sheetId="5" r:id="rId3"/>
    <sheet name="KPIs" sheetId="7" r:id="rId4"/>
    <sheet name="Hoja1" sheetId="6" state="hidden" r:id="rId5"/>
    <sheet name="Datos" sheetId="2" state="hidden" r:id="rId6"/>
  </sheets>
  <externalReferences>
    <externalReference r:id="rId7"/>
  </externalReferences>
  <definedNames>
    <definedName name="_xlnm._FilterDatabase" localSheetId="1" hidden="1">PAI!$A$7:$AF$123</definedName>
    <definedName name="Dimensión" localSheetId="3">[1]Datos!$B$11:$B$15</definedName>
    <definedName name="Dimensión" localSheetId="2">[1]Datos!$B$11:$B$15</definedName>
    <definedName name="Dimensión">Datos!$B$11:$B$15</definedName>
    <definedName name="Iniciativas_Objetivo1" localSheetId="3">[1]!Tabla6[Iniciativas_Objetivo1]</definedName>
    <definedName name="Iniciativas_Objetivo1" localSheetId="2">[1]!Tabla6[Iniciativas_Objetivo1]</definedName>
    <definedName name="Iniciativas_Objetivo1">Tabla6[Iniciativas_Objetivo1]</definedName>
    <definedName name="Iniciativas_Objetivo10">Datos!$M$11:$M$11</definedName>
    <definedName name="Iniciativas_Objetivo11">Datos!$N$11:$N$11</definedName>
    <definedName name="Iniciativas_Objetivo12">Datos!$O$11:$O$12</definedName>
    <definedName name="Iniciativas_Objetivo13">Datos!$P$11:$P$11</definedName>
    <definedName name="Iniciativas_Objetivo2" localSheetId="3">[1]!Tabla7[Iniciativas_Objetivo2]</definedName>
    <definedName name="Iniciativas_Objetivo2" localSheetId="2">[1]!Tabla7[Iniciativas_Objetivo2]</definedName>
    <definedName name="Iniciativas_Objetivo2">Tabla7[Iniciativas_Objetivo2]</definedName>
    <definedName name="Iniciativas_Objetivo3" localSheetId="3">[1]!Tabla3[Iniciativas_Objetivo3]</definedName>
    <definedName name="Iniciativas_Objetivo3" localSheetId="2">[1]!Tabla3[Iniciativas_Objetivo3]</definedName>
    <definedName name="Iniciativas_Objetivo3">Tabla3[Iniciativas_Objetivo3]</definedName>
    <definedName name="Iniciativas_Objetivo4" localSheetId="3">[1]!Tabla4[Iniciativas_Objetivo4]</definedName>
    <definedName name="Iniciativas_Objetivo4" localSheetId="2">[1]!Tabla4[Iniciativas_Objetivo4]</definedName>
    <definedName name="Iniciativas_Objetivo4">Tabla4[Iniciativas_Objetivo4]</definedName>
    <definedName name="Iniciativas_Objetivo5" localSheetId="3">[1]!Tabla5[Iniciativas_Objetivo5]</definedName>
    <definedName name="Iniciativas_Objetivo5" localSheetId="2">[1]!Tabla5[Iniciativas_Objetivo5]</definedName>
    <definedName name="Iniciativas_Objetivo5">Tabla5[Iniciativas_Objetivo5]</definedName>
    <definedName name="Iniciativas_Objetivo6">Datos!$I$11:$I$12</definedName>
    <definedName name="Iniciativas_Objetivo7">Datos!$J$11:$J$11</definedName>
    <definedName name="Iniciativas_Objetivo8">Datos!$K$11:$K$13</definedName>
    <definedName name="Iniciativas_Objetivo9">Datos!$L$11:$L$14</definedName>
    <definedName name="Objetivos_Estratégicos" localSheetId="3">[1]Datos!$C$11:$C$23</definedName>
    <definedName name="Objetivos_Estratégicos" localSheetId="2">[1]Datos!$C$11:$C$23</definedName>
    <definedName name="Objetivos_Estratégicos">Datos!$C$11:$C$23</definedName>
  </definedNames>
  <calcPr calcId="181029"/>
  <pivotCaches>
    <pivotCache cacheId="0" r:id="rId8"/>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7" i="6" l="1"/>
  <c r="T17" i="6"/>
  <c r="S21" i="1" l="1"/>
  <c r="F9" i="7" s="1"/>
  <c r="S114" i="1" l="1"/>
  <c r="S103" i="1"/>
  <c r="S101" i="1"/>
  <c r="S99" i="1"/>
  <c r="S96" i="1"/>
  <c r="S93" i="1"/>
  <c r="S90" i="1"/>
  <c r="S89" i="1"/>
  <c r="S40" i="1"/>
  <c r="S84" i="1"/>
  <c r="F16" i="7" s="1"/>
  <c r="S72" i="1"/>
  <c r="S65" i="1"/>
  <c r="S64" i="1"/>
  <c r="S62" i="1"/>
  <c r="S61" i="1"/>
  <c r="S54" i="1"/>
  <c r="S49" i="1"/>
  <c r="S38" i="1"/>
  <c r="S34" i="1"/>
  <c r="S31" i="1"/>
  <c r="S26" i="1"/>
  <c r="S17" i="1"/>
  <c r="F6" i="7" s="1"/>
  <c r="S13" i="1"/>
  <c r="S10" i="1"/>
  <c r="O51" i="1" l="1"/>
  <c r="S102" i="1" l="1"/>
  <c r="F95" i="5" s="1"/>
  <c r="R92" i="1"/>
  <c r="Q92" i="1"/>
  <c r="Q95" i="1" l="1"/>
  <c r="R30" i="1" l="1"/>
  <c r="Q30" i="1"/>
  <c r="R120" i="1" l="1"/>
  <c r="Q120" i="1"/>
  <c r="R119" i="1"/>
  <c r="Q119" i="1"/>
  <c r="R118" i="1"/>
  <c r="Q118" i="1"/>
  <c r="R117" i="1"/>
  <c r="Q117" i="1"/>
  <c r="R74" i="1" l="1"/>
  <c r="Q74" i="1"/>
  <c r="F70" i="5" l="1"/>
  <c r="G70" i="5" s="1"/>
  <c r="S8" i="1" l="1"/>
  <c r="F5" i="5" s="1"/>
  <c r="O71" i="1"/>
  <c r="S71" i="1" s="1"/>
  <c r="O70" i="1"/>
  <c r="S70" i="1" s="1"/>
  <c r="S9" i="1"/>
  <c r="F6" i="5" s="1"/>
  <c r="F7" i="5"/>
  <c r="S11" i="1"/>
  <c r="F5" i="7" s="1"/>
  <c r="S12" i="1"/>
  <c r="F9" i="5" s="1"/>
  <c r="F10" i="5"/>
  <c r="S14" i="1"/>
  <c r="F11" i="5" s="1"/>
  <c r="S15" i="1"/>
  <c r="F72" i="5" s="1"/>
  <c r="S16" i="1"/>
  <c r="F13" i="5" s="1"/>
  <c r="G13" i="5" s="1"/>
  <c r="F14" i="5"/>
  <c r="G14" i="5" s="1"/>
  <c r="S18" i="1"/>
  <c r="F27" i="5" s="1"/>
  <c r="S19" i="1"/>
  <c r="F20" i="5" s="1"/>
  <c r="S20" i="1"/>
  <c r="F8" i="7" s="1"/>
  <c r="F22" i="5"/>
  <c r="S22" i="1"/>
  <c r="F23" i="5" s="1"/>
  <c r="S23" i="1"/>
  <c r="F24" i="5" s="1"/>
  <c r="S24" i="1"/>
  <c r="F26" i="5" s="1"/>
  <c r="S25" i="1"/>
  <c r="F28" i="5" s="1"/>
  <c r="F29" i="5"/>
  <c r="S27" i="1"/>
  <c r="F25" i="5" s="1"/>
  <c r="S28" i="1"/>
  <c r="F30" i="5" s="1"/>
  <c r="S29" i="1"/>
  <c r="F31" i="5" s="1"/>
  <c r="S30" i="1"/>
  <c r="F32" i="5" s="1"/>
  <c r="F33" i="5"/>
  <c r="G33" i="5" s="1"/>
  <c r="S32" i="1"/>
  <c r="F34" i="5" s="1"/>
  <c r="S33" i="1"/>
  <c r="F7" i="7" s="1"/>
  <c r="S35" i="1"/>
  <c r="S36" i="1"/>
  <c r="S37" i="1"/>
  <c r="F37" i="5"/>
  <c r="S39" i="1"/>
  <c r="F10" i="7" s="1"/>
  <c r="F39" i="5"/>
  <c r="G39" i="5" s="1"/>
  <c r="S41" i="1"/>
  <c r="F12" i="7" s="1"/>
  <c r="S42" i="1"/>
  <c r="F46" i="5" s="1"/>
  <c r="G46" i="5" s="1"/>
  <c r="S43" i="1"/>
  <c r="S44" i="1"/>
  <c r="F48" i="5" s="1"/>
  <c r="S45" i="1"/>
  <c r="F49" i="5" s="1"/>
  <c r="S46" i="1"/>
  <c r="F50" i="5" s="1"/>
  <c r="S47" i="1"/>
  <c r="F51" i="5" s="1"/>
  <c r="S48" i="1"/>
  <c r="F52" i="5" s="1"/>
  <c r="F88" i="5"/>
  <c r="S50" i="1"/>
  <c r="F73" i="5" s="1"/>
  <c r="S51" i="1"/>
  <c r="F74" i="5" s="1"/>
  <c r="S52" i="1"/>
  <c r="F56" i="5" s="1"/>
  <c r="S53" i="1"/>
  <c r="F57" i="5" s="1"/>
  <c r="F58" i="5"/>
  <c r="S55" i="1"/>
  <c r="F14" i="7" s="1"/>
  <c r="S56" i="1"/>
  <c r="F60" i="5" s="1"/>
  <c r="S57" i="1"/>
  <c r="F61" i="5" s="1"/>
  <c r="S58" i="1"/>
  <c r="F62" i="5" s="1"/>
  <c r="S59" i="1"/>
  <c r="F63" i="5" s="1"/>
  <c r="S60" i="1"/>
  <c r="F64" i="5" s="1"/>
  <c r="S63" i="1"/>
  <c r="F92" i="5" s="1"/>
  <c r="F87" i="5"/>
  <c r="F12" i="5"/>
  <c r="S66" i="1"/>
  <c r="F86" i="5" s="1"/>
  <c r="S67" i="1"/>
  <c r="F78" i="5" s="1"/>
  <c r="S68" i="1"/>
  <c r="F84" i="5" s="1"/>
  <c r="S69" i="1"/>
  <c r="F85" i="5" s="1"/>
  <c r="S73" i="1"/>
  <c r="F89" i="5" s="1"/>
  <c r="S74" i="1"/>
  <c r="F76" i="5" s="1"/>
  <c r="S75" i="1"/>
  <c r="F75" i="5" s="1"/>
  <c r="S76" i="1"/>
  <c r="F81" i="5" s="1"/>
  <c r="S77" i="1"/>
  <c r="F77" i="5" s="1"/>
  <c r="S78" i="1"/>
  <c r="F90" i="5" s="1"/>
  <c r="S79" i="1"/>
  <c r="F55" i="5" s="1"/>
  <c r="S80" i="1"/>
  <c r="F71" i="5" s="1"/>
  <c r="S81" i="1"/>
  <c r="F110" i="5" s="1"/>
  <c r="S82" i="1"/>
  <c r="F113" i="5" s="1"/>
  <c r="S83" i="1"/>
  <c r="F80" i="5" s="1"/>
  <c r="F79" i="5"/>
  <c r="S85" i="1"/>
  <c r="F83" i="5" s="1"/>
  <c r="S86" i="1"/>
  <c r="F91" i="5" s="1"/>
  <c r="S87" i="1"/>
  <c r="F104" i="5" s="1"/>
  <c r="S88" i="1"/>
  <c r="F105" i="5" s="1"/>
  <c r="S91" i="1"/>
  <c r="S92" i="1"/>
  <c r="S94" i="1"/>
  <c r="S95" i="1"/>
  <c r="S97" i="1"/>
  <c r="S98" i="1"/>
  <c r="S100" i="1"/>
  <c r="F94" i="5"/>
  <c r="F117" i="5"/>
  <c r="S104" i="1"/>
  <c r="F116" i="5" s="1"/>
  <c r="S105" i="1"/>
  <c r="F103" i="5" s="1"/>
  <c r="S106" i="1"/>
  <c r="F107" i="5" s="1"/>
  <c r="S107" i="1"/>
  <c r="F96" i="5" s="1"/>
  <c r="S108" i="1"/>
  <c r="F99" i="5" s="1"/>
  <c r="S109" i="1"/>
  <c r="F93" i="5" s="1"/>
  <c r="S110" i="1"/>
  <c r="F102" i="5" s="1"/>
  <c r="S111" i="1"/>
  <c r="F108" i="5" s="1"/>
  <c r="S112" i="1"/>
  <c r="F17" i="7" s="1"/>
  <c r="S113" i="1"/>
  <c r="S115" i="1"/>
  <c r="F114" i="5" s="1"/>
  <c r="S116" i="1"/>
  <c r="F115" i="5" s="1"/>
  <c r="S117" i="1"/>
  <c r="F53" i="5" s="1"/>
  <c r="S118" i="1"/>
  <c r="F54" i="5" s="1"/>
  <c r="S119" i="1"/>
  <c r="F101" i="5" s="1"/>
  <c r="S120" i="1"/>
  <c r="F98" i="5" s="1"/>
  <c r="S121" i="1"/>
  <c r="S122" i="1"/>
  <c r="F124" i="5" s="1"/>
  <c r="G124" i="5" s="1"/>
  <c r="S123" i="1"/>
  <c r="F125" i="5" l="1"/>
  <c r="G125" i="5" s="1"/>
  <c r="F21" i="7"/>
  <c r="F19" i="7"/>
  <c r="F123" i="5"/>
  <c r="G123" i="5" s="1"/>
  <c r="H123" i="5" s="1"/>
  <c r="L38" i="5" s="1"/>
  <c r="F20" i="7"/>
  <c r="F18" i="7"/>
  <c r="F15" i="7"/>
  <c r="F13" i="7"/>
  <c r="F11" i="7"/>
  <c r="F112" i="5"/>
  <c r="F109" i="5"/>
  <c r="F59" i="5"/>
  <c r="F47" i="5"/>
  <c r="F45" i="5"/>
  <c r="G45" i="5" s="1"/>
  <c r="F38" i="5"/>
  <c r="G38" i="5" s="1"/>
  <c r="F35" i="5"/>
  <c r="F21" i="5"/>
  <c r="F8" i="5"/>
  <c r="F4" i="7"/>
  <c r="H124" i="5"/>
  <c r="L39" i="5" s="1"/>
  <c r="M39" i="5" s="1"/>
  <c r="M38" i="5"/>
  <c r="M40" i="5" s="1"/>
  <c r="L40" i="5"/>
  <c r="L52" i="5" s="1"/>
  <c r="U114" i="1"/>
  <c r="E111" i="5" s="1"/>
  <c r="F111" i="5"/>
  <c r="G111" i="5" s="1"/>
  <c r="H111" i="5" s="1"/>
  <c r="L32" i="5" s="1"/>
  <c r="M32" i="5" s="1"/>
  <c r="G108" i="5"/>
  <c r="H108" i="5" s="1"/>
  <c r="L31" i="5" s="1"/>
  <c r="M31" i="5" s="1"/>
  <c r="F97" i="5"/>
  <c r="F100" i="5"/>
  <c r="F106" i="5"/>
  <c r="F82" i="5"/>
  <c r="G71" i="5" s="1"/>
  <c r="G63" i="5"/>
  <c r="G59" i="5"/>
  <c r="G49" i="5"/>
  <c r="H49" i="5" s="1"/>
  <c r="L24" i="5" s="1"/>
  <c r="M24" i="5" s="1"/>
  <c r="G47" i="5"/>
  <c r="H47" i="5" s="1"/>
  <c r="L23" i="5" s="1"/>
  <c r="M23" i="5" s="1"/>
  <c r="H45" i="5"/>
  <c r="L22" i="5" s="1"/>
  <c r="H38" i="5"/>
  <c r="L15" i="5" s="1"/>
  <c r="M15" i="5" s="1"/>
  <c r="F36" i="5"/>
  <c r="G36" i="5" s="1"/>
  <c r="G34" i="5"/>
  <c r="G22" i="5"/>
  <c r="G20" i="5"/>
  <c r="H20" i="5" s="1"/>
  <c r="L13" i="5" s="1"/>
  <c r="G27" i="5"/>
  <c r="H13" i="5"/>
  <c r="L6" i="5" s="1"/>
  <c r="M6" i="5" s="1"/>
  <c r="G11" i="5"/>
  <c r="G5" i="5"/>
  <c r="H5" i="5" s="1"/>
  <c r="L5" i="5" s="1"/>
  <c r="U9" i="1"/>
  <c r="E6" i="5" s="1"/>
  <c r="U10" i="1"/>
  <c r="E7" i="5" s="1"/>
  <c r="U11" i="1"/>
  <c r="E8" i="5" s="1"/>
  <c r="U12" i="1"/>
  <c r="E9" i="5" s="1"/>
  <c r="U13" i="1"/>
  <c r="E10" i="5" s="1"/>
  <c r="U14" i="1"/>
  <c r="E11" i="5" s="1"/>
  <c r="U15" i="1"/>
  <c r="E72" i="5" s="1"/>
  <c r="U16" i="1"/>
  <c r="E13" i="5" s="1"/>
  <c r="U17" i="1"/>
  <c r="E14" i="5" s="1"/>
  <c r="U18" i="1"/>
  <c r="E27" i="5" s="1"/>
  <c r="U19" i="1"/>
  <c r="E20" i="5" s="1"/>
  <c r="U20" i="1"/>
  <c r="E21" i="5" s="1"/>
  <c r="U21" i="1"/>
  <c r="E22" i="5" s="1"/>
  <c r="U22" i="1"/>
  <c r="E23" i="5" s="1"/>
  <c r="U23" i="1"/>
  <c r="E24" i="5" s="1"/>
  <c r="U24" i="1"/>
  <c r="E26" i="5" s="1"/>
  <c r="U25" i="1"/>
  <c r="E28" i="5" s="1"/>
  <c r="U26" i="1"/>
  <c r="E29" i="5" s="1"/>
  <c r="U27" i="1"/>
  <c r="E25" i="5" s="1"/>
  <c r="U28" i="1"/>
  <c r="E30" i="5" s="1"/>
  <c r="U29" i="1"/>
  <c r="E31" i="5" s="1"/>
  <c r="U30" i="1"/>
  <c r="E32" i="5" s="1"/>
  <c r="U31" i="1"/>
  <c r="E33" i="5" s="1"/>
  <c r="U32" i="1"/>
  <c r="E34" i="5" s="1"/>
  <c r="U33" i="1"/>
  <c r="E35" i="5" s="1"/>
  <c r="U34" i="1"/>
  <c r="U35" i="1"/>
  <c r="U36" i="1"/>
  <c r="U37" i="1"/>
  <c r="U38" i="1"/>
  <c r="E37" i="5" s="1"/>
  <c r="U39" i="1"/>
  <c r="E38" i="5" s="1"/>
  <c r="U40" i="1"/>
  <c r="E39" i="5" s="1"/>
  <c r="U41" i="1"/>
  <c r="E45" i="5" s="1"/>
  <c r="U42" i="1"/>
  <c r="E46" i="5" s="1"/>
  <c r="U43" i="1"/>
  <c r="E47" i="5" s="1"/>
  <c r="U44" i="1"/>
  <c r="E48" i="5" s="1"/>
  <c r="U45" i="1"/>
  <c r="E49" i="5" s="1"/>
  <c r="U46" i="1"/>
  <c r="E50" i="5" s="1"/>
  <c r="U47" i="1"/>
  <c r="E51" i="5" s="1"/>
  <c r="U48" i="1"/>
  <c r="E52" i="5" s="1"/>
  <c r="U49" i="1"/>
  <c r="E88" i="5" s="1"/>
  <c r="U50" i="1"/>
  <c r="E73" i="5" s="1"/>
  <c r="U51" i="1"/>
  <c r="E74" i="5" s="1"/>
  <c r="U52" i="1"/>
  <c r="E56" i="5" s="1"/>
  <c r="U53" i="1"/>
  <c r="E57" i="5" s="1"/>
  <c r="U54" i="1"/>
  <c r="E58" i="5" s="1"/>
  <c r="U55" i="1"/>
  <c r="E59" i="5" s="1"/>
  <c r="U56" i="1"/>
  <c r="E60" i="5" s="1"/>
  <c r="U57" i="1"/>
  <c r="E61" i="5" s="1"/>
  <c r="U58" i="1"/>
  <c r="E62" i="5" s="1"/>
  <c r="U59" i="1"/>
  <c r="E63" i="5" s="1"/>
  <c r="U60" i="1"/>
  <c r="E64" i="5" s="1"/>
  <c r="U61" i="1"/>
  <c r="U62" i="1"/>
  <c r="E70" i="5" s="1"/>
  <c r="U63" i="1"/>
  <c r="E92" i="5" s="1"/>
  <c r="U64" i="1"/>
  <c r="E87" i="5" s="1"/>
  <c r="U65" i="1"/>
  <c r="E12" i="5" s="1"/>
  <c r="U66" i="1"/>
  <c r="E86" i="5" s="1"/>
  <c r="U67" i="1"/>
  <c r="E78" i="5" s="1"/>
  <c r="U68" i="1"/>
  <c r="E84" i="5" s="1"/>
  <c r="U69" i="1"/>
  <c r="E85" i="5" s="1"/>
  <c r="U70" i="1"/>
  <c r="U71" i="1"/>
  <c r="U72" i="1"/>
  <c r="U73" i="1"/>
  <c r="E89" i="5" s="1"/>
  <c r="U74" i="1"/>
  <c r="E76" i="5" s="1"/>
  <c r="U75" i="1"/>
  <c r="E75" i="5" s="1"/>
  <c r="U76" i="1"/>
  <c r="E81" i="5" s="1"/>
  <c r="U77" i="1"/>
  <c r="E77" i="5" s="1"/>
  <c r="U78" i="1"/>
  <c r="E90" i="5" s="1"/>
  <c r="U79" i="1"/>
  <c r="E55" i="5" s="1"/>
  <c r="U80" i="1"/>
  <c r="E71" i="5" s="1"/>
  <c r="U81" i="1"/>
  <c r="E110" i="5" s="1"/>
  <c r="U82" i="1"/>
  <c r="E113" i="5" s="1"/>
  <c r="U83" i="1"/>
  <c r="E80" i="5" s="1"/>
  <c r="U84" i="1"/>
  <c r="E79" i="5" s="1"/>
  <c r="U85" i="1"/>
  <c r="E83" i="5" s="1"/>
  <c r="U86" i="1"/>
  <c r="E91" i="5" s="1"/>
  <c r="U87" i="1"/>
  <c r="E104" i="5" s="1"/>
  <c r="U88" i="1"/>
  <c r="E105" i="5" s="1"/>
  <c r="U89" i="1"/>
  <c r="U90" i="1"/>
  <c r="U91" i="1"/>
  <c r="U92" i="1"/>
  <c r="U93" i="1"/>
  <c r="U94" i="1"/>
  <c r="U95" i="1"/>
  <c r="U96" i="1"/>
  <c r="U97" i="1"/>
  <c r="U98" i="1"/>
  <c r="U99" i="1"/>
  <c r="U100" i="1"/>
  <c r="U101" i="1"/>
  <c r="E94" i="5" s="1"/>
  <c r="U102" i="1"/>
  <c r="E95" i="5" s="1"/>
  <c r="U103" i="1"/>
  <c r="E117" i="5" s="1"/>
  <c r="U104" i="1"/>
  <c r="E116" i="5" s="1"/>
  <c r="U105" i="1"/>
  <c r="E103" i="5" s="1"/>
  <c r="U106" i="1"/>
  <c r="E107" i="5" s="1"/>
  <c r="U107" i="1"/>
  <c r="E96" i="5" s="1"/>
  <c r="U108" i="1"/>
  <c r="E99" i="5" s="1"/>
  <c r="U109" i="1"/>
  <c r="E93" i="5" s="1"/>
  <c r="U110" i="1"/>
  <c r="E102" i="5" s="1"/>
  <c r="U111" i="1"/>
  <c r="E108" i="5" s="1"/>
  <c r="U112" i="1"/>
  <c r="E109" i="5" s="1"/>
  <c r="U113" i="1"/>
  <c r="E112" i="5" s="1"/>
  <c r="U115" i="1"/>
  <c r="E114" i="5" s="1"/>
  <c r="U116" i="1"/>
  <c r="E115" i="5" s="1"/>
  <c r="U117" i="1"/>
  <c r="E53" i="5" s="1"/>
  <c r="U118" i="1"/>
  <c r="E54" i="5" s="1"/>
  <c r="U119" i="1"/>
  <c r="E101" i="5" s="1"/>
  <c r="U120" i="1"/>
  <c r="E98" i="5" s="1"/>
  <c r="U121" i="1"/>
  <c r="E123" i="5" s="1"/>
  <c r="U122" i="1"/>
  <c r="E124" i="5" s="1"/>
  <c r="U123" i="1"/>
  <c r="E125" i="5" s="1"/>
  <c r="U8" i="1"/>
  <c r="E5" i="5" s="1"/>
  <c r="E97" i="5" l="1"/>
  <c r="E100" i="5"/>
  <c r="E106" i="5"/>
  <c r="E82" i="5"/>
  <c r="E36" i="5"/>
  <c r="M5" i="5"/>
  <c r="M7" i="5" s="1"/>
  <c r="L7" i="5"/>
  <c r="L48" i="5" s="1"/>
  <c r="M13" i="5"/>
  <c r="H22" i="5"/>
  <c r="L14" i="5" s="1"/>
  <c r="M22" i="5"/>
  <c r="M25" i="5" s="1"/>
  <c r="L25" i="5"/>
  <c r="L50" i="5" s="1"/>
  <c r="G93" i="5"/>
  <c r="H70" i="5" s="1"/>
  <c r="L30" i="5" s="1"/>
  <c r="N52" i="5"/>
  <c r="M52" i="5"/>
  <c r="AF9" i="1"/>
  <c r="AF10" i="1"/>
  <c r="AF11" i="1"/>
  <c r="AF12" i="1"/>
  <c r="AF13" i="1"/>
  <c r="AF14" i="1"/>
  <c r="AF15" i="1"/>
  <c r="AF16" i="1"/>
  <c r="AF17" i="1"/>
  <c r="AF18" i="1"/>
  <c r="AF19" i="1"/>
  <c r="AF20" i="1"/>
  <c r="AF21" i="1"/>
  <c r="AF22" i="1"/>
  <c r="AF23" i="1"/>
  <c r="AF24" i="1"/>
  <c r="AF25" i="1"/>
  <c r="AF26" i="1"/>
  <c r="AF27" i="1"/>
  <c r="AF28" i="1"/>
  <c r="AF29" i="1"/>
  <c r="AF30" i="1"/>
  <c r="AF31" i="1"/>
  <c r="AF32" i="1"/>
  <c r="AF33" i="1"/>
  <c r="AF34" i="1"/>
  <c r="AF35" i="1"/>
  <c r="AF36" i="1"/>
  <c r="AF37" i="1"/>
  <c r="AF38" i="1"/>
  <c r="AF39" i="1"/>
  <c r="AF40" i="1"/>
  <c r="AF41" i="1"/>
  <c r="AF42" i="1"/>
  <c r="AF43" i="1"/>
  <c r="AF44" i="1"/>
  <c r="AF45" i="1"/>
  <c r="AF46" i="1"/>
  <c r="AF47" i="1"/>
  <c r="AF48" i="1"/>
  <c r="AF49" i="1"/>
  <c r="AF50" i="1"/>
  <c r="AF51" i="1"/>
  <c r="AF52" i="1"/>
  <c r="AF53" i="1"/>
  <c r="AF54" i="1"/>
  <c r="AF55"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8" i="1"/>
  <c r="M30" i="5" l="1"/>
  <c r="M33" i="5" s="1"/>
  <c r="L33" i="5"/>
  <c r="L51" i="5" s="1"/>
  <c r="N50" i="5"/>
  <c r="M50" i="5"/>
  <c r="M14" i="5"/>
  <c r="L16" i="5"/>
  <c r="L49" i="5" s="1"/>
  <c r="M16" i="5"/>
  <c r="N48" i="5"/>
  <c r="M48" i="5"/>
  <c r="L53" i="5"/>
  <c r="N49" i="5" l="1"/>
  <c r="M49" i="5"/>
  <c r="N51" i="5"/>
  <c r="M51" i="5"/>
  <c r="M53"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Andres David Martinez Gutierrez</author>
  </authors>
  <commentList>
    <comment ref="W58" authorId="0" shapeId="0" xr:uid="{00000000-0006-0000-0000-000008000000}">
      <text>
        <r>
          <rPr>
            <b/>
            <sz val="9"/>
            <color indexed="81"/>
            <rFont val="Tahoma"/>
            <family val="2"/>
          </rPr>
          <t>Andres David Martinez Gutierrez:</t>
        </r>
        <r>
          <rPr>
            <sz val="9"/>
            <color indexed="81"/>
            <rFont val="Tahoma"/>
            <family val="2"/>
          </rPr>
          <t xml:space="preserve">
Este indicador se modificó en el T1</t>
        </r>
      </text>
    </comment>
  </commentList>
</comments>
</file>

<file path=xl/sharedStrings.xml><?xml version="1.0" encoding="utf-8"?>
<sst xmlns="http://schemas.openxmlformats.org/spreadsheetml/2006/main" count="2441" uniqueCount="890">
  <si>
    <t>FORMATO MEDICIÓN DE PLAN DE ACCIÓN INSTITUCIONAL
PROCESO GOBIERNO Y GESTIÓN DE LA ESTRATEGIA
MACROPROCESO DIRECCIONAMIENTO ESTRATÉGICO</t>
  </si>
  <si>
    <r>
      <t xml:space="preserve">Código: </t>
    </r>
    <r>
      <rPr>
        <sz val="11"/>
        <color theme="1"/>
        <rFont val="Arial"/>
        <family val="2"/>
      </rPr>
      <t>F-DE2-301</t>
    </r>
    <r>
      <rPr>
        <b/>
        <sz val="11"/>
        <color theme="1"/>
        <rFont val="Arial"/>
        <family val="2"/>
      </rPr>
      <t xml:space="preserve">
Versión No.:</t>
    </r>
    <r>
      <rPr>
        <sz val="11"/>
        <color theme="1"/>
        <rFont val="Arial"/>
        <family val="2"/>
      </rPr>
      <t xml:space="preserve"> 04</t>
    </r>
    <r>
      <rPr>
        <b/>
        <sz val="11"/>
        <color theme="1"/>
        <rFont val="Arial"/>
        <family val="2"/>
      </rPr>
      <t xml:space="preserve">
Vigencia desde: </t>
    </r>
    <r>
      <rPr>
        <sz val="11"/>
        <color theme="1"/>
        <rFont val="Arial"/>
        <family val="2"/>
      </rPr>
      <t>06– 10- 2023</t>
    </r>
  </si>
  <si>
    <t>INSTRUCTIVO MEDICIÓN DE PLAN DE ACCIÓN INSTITUCIONAL (PAI)</t>
  </si>
  <si>
    <t>Pestaña "PAI"</t>
  </si>
  <si>
    <t>Campo</t>
  </si>
  <si>
    <t>Conceptualización o explicación del campo</t>
  </si>
  <si>
    <t>Instrucción de diligenciamiento</t>
  </si>
  <si>
    <t>Dimensión</t>
  </si>
  <si>
    <r>
      <t xml:space="preserve">Las dimensiones del plan de acción corresponden a categorías estratégicas necesarias para el funcionamiento de la estrategia y modelo de operación de SAE para lograr un equilibrio entre los objetivos estratégicos de esta. Estas dimensiones parten de las perspectivas del Balanced Scorecard (BSC) o Cuadro de Mando Integral, herramienta aplicada en entidades públicas, empresas mixtas y privadas para medir su estrategia.
Las dimensiones que se contemplan y adoptan en el PAI de la SAE corresponden a:
</t>
    </r>
    <r>
      <rPr>
        <b/>
        <sz val="11"/>
        <color theme="1"/>
        <rFont val="Arial"/>
        <family val="2"/>
      </rPr>
      <t xml:space="preserve">Dimensión productiva, social y ambiental: </t>
    </r>
    <r>
      <rPr>
        <sz val="11"/>
        <color theme="1"/>
        <rFont val="Arial"/>
        <family val="2"/>
      </rPr>
      <t xml:space="preserve">dimensión creada por la SAE para exaltar sus objetivos estratégicos y compromiso en los ámbitos productivos, sociales y ambientales asociados a su misionalidad y que contribuyen al cumplimiento del Plan Nacional de Desarrollo, al desarrollo territorial de Colombia y a la Paz Total. Esta dimensión favorece a población constitucionalmente protegida, organizaciones sociales y populares (Campesinas y urbanas), cooperativas, asociaciones y organizaciones comunales (ambientales y de mujeres), sujetos de reforma agraria, entre otros grupos de interés priorizados por la SAE. Algunas temáticas que se contemplan en esta dimensión se asocian a la justicia social; la contribución a la reforma agraria; al desarrollo territorial; a la implementación de proyectos estratégicos con enfoque productivo, social y ambiental que permitan la creación de valor; a garantizar la inclusión de comunidades, organizaciones sociales y economías populares en condición de vulnerabilidad en los mecanismos de administración existentes; entre otros.
</t>
    </r>
    <r>
      <rPr>
        <b/>
        <sz val="11"/>
        <color theme="1"/>
        <rFont val="Arial"/>
        <family val="2"/>
      </rPr>
      <t>Dimensión financiera:</t>
    </r>
    <r>
      <rPr>
        <sz val="11"/>
        <color theme="1"/>
        <rFont val="Arial"/>
        <family val="2"/>
      </rPr>
      <t xml:space="preserve"> dimensión que contempla todos los objetivos estratégicos relacionados con el comportamiento financiero de SAE y que son objeto de interés de las entidades que reciben transferencias monetarias, la Junta Directiva de SAE, MinHacienda y de SAE como sociedad. Esta dimensión abarca temáticas como son los ingresos, fuentes de financiación, gastos, ahorros, rentabilidad, rendimientos financieros, utilidades, y en general todas los aspectos asociados al aspecto económico, financiero y presupuestal de SAE.
</t>
    </r>
    <r>
      <rPr>
        <b/>
        <sz val="11"/>
        <color theme="1"/>
        <rFont val="Arial"/>
        <family val="2"/>
      </rPr>
      <t>Dimensión de grupos de interés:</t>
    </r>
    <r>
      <rPr>
        <sz val="11"/>
        <color theme="1"/>
        <rFont val="Arial"/>
        <family val="2"/>
      </rPr>
      <t xml:space="preserve"> dimensión que considera los objetivos estratégicos que pretenden fortalecer la relación que tiene SAE con sus grupos de interés internos y externos, y satisfacer sus necesidades a partir de los servicios que presta en el marco de su misionalidad. En esta dimensión se contemplan temáticas como cobertura del servicio, accesibilidad, posicionamiento de marca, calidad y oportunidad del servicio, transparencia, valor público, nivel de satisfacción del cliente, entre otros factores que miden el relacionamiento con los grupos de interés.
</t>
    </r>
    <r>
      <rPr>
        <b/>
        <sz val="11"/>
        <color theme="1"/>
        <rFont val="Arial"/>
        <family val="2"/>
      </rPr>
      <t xml:space="preserve">Dimensión de procesos: </t>
    </r>
    <r>
      <rPr>
        <sz val="11"/>
        <color theme="1"/>
        <rFont val="Arial"/>
        <family val="2"/>
      </rPr>
      <t xml:space="preserve">dimensión que aborda los objetivos estratégicos asociados al adecuado funcionamiento y mejora del modelo operacional por procesos de SAE en su nivel estratégico, misional, de apoyo y/o de seguimiento y evaluación. Abordar esta dimensión contribuye a la productividad de SAE y satisfacer partes interesadas como son la Junta Directiva, proveedores, clientes externos, entes de control y otros grupos de interés que reciben los servicios de SAE. Algunas temáticas que se pueden abordar desde esta dimensión corresponden a la medición de la eficiencia operacional, la automatización de los procesos, el fortalecimiento de procesos, procesos de innovación, desarrollo de nuevos servicios, la implementación de los sistemas integrados de gestión, tecnología, entre otros. 
</t>
    </r>
    <r>
      <rPr>
        <b/>
        <sz val="11"/>
        <color theme="1"/>
        <rFont val="Arial"/>
        <family val="2"/>
      </rPr>
      <t>Dimensión de aprendizaje y crecimiento:</t>
    </r>
    <r>
      <rPr>
        <sz val="11"/>
        <color theme="1"/>
        <rFont val="Arial"/>
        <family val="2"/>
      </rPr>
      <t xml:space="preserve"> dimensión que incluye los objetivos estratégicos relacionados con el talento humano de SAE y las condiciones que brinda la entidad para su permanencia, crecimiento, desarrollo y bienestar, teniendo en cuenta que son el corazón y la base para ejecutar la estrategia y modelo operacional de SAE. Algunas temáticas que se contemplan en esta dimensión pueden estar asociadas a las competencias del talento humano, al ambiente laboral, la gestión del conocimiento, al desarrollo profesional, a la retención del talento humano, procesos de aprendizaje, entre otros. </t>
    </r>
  </si>
  <si>
    <t>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t>
  </si>
  <si>
    <t>Objetivos estratégicos</t>
  </si>
  <si>
    <t>Corresponden a los propósitos o fines que SAE establece en el corto y mediano plazo, en el marco de su visión, misión y estrategia operacional. Estos objetivos se establecen por cada una de las dimensiones estratégicas y deben ser diseñados contemplando que éstos puedan ser medidos, que sean específicos, adecuados, realistas y oportunos de acuerdo con la metodología SMART (George T.Doran).
Estos objetivos estratégicos corresponden a los establecidos en el plan estratégico institucional cuatrienal establecido al interior de la entidad.</t>
  </si>
  <si>
    <t>Iniciativas</t>
  </si>
  <si>
    <t>Corresponden a las tácticas o acciones de nivel táctico que permiten desarrollar y desagregar la estrategia u objetivos estratégicos en metas más pequeñas que permitan su ejecución en el corto plazo. Estas iniciativas o tácticas agrupan una o más actividades de nivel operativo relacionadas, que garantizan el cumplimiento de los objetivos y metas estratégicas de SAE.</t>
  </si>
  <si>
    <t xml:space="preserve">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 </t>
  </si>
  <si>
    <t>Acciones</t>
  </si>
  <si>
    <t>Corresponden a las actividades a realizar en la vigencia por parte de las áreas de SAE a fin de dar cumplimiento a las iniciativas y objetivos estratégicos que conforman la estrategia de SAE para cada periodo de administración.</t>
  </si>
  <si>
    <t>Macroproceso</t>
  </si>
  <si>
    <t>Es un conjunto de procesos que se relacionan entresí y que contribuyen a un objetivo común en el marco del modelo operacional de SAE. Estos se encuentran determinados dentro de la arquitectura empresarial de SAE y se enlistan en el PAI a fin de asociar las actividades que contribuyen a su objetivo e identificar con mayor facilidad los indicadores que contribuyen a medir el desempeño de dicho macroproceso.</t>
  </si>
  <si>
    <t>Proceso</t>
  </si>
  <si>
    <t>Responde a un conjunto de actividades de nivel táctico o procedimientos que secuencialmente se interrelacionan para transformar las entradas de un proceso en resultados o salidas, cumplimiendo el objetivo de cada proceso dentro del modelo de operación de procesos de SAE. Estos se encuentran determinados dentro de la arquitectura empresarial de SAE y se enlistan en el PAI a fin de asociar las actividades que contribuyen a su objetivo e identificar con mayor facilidad los indicadores que contribuyen a medir el desempeño de dicho proceso.</t>
  </si>
  <si>
    <t xml:space="preserve">Área responsable de la ejecución </t>
  </si>
  <si>
    <t>Pertenece al área que ejecuta cada actividad o acción establecida en el Plan de Acción Institucional.</t>
  </si>
  <si>
    <t>¿Se toma en cuenta para la evaluación de desempeño?</t>
  </si>
  <si>
    <t>Es un criterio establecido por SAE para determinar cuáles indicadores se tienen en cuenta para evaluar el desempeño o rendimiento de las áreas en función de las actividades desarrolladas en la vigencia.</t>
  </si>
  <si>
    <t>Nombre del indicador</t>
  </si>
  <si>
    <t>Es el título o denominación corta y sencilla que permite identificar el objetivo de medición del indicador. Este debe estar correlacionado con la actividad que se realiza en la vigencia y que se desea medir.</t>
  </si>
  <si>
    <t>Clasificación por ubicación en la cadena de valor público</t>
  </si>
  <si>
    <r>
      <t xml:space="preserve">Corresponde a la clasificación de los indicadores dependiendo de su ubicación en la cadena de valor público. Dentro de esta cadena se contemplan los insumos, los procesos, los productos, los resultados y los impactos que se generan de la prestación de un servicio o generación de productos en el sector público.
En el marco de esta cadena de valor público y teniendo en cuenta la clasificación adoptada por el DANE y recogida en la metodología de la Guía para la construcción y análisis de Indicadores de Gestión - Versión 4 del DAFP, se tiene que:
</t>
    </r>
    <r>
      <rPr>
        <b/>
        <sz val="11"/>
        <rFont val="Arial"/>
        <family val="2"/>
      </rPr>
      <t>* Gestión:</t>
    </r>
    <r>
      <rPr>
        <sz val="11"/>
        <rFont val="Arial"/>
        <family val="2"/>
      </rPr>
      <t xml:space="preserve"> cuantifica los recursos físicos, humanos y financieros utilizados en el desarrollo de los procesos mientras mide la cantidad de acciones, procesos, procedimientos y/u operaciones realizadas durante la etapa de implementación.
Esta clasificación abarca los insumos y los procesos de la cadena de valor público.
</t>
    </r>
    <r>
      <rPr>
        <b/>
        <sz val="11"/>
        <rFont val="Arial"/>
        <family val="2"/>
      </rPr>
      <t>• Producto:</t>
    </r>
    <r>
      <rPr>
        <sz val="11"/>
        <rFont val="Arial"/>
        <family val="2"/>
      </rPr>
      <t xml:space="preserve"> cuantifica los productos y servicios realizados por cada área. Este indicador abarca la etapa de productos de la cadena de valor.
</t>
    </r>
    <r>
      <rPr>
        <b/>
        <sz val="11"/>
        <rFont val="Arial"/>
        <family val="2"/>
      </rPr>
      <t xml:space="preserve">• Efecto: </t>
    </r>
    <r>
      <rPr>
        <sz val="11"/>
        <rFont val="Arial"/>
        <family val="2"/>
      </rPr>
      <t xml:space="preserve">mide los cambios obtenidos en el bienestar de la población objetivo como consecuencia
de manera directa o indirecta de la entrega de los productos y/o servicios. Esta clasificación contempla las etapas de resultados o efectos, e impactos de la cadena de valor. 
</t>
    </r>
  </si>
  <si>
    <t>Tipo de indicador</t>
  </si>
  <si>
    <r>
      <t>Corresponde a la categorización de los indicadores de acuerdo con su naturaleza. Para la estructuración del PAI, la SAE emplea las siguientes tipologías o tipos de indicadores:</t>
    </r>
    <r>
      <rPr>
        <b/>
        <sz val="11"/>
        <rFont val="Arial"/>
        <family val="2"/>
      </rPr>
      <t xml:space="preserve">
* Indicadores de calidad:</t>
    </r>
    <r>
      <rPr>
        <sz val="11"/>
        <rFont val="Arial"/>
        <family val="2"/>
      </rPr>
      <t xml:space="preserve"> indicadores que buscan medir aspectos relacionados con la capacidad de SAE para atender a las necesidades y demandas de sus usuarios bajo preceptos de rápidez e inmediatez a la hora de prestar sus bienes o servicios. La SAE enfoca la medición de estos indicadores hacia aspectos como la oportunidad y la percepción de satisfacción de los usuarios.
</t>
    </r>
    <r>
      <rPr>
        <b/>
        <sz val="11"/>
        <rFont val="Arial"/>
        <family val="2"/>
      </rPr>
      <t>* Indicadores de economía:</t>
    </r>
    <r>
      <rPr>
        <sz val="11"/>
        <rFont val="Arial"/>
        <family val="2"/>
      </rPr>
      <t xml:space="preserve"> indicadores que permiten medir la capacidad de SAE para gestionar los recursos disponibles de la forma más conveniente y adecuada. El enfoque de SAE frente a este tipo de indicadores va asociado a la medición del desempeño presupuestal, los posibles ahorros asociados a las actividades del plan de acción, medición de utilidades, ingresos económicos, rendimientos financieros, valor público y rentabilidad social.
</t>
    </r>
    <r>
      <rPr>
        <b/>
        <sz val="11"/>
        <rFont val="Arial"/>
        <family val="2"/>
      </rPr>
      <t>* Indicadores de eficacia</t>
    </r>
    <r>
      <rPr>
        <sz val="11"/>
        <rFont val="Arial"/>
        <family val="2"/>
      </rPr>
      <t>: indicadores que buscan determinar el cumplimiento de un objetivo o una actividad de acuerdo con la meta establecida. Al interior de SAE los indicadores de eficacia se enfocan principalmente en la medición de factores claves de éxito, puntos críticos, factores de mejora y resultados estratégicos.</t>
    </r>
  </si>
  <si>
    <t>Comportamiento del indicador</t>
  </si>
  <si>
    <r>
      <t xml:space="preserve">Contempla la postura o posición del indicador con relación a la naturaleza de las actividades ejecutadas por parte de la SAE, las cuales pueden llevarse a cabo bajo demanda, programación anual o programación periódica. 
</t>
    </r>
    <r>
      <rPr>
        <b/>
        <sz val="11"/>
        <rFont val="Arial"/>
        <family val="2"/>
      </rPr>
      <t>* Indicador a Demanda:</t>
    </r>
    <r>
      <rPr>
        <sz val="11"/>
        <rFont val="Arial"/>
        <family val="2"/>
      </rPr>
      <t xml:space="preserve"> Hace referencia a al indicador que mide el avance de actividades que no cuentan con una programación previa sino que son atendidas por el área encargada una vez se reciben. No se sabe cuál es el universo a atender, por lo tanto se atienden a demanda.
</t>
    </r>
    <r>
      <rPr>
        <b/>
        <sz val="11"/>
        <rFont val="Arial"/>
        <family val="2"/>
      </rPr>
      <t xml:space="preserve">• Indicador con Programación Anual: </t>
    </r>
    <r>
      <rPr>
        <sz val="11"/>
        <rFont val="Arial"/>
        <family val="2"/>
      </rPr>
      <t xml:space="preserve">Se refiere a la medición de actividades que se proyectan o programan en el año por cada una de las áreas de la entidad, lo que permite saber la cantidad de actividades a desarrollar durante la vigencia. 
</t>
    </r>
    <r>
      <rPr>
        <b/>
        <sz val="11"/>
        <rFont val="Arial"/>
        <family val="2"/>
      </rPr>
      <t xml:space="preserve">• Indicador con Programación por Periodos: </t>
    </r>
    <r>
      <rPr>
        <sz val="11"/>
        <rFont val="Arial"/>
        <family val="2"/>
      </rPr>
      <t>Se refiere al indicador que mide el estado de avance de las actividades que se proyectan o programan dentro de un espacio temporal definido diferente al anual. Es decir, la programación de actividades a realizar o universo sobre el cual se va medir el estado de avance de la acción puede ser variable entre periodos.</t>
    </r>
  </si>
  <si>
    <t>Fórmula para medir el indicador</t>
  </si>
  <si>
    <r>
      <t xml:space="preserve">Corresponde a la descripción, expresión o notación matemática de cómo medir el desempeño del indicador propuesto. Usualmente los indicadores que emplea SAE relacionan fórmulas en términos de fracciones o divisiones de dos cifras, las cuales están relacionadas con la meta y el estado de avance. Para esto usa fórmulas que contienen numeradores y denominadores. 
</t>
    </r>
    <r>
      <rPr>
        <b/>
        <sz val="11"/>
        <rFont val="Arial"/>
        <family val="2"/>
      </rPr>
      <t xml:space="preserve">* Numerador: </t>
    </r>
    <r>
      <rPr>
        <sz val="11"/>
        <rFont val="Arial"/>
        <family val="2"/>
      </rPr>
      <t xml:space="preserve">corresponde a la parte superior de la fracción o fórmula, y responde al resultado esperado de la actividad a realizar.
</t>
    </r>
    <r>
      <rPr>
        <b/>
        <sz val="11"/>
        <rFont val="Arial"/>
        <family val="2"/>
      </rPr>
      <t xml:space="preserve">* Denominador: </t>
    </r>
    <r>
      <rPr>
        <sz val="11"/>
        <rFont val="Arial"/>
        <family val="2"/>
      </rPr>
      <t>es la parte inferior de la fracción o fórmula, y corresponde al universo o meta sobre la cual se realizará la medición del indicador o actividad.</t>
    </r>
  </si>
  <si>
    <t>Descripción del indicador</t>
  </si>
  <si>
    <t>La descripción del indicador es un campo con información cualitativa del indicador que permite su explicación y claridad. Este campo incluye el objetivo de medición del indicador, la explicación del numerador y denominador de la fórmula del indicador en términos cualitativos y de alcance, y también puede contener notas aclaratorias u observaciones para facilitar la medición del indicador.</t>
  </si>
  <si>
    <t>Meta 202(X)</t>
  </si>
  <si>
    <t>Es el resultado que se espera lograr en la vigencia con relación a la medición de la acción o actividad a través de su indicador. Esta meta es anualizada y puede representarse a nivel porcentual o con valor absoluto, según mejor convenga.</t>
  </si>
  <si>
    <t>Periodicidad del reporte</t>
  </si>
  <si>
    <t>Es la frecuencia con la que se realiza el reporte y por tanto el seguimiento al Plan de Acción Institucional de SAE. Según los lineamientos establecidos en la entidad, esta periocidad es trimestral, una vez la Oficina Asesora de Planeación solicite su reporte.</t>
  </si>
  <si>
    <t>Numerador T(X)</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</si>
  <si>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</si>
  <si>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</si>
  <si>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 T(X)</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</si>
  <si>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</si>
  <si>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(en caso que sea un valor absoluto) o el valor del universo sobre el cual se realizará la medición de la actividad de acuerdo con lo descrito en la parte inferior de la fórmula (Denominador). 
No deje el campo en vacío. En caso que corresponda a un indicador a demanda y no se haya recibido solicitudes sobre las cuales medir el estado de avance, registre el valor cero.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</si>
  <si>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</si>
  <si>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</si>
  <si>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</si>
  <si>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</si>
  <si>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</si>
  <si>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Oficina Asesora de Planeación, por lo cual no debe modificar este dato. </t>
  </si>
  <si>
    <t>Cumplimiento del indicador a corte del trimestre evaluado</t>
  </si>
  <si>
    <r>
      <t xml:space="preserve">Compete al cumplimiento del indicador con relación al porcentaje (%) asignado o programado a cada corte trimestral (T1,T2,T3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</si>
  <si>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</si>
  <si>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</si>
  <si>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</si>
  <si>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</si>
  <si>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También se considera un espacio para realizar solicitudes de modificación o eliminación de indicadores, junto con su justificación y propuesta, en caso de ser necesario.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</si>
  <si>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</si>
  <si>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t>Pestaña "Datos"</t>
  </si>
  <si>
    <t>Esta pestaña es de uso exclusivo de la Oficina Asesora de Planeación para parametrizar los datos asociados a la medición y seguimiento del Plan de Acción Institucional</t>
  </si>
  <si>
    <t>FORMATO MEDICIÓN PLAN DE ACCIÓN INSTITUCIONAL
PROCESO GOBIERNO Y GESTIÓN DE LA ESTRATEGIA
MACROPROCESO DIRECCIONAMIENTO ESTRATÉGICO</t>
  </si>
  <si>
    <r>
      <rPr>
        <b/>
        <sz val="12"/>
        <color theme="1"/>
        <rFont val="Arial"/>
        <family val="2"/>
      </rPr>
      <t xml:space="preserve">Código: </t>
    </r>
    <r>
      <rPr>
        <sz val="12"/>
        <color theme="1"/>
        <rFont val="Arial"/>
        <family val="2"/>
      </rPr>
      <t xml:space="preserve">F-DE2-301
</t>
    </r>
    <r>
      <rPr>
        <b/>
        <sz val="12"/>
        <color theme="1"/>
        <rFont val="Arial"/>
        <family val="2"/>
      </rPr>
      <t>Versión No.:</t>
    </r>
    <r>
      <rPr>
        <sz val="12"/>
        <color theme="1"/>
        <rFont val="Arial"/>
        <family val="2"/>
      </rPr>
      <t xml:space="preserve"> 04
</t>
    </r>
    <r>
      <rPr>
        <b/>
        <sz val="12"/>
        <color theme="1"/>
        <rFont val="Arial"/>
        <family val="2"/>
      </rPr>
      <t xml:space="preserve">Vigencia desde: </t>
    </r>
    <r>
      <rPr>
        <sz val="12"/>
        <color theme="1"/>
        <rFont val="Arial"/>
        <family val="2"/>
      </rPr>
      <t>06 – 10- 2023</t>
    </r>
  </si>
  <si>
    <r>
      <t xml:space="preserve">MEDICIÓN PLAN DE ACCIÓN INSTITUCIONAL (PAI) 2023
</t>
    </r>
    <r>
      <rPr>
        <b/>
        <sz val="12"/>
        <color theme="0"/>
        <rFont val="Arial"/>
        <family val="2"/>
      </rPr>
      <t>SOCIEDAD DE ACTIVOS ESPECIALES S.A.S.</t>
    </r>
  </si>
  <si>
    <t>Alineación estratégica y táctica</t>
  </si>
  <si>
    <t>Alineación Operativa</t>
  </si>
  <si>
    <t>Información del área que ejecuta la acción</t>
  </si>
  <si>
    <t>Clasificación de indicadores</t>
  </si>
  <si>
    <t>Información complementaria del indicador</t>
  </si>
  <si>
    <t>Seguimiento cuantitativo del indicador</t>
  </si>
  <si>
    <t>Alerta de desempeño al corte evaluado</t>
  </si>
  <si>
    <t>Análisis cualitativo del indicador</t>
  </si>
  <si>
    <t>Meta 2023</t>
  </si>
  <si>
    <t>Numerador</t>
  </si>
  <si>
    <t>Denominador</t>
  </si>
  <si>
    <t>% Meta T3</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</si>
  <si>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</si>
  <si>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</si>
  <si>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destinaciones especiales priorizando los procesos productivos, sociales, ambientales, así como la atención ante emergencias y desastres producto de fenómenos de variabilidad climática</t>
  </si>
  <si>
    <t>Presentar casos de  destinación temporal de inmuebles rurales dirigidos a población de especial protección constitucional o entidades públicas que desarrollaran proyectos con esta población</t>
  </si>
  <si>
    <t>Disposición Temporal</t>
  </si>
  <si>
    <t>Administración de destinación provisional</t>
  </si>
  <si>
    <t xml:space="preserve">Gerencia de Bienes Inmuebles Rurales </t>
  </si>
  <si>
    <t>SÍ</t>
  </si>
  <si>
    <t>Destinaciones provisionales de Inmuebles Rurales</t>
  </si>
  <si>
    <t>Gestión</t>
  </si>
  <si>
    <t>Eficacia</t>
  </si>
  <si>
    <t>Demanda</t>
  </si>
  <si>
    <t>(Número de destinaciones Provisionales de Inmuebles rurales presentados a Comité/ Solicitudes de destinaciones provisionales viables) *100%</t>
  </si>
  <si>
    <r>
      <rPr>
        <b/>
        <sz val="11"/>
        <color indexed="8"/>
        <rFont val="Arial"/>
        <family val="2"/>
      </rPr>
      <t>Objetivo del indicador:</t>
    </r>
    <r>
      <rPr>
        <sz val="11"/>
        <color indexed="8"/>
        <rFont val="Arial"/>
        <family val="2"/>
      </rPr>
      <t xml:space="preserve"> medir la presentación de activos para destinación temporal de inmuebles rurales ante el Comité de Depositarios, Destinatarios, Mandatarios y Liquidadores, para determinar su favorabilidad o no.
</t>
    </r>
    <r>
      <rPr>
        <b/>
        <sz val="11"/>
        <color indexed="8"/>
        <rFont val="Arial"/>
        <family val="2"/>
      </rPr>
      <t>Numerador</t>
    </r>
    <r>
      <rPr>
        <sz val="11"/>
        <color indexed="8"/>
        <rFont val="Arial"/>
        <family val="2"/>
      </rPr>
      <t xml:space="preserve">: total de destinaciones provisionales presentadas al Comité de Depositarios, Destinatarios, Mandatarios y Liquidadores en ficha técnica de acuerdo con lineamientos técnicos. 
</t>
    </r>
    <r>
      <rPr>
        <b/>
        <sz val="11"/>
        <color indexed="8"/>
        <rFont val="Arial"/>
        <family val="2"/>
      </rPr>
      <t xml:space="preserve">
Denominador:</t>
    </r>
    <r>
      <rPr>
        <sz val="11"/>
        <color indexed="8"/>
        <rFont val="Arial"/>
        <family val="2"/>
      </rPr>
      <t xml:space="preserve"> las solicitudes para destinación provisional de inmuebles rurales se consideran viables cuando la documentación se encuentra completa de acuerdo con metodología, cuando el inmueble demuestra baja productividad o comercialización, y cuando el solicitante corresponde a población de especial protección constitucional o entidades públicas que desarrollaran proyectos con esta población. 
</t>
    </r>
    <r>
      <rPr>
        <b/>
        <sz val="11"/>
        <color indexed="8"/>
        <rFont val="Arial"/>
        <family val="2"/>
      </rPr>
      <t xml:space="preserve">Observación: </t>
    </r>
    <r>
      <rPr>
        <sz val="11"/>
        <color indexed="8"/>
        <rFont val="Arial"/>
        <family val="2"/>
      </rPr>
      <t>se hace necesario indicar en el análisis del indicador, las destinaciones temporales aprobadas como insumo para la medición de la macrometa estratégica "Destinaciones de inmuebles al fomento de la economía popular"</t>
    </r>
  </si>
  <si>
    <t>Trimestral</t>
  </si>
  <si>
    <t xml:space="preserve"> Realizar procesos de destinación definitiva de inmuebles rurales dirigidos a población de especial protección constitucional o entidades públicas que desarrollaran proyectos con esta población</t>
  </si>
  <si>
    <t>Disposición Final</t>
  </si>
  <si>
    <t>Otras modalidades de disposición final</t>
  </si>
  <si>
    <t>Destinaciones definitivas de Inmuebles Rurales</t>
  </si>
  <si>
    <t>Producto</t>
  </si>
  <si>
    <t>(Número de destinaciones definitivas de Inmuebles rurales realizadas/ Solicitudes de destinaciones definitivas viables) *100%</t>
  </si>
  <si>
    <r>
      <rPr>
        <b/>
        <sz val="11"/>
        <color indexed="8"/>
        <rFont val="Arial"/>
        <family val="2"/>
      </rPr>
      <t>Objetivo del indicador:</t>
    </r>
    <r>
      <rPr>
        <sz val="11"/>
        <color indexed="8"/>
        <rFont val="Arial"/>
        <family val="2"/>
      </rPr>
      <t xml:space="preserve"> medir las destinaciones definitivas realizadas con la ANT, ART, URT, entidades adscritas a MinDefensa u otras que determine la Ley. 
</t>
    </r>
    <r>
      <rPr>
        <b/>
        <sz val="11"/>
        <color indexed="8"/>
        <rFont val="Arial"/>
        <family val="2"/>
      </rPr>
      <t>Numerador</t>
    </r>
    <r>
      <rPr>
        <sz val="11"/>
        <color indexed="8"/>
        <rFont val="Arial"/>
        <family val="2"/>
      </rPr>
      <t xml:space="preserve">: total de destinaciones definitivas presentadas a la ANT, ART, URT, entidades adscritas a MinDefensa u otras que determine la Ley. 
tramite - solicitudes de viabilidades.
</t>
    </r>
    <r>
      <rPr>
        <b/>
        <sz val="11"/>
        <color indexed="8"/>
        <rFont val="Arial"/>
        <family val="2"/>
      </rPr>
      <t xml:space="preserve">
Denominador:</t>
    </r>
    <r>
      <rPr>
        <sz val="11"/>
        <color indexed="8"/>
        <rFont val="Arial"/>
        <family val="2"/>
      </rPr>
      <t xml:space="preserve"> Las solicitudes de destinación definitiva de inmuebles rurales se considera viable cuando el inmueble tenga viabilidad técnica y jurídica para su destinación.
</t>
    </r>
    <r>
      <rPr>
        <b/>
        <sz val="11"/>
        <color indexed="8"/>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t>
    </r>
  </si>
  <si>
    <t>Realizar diagnóstico técnico de Inmuebles Rurales para procesos de disposición final gratuita con enfoque social y productivo</t>
  </si>
  <si>
    <t>Diagnóstico y Alistamiento</t>
  </si>
  <si>
    <t>Diagnóstico de Activos</t>
  </si>
  <si>
    <t>Diagnóstico Técnico de Inmuebles Rurales para procesos de disposición final gratuita con enfoque social y productivo</t>
  </si>
  <si>
    <t>(Inmuebles rurales con diagnóstico técnico entregados a la gerencia técnica/ Inmuebles rurales con viabilidad jurídica positiva para transferencia) *100%</t>
  </si>
  <si>
    <r>
      <rPr>
        <b/>
        <sz val="11"/>
        <color indexed="8"/>
        <rFont val="Arial"/>
        <family val="2"/>
      </rPr>
      <t>Objetivo del indicador:</t>
    </r>
    <r>
      <rPr>
        <sz val="11"/>
        <color indexed="8"/>
        <rFont val="Arial"/>
        <family val="2"/>
      </rPr>
      <t xml:space="preserve"> medir el diagnóstico técnico de inmuebles rurales para disponerlos de manera definitiva y gratuita a entidades públicas o a poblaciones priorizadas y constitucionalmente protegidas.
</t>
    </r>
    <r>
      <rPr>
        <b/>
        <sz val="11"/>
        <color indexed="8"/>
        <rFont val="Arial"/>
        <family val="2"/>
      </rPr>
      <t xml:space="preserve">Numerador: </t>
    </r>
    <r>
      <rPr>
        <sz val="11"/>
        <color indexed="8"/>
        <rFont val="Arial"/>
        <family val="2"/>
      </rPr>
      <t xml:space="preserve">se considera que un inmueble rural cuenta con diagnostico técnico cuando se ha determinado: 
Vocación del bien; estado del inmueble; necesidades de saneamiento requeridos  y su entrega a la Gerencia Técnica.
</t>
    </r>
    <r>
      <rPr>
        <b/>
        <sz val="11"/>
        <color indexed="8"/>
        <rFont val="Arial"/>
        <family val="2"/>
      </rPr>
      <t>Denominador:</t>
    </r>
    <r>
      <rPr>
        <sz val="11"/>
        <color indexed="8"/>
        <rFont val="Arial"/>
        <family val="2"/>
      </rPr>
      <t xml:space="preserve"> corresponde a las viabilidades jurídicas que la Gerencia de Asuntos Legales determina como viables para la transferencia definitiva gratuita de inmuebles a entidades públicas o a poblaciones priorizadas y constitucionalmente protegidas.</t>
    </r>
  </si>
  <si>
    <t>Atender las solicitudes de destinación provisional y definitiva de inmuebles urbanos</t>
  </si>
  <si>
    <t xml:space="preserve">Administración de Destinación Provisional </t>
  </si>
  <si>
    <t xml:space="preserve">Gerencia de Bienes Inmuebles Urbanos </t>
  </si>
  <si>
    <t>Trámite de solicitudes de destinación provisional y definitivas</t>
  </si>
  <si>
    <t>(Solicitudes de destinación provisional y definitiva de inmuebles urbanos atendidas/ Solicitudes de destinación provisional y definitiva de inmuebles recibidas)*100%</t>
  </si>
  <si>
    <r>
      <rPr>
        <b/>
        <sz val="11"/>
        <color indexed="8"/>
        <rFont val="Arial"/>
        <family val="2"/>
      </rPr>
      <t>Objetivo del indicador:</t>
    </r>
    <r>
      <rPr>
        <sz val="11"/>
        <color indexed="8"/>
        <rFont val="Arial"/>
        <family val="2"/>
      </rPr>
      <t xml:space="preserve"> medir la atención de las solicitudes recibidas por entidades públicas, privadas y personas naturales de destinación provisional y definitivas de inmuebles urbanos.
</t>
    </r>
    <r>
      <rPr>
        <b/>
        <sz val="11"/>
        <color indexed="8"/>
        <rFont val="Arial"/>
        <family val="2"/>
      </rPr>
      <t>Numerador:</t>
    </r>
    <r>
      <rPr>
        <sz val="11"/>
        <color indexed="8"/>
        <rFont val="Arial"/>
        <family val="2"/>
      </rPr>
      <t xml:space="preserve"> las solicitudes atendidas hacen referencia a la contestación de viabilidad de destinación provisional o definitiva al solicitante.
</t>
    </r>
    <r>
      <rPr>
        <b/>
        <sz val="11"/>
        <color indexed="8"/>
        <rFont val="Arial"/>
        <family val="2"/>
      </rPr>
      <t xml:space="preserve">Denominador: </t>
    </r>
    <r>
      <rPr>
        <sz val="11"/>
        <color indexed="8"/>
        <rFont val="Arial"/>
        <family val="2"/>
      </rPr>
      <t>corresponde a las solicitudes de destinación provisional o definitiva de inmuebles urbanas allegadas por los canales oficiales de comunicación de SAE.</t>
    </r>
  </si>
  <si>
    <t>En cuanto a las solicitudes de destinación provisional, la Gerencia recibió 88 solicitudes con corte al T4, de las cuales se atendieron 63 satisfactoriamente. 
Contamos con 17 solicitudes que se atendieron de manera desfavorable, por diferentes razones, entre las cuales resaltan: 4 entidades públicas que optaron por el mecanismo de administración de Comodato; 5 desistimiento de las entidades previa a la presentación del caso a Comité; 1 devolución del activo previo presentación del caso a Comité; 2 con calificación de riesgo alto por parte de la GREC; 2 entidades con solicitudes sobre inmuebles sociales y; 4 entidades que pese a requerirlas para la completitud de la información no se recibió respuesta alguna. Así mismo, se cuenta con 7 solicitudes restantes que se gestionaron, pero no tienen contestación de viabilidad por cuanto requieren subsanación por parte de la entidad solicitante (completitud de requisitos y ajustes con el lleno de información en los formatos institucionales). Por lo anterior, la Gerencia se encuentra en el seguimiento y acompañamiento a las entidades para sacar avante las destinaciones. 
En cuanto a las solicitudes de destinación definitiva, la Gerencia recibió durante el T4, 10 solicitudes de destinación sobre bienes inmuebles urbanos para entidades como Unidad de Búsqueda de Personas Dadas por Desaparecidas- UBPD, Agencia Nacional Inmobiliaria Virgilio Barco, Agencia para la Reincorporación y la Normalización - ARN, Instituto Nacional de Medicina Legal y Ciencias Forenses, Universidad Internacional del Trópico Americano, Gobernación de Boyacá y Agencia para la Reincorporación y la Normalización - ARN (La Roja Cerveza Artesanal-ASOROJA). Adicionalmente, se adelanta 4 trámites de destinación a favor de la Gobernación de San Andrés que, conforme al Art. 91 de la Ley 1708 de 2014, no requiere solicitud de la Entidad. Respecto a estas peticiones, la Gerencia solicitó a las áreas correspondientes de la SAE la viabilidad técnica, jurídica y administrativa en aras de habilitar la destinación definitiva. Actualmente, sólo un inmueble ha sido viabilizado y se solicitó a la Vicepresidencia Jurídica la destinación definitiva, según lo previsto en la ley. En cuanto a los 9 inmuebles restantes, se está a la espera de la respuesta favorable para avanzar con el procedimiento. Finalmente, durante la vigencia de 2023 se emitieron los siguientes actos administrativos de destinación definitiva: Resoluciones No. 340 del 13/07/2023, 387 del 24/08/2023, 550 del 31/10/2023 y 638 del 22/11/2023 que impactan en 5 inmuebles</t>
  </si>
  <si>
    <t>Adelantar destinaciones especiales temporales y definitivas, priorizando los procesos productivos, sociales, ambientales, así como la atención ante emergencias y desastres producto de fenómenos de variabilidad climática</t>
  </si>
  <si>
    <t xml:space="preserve">Atender las solicitudes de daciones en pago y cruce de cuentas, diversificando el acceso para el desarrollo territorial y productivo. </t>
  </si>
  <si>
    <t>Otras Modalidades de Disposición Final</t>
  </si>
  <si>
    <t>Gerencia Comercial</t>
  </si>
  <si>
    <t>Daciones en pago o cruce de cuentas</t>
  </si>
  <si>
    <t>(Daciones en pago o cruce de cuentas atendidas efectivamente/ Solicitudes de daciones en pago o cruce de cuentas)*100%</t>
  </si>
  <si>
    <r>
      <rPr>
        <b/>
        <sz val="11"/>
        <color indexed="8"/>
        <rFont val="Arial"/>
        <family val="2"/>
      </rPr>
      <t>Objetivo del indicador:</t>
    </r>
    <r>
      <rPr>
        <sz val="11"/>
        <color indexed="8"/>
        <rFont val="Arial"/>
        <family val="2"/>
      </rPr>
      <t xml:space="preserve"> medir la efectividad de la dación de pagos o cruce de cuentas respecto a las solicitudes efectuadas.
</t>
    </r>
    <r>
      <rPr>
        <b/>
        <sz val="11"/>
        <color indexed="8"/>
        <rFont val="Arial"/>
        <family val="2"/>
      </rPr>
      <t xml:space="preserve">Numerador: </t>
    </r>
    <r>
      <rPr>
        <sz val="11"/>
        <color indexed="8"/>
        <rFont val="Arial"/>
        <family val="2"/>
      </rPr>
      <t xml:space="preserve">la atención efectiva de dación de pagos o cruce de cuentas corresponde al número de negocios cerrados con entidades públicas y privadas.
</t>
    </r>
    <r>
      <rPr>
        <b/>
        <sz val="11"/>
        <color indexed="8"/>
        <rFont val="Arial"/>
        <family val="2"/>
      </rPr>
      <t>Denominador:</t>
    </r>
    <r>
      <rPr>
        <sz val="11"/>
        <color indexed="8"/>
        <rFont val="Arial"/>
        <family val="2"/>
      </rPr>
      <t xml:space="preserve"> corresponde al total de solicitudes acumuladas en la vigencia relacionadas con daciones en pago o cruce de cuentas.</t>
    </r>
  </si>
  <si>
    <t>Se atendió y finalizo 1 caso relacionado con cruce de cuentas con el Municipio de Villavicencio FMI No 230-71743, el cual ya se encuentra registrado a favor del comprador.  Con  relación  a los  otros casos (3), estos corresponden a solicitudes de dación en pago y/o cruce de cuentas  que realizan  terceros de  buena fé reconocidos en el proceso de extinción de  dominio,  los cuales han sido gestionados por la Gerencia Comercial,  no  obstante para lograr la consolidación de estos negocios, se depende del  insumo de  diferentes dependencias, así como de otros factores externos ,ejemplo avalúos comerciales, saneamientos catastrales,  viabilidades jurídicas, revisión de sentencias,  información de  pasivos  etc, y en todos los casos  se encuentran  en trámite.</t>
  </si>
  <si>
    <t>Teniendo en cuenta que el cierre efectivo de este tipo de negocios no es únicamente responsabilidad de la Gerencia Comercial  y sobrepasa la gestión que se pueda realizar en esta vigencia, se solicita que este indicador no sea teniedo en cuenta en la evaluación de  desempeño de la Gerencia Comercial. 
Adicionalmente, como se informa en el análisis del indicador;  las solicitudes  que han  llegado a la Gerencia Comercial para el tramite de dación en pago y/o cruce de cuentas, han  sido gestionadas oportunamentel,pero  por insumos pendientes de  otras areas como valor de la  acreencia, avalúos comerciales etc, que a su vez dependen de terceros,  no se  han podido concretar este tipo de negocios
Adjuntamos una hoja en el archivo de excel donde se muestran las  gestiones realizadas por parte de la gerencia comercial en cada uno de los casos recibidos.</t>
  </si>
  <si>
    <t>Realizar destinaciones y donaciones de bienes muebles priorizando procesos productos, sociales o ambientales</t>
  </si>
  <si>
    <t>Disposición Temporal
Disposición Final</t>
  </si>
  <si>
    <t>Administración de destinación provisional
Otras modalidades de disposición final</t>
  </si>
  <si>
    <t>Gerencia de Bienes Muebles</t>
  </si>
  <si>
    <t>Destinación y donación de bienes muebles</t>
  </si>
  <si>
    <t>Programación anual</t>
  </si>
  <si>
    <t xml:space="preserve">(Número de bienes muebles destinados y donados/ Número de bienes muebles programados para destinación y donación)*100% </t>
  </si>
  <si>
    <r>
      <rPr>
        <b/>
        <sz val="11"/>
        <color indexed="8"/>
        <rFont val="Arial"/>
        <family val="2"/>
      </rPr>
      <t xml:space="preserve">Objetivo del indicador: </t>
    </r>
    <r>
      <rPr>
        <sz val="11"/>
        <color indexed="8"/>
        <rFont val="Arial"/>
        <family val="2"/>
      </rPr>
      <t xml:space="preserve">medir el número de bienes que se destinan provisional o definitivamente y  donan por parte de la Gerencia de Muebles, según inventario. 
</t>
    </r>
    <r>
      <rPr>
        <b/>
        <sz val="11"/>
        <color indexed="8"/>
        <rFont val="Arial"/>
        <family val="2"/>
      </rPr>
      <t>Numerador:</t>
    </r>
    <r>
      <rPr>
        <sz val="11"/>
        <color indexed="8"/>
        <rFont val="Arial"/>
        <family val="2"/>
      </rPr>
      <t xml:space="preserve"> corresponde al número de bienes que se destinan provisional o definitivamente para procesos productivos, sociales o ambientales. 
</t>
    </r>
    <r>
      <rPr>
        <b/>
        <sz val="11"/>
        <color indexed="8"/>
        <rFont val="Arial"/>
        <family val="2"/>
      </rPr>
      <t>Denominador:</t>
    </r>
    <r>
      <rPr>
        <sz val="11"/>
        <color indexed="8"/>
        <rFont val="Arial"/>
        <family val="2"/>
      </rPr>
      <t xml:space="preserve"> corresponde al número de bienes que se tienen programados para destinación provisional o definitiva o para donación. </t>
    </r>
  </si>
  <si>
    <t>Al cierre de vigencia fueron tramitadas con acto admonexcpedido 67 destinaciones definitivas, se encuentran entramite de acto admon 17, con destinacion definitiva 3, en procso de revision y viabilidad 32.
Se ha efectuado el tramite de destinacion provisional sobre 115 vehiculos y se donaron 5 registros de hidrocarburos - gasolina 2.605 galones por valor de $34.828.850 y 1 registro de ACPM  de 275 galones valorados en $ 2.573.175 para un total 2.880 galones en total.</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</si>
  <si>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</si>
  <si>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</si>
  <si>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Administración de Depósitos Provisionales</t>
  </si>
  <si>
    <t>Gerencia de Sociedades Activas</t>
  </si>
  <si>
    <t>Gerencias populares en Sociedades Activas y/o establecimientos de comercio.</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</si>
  <si>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</si>
  <si>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</si>
  <si>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 xml:space="preserve">La primera gerencia popular implementada desde la Vicepresidencia fue la entrega del gimnasio en el establecimiento de comercio GYM BOX para ser administrado por la medallista olímpica Ubaldina Valoyes como acto inaugural del programa. La segunda corresponde a la designación de Fundemerca como gerente popular de la sociedad GANADERÍA SAN CARLOS GAVIGAN y la tercera corresponde a la entrega del Hotel Playa Soledad en Acandí Chocó a la Fundación bien común. El cumplimiento del indicador queda al 30% debido a las limitantes en el ejercicio de asiganación, procedimientos, metodologías, identificación de activos, tipología de los activos, entre otros </t>
  </si>
  <si>
    <t>La convocatoria de gerentes populares arrojó 11 candidatos para los cuales se está realizando el análisis del portafolio con el fin de asignarles bienes. Por otro lado, se han identificado 10 establecimientos de comercio hoteleros que pueden ser sujeto de gerencias populares, entre los que  se encuentran avanzados los procesos de dos (2) en Acandí y Capurganá.</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</si>
  <si>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</si>
  <si>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</si>
  <si>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</si>
  <si>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Actualizar el modelo operacional del esquema de administración por depósitos provisionales</t>
  </si>
  <si>
    <t xml:space="preserve">Recepción y Registro </t>
  </si>
  <si>
    <t>Administración del Registro de Depositarios Provisionales y Liquidadores del FRISCO</t>
  </si>
  <si>
    <t>GIT. Depositarios Provisionales y Liquidadores</t>
  </si>
  <si>
    <t xml:space="preserve">Actualización Esquema de Administración Depósitos Provisionales </t>
  </si>
  <si>
    <t>(Documentos actualizados o creados asociados al esquema de administración de depósitos provisionales / Documentos programados asociados al esquema de administración de depósitos provisionales)*100%</t>
  </si>
  <si>
    <r>
      <rPr>
        <b/>
        <sz val="11"/>
        <color indexed="8"/>
        <rFont val="Arial"/>
        <family val="2"/>
      </rPr>
      <t xml:space="preserve">Objetivo del indicador: </t>
    </r>
    <r>
      <rPr>
        <sz val="11"/>
        <color indexed="8"/>
        <rFont val="Arial"/>
        <family val="2"/>
      </rPr>
      <t xml:space="preserve">medir el grado de avance en la actualización del modelo operacional del esquema de administración por depósitos provisionales.
</t>
    </r>
    <r>
      <rPr>
        <b/>
        <sz val="11"/>
        <color indexed="8"/>
        <rFont val="Arial"/>
        <family val="2"/>
      </rPr>
      <t>Numerador:</t>
    </r>
    <r>
      <rPr>
        <sz val="11"/>
        <color indexed="8"/>
        <rFont val="Arial"/>
        <family val="2"/>
      </rPr>
      <t xml:space="preserve"> corresponde a la elaboración y/o actualización de documentos asociados al esquema operacional de depositarios como procedimientos, instructivos, formatos, entre otros que se requieran.
</t>
    </r>
    <r>
      <rPr>
        <b/>
        <sz val="11"/>
        <color indexed="8"/>
        <rFont val="Arial"/>
        <family val="2"/>
      </rPr>
      <t>Denominador:</t>
    </r>
    <r>
      <rPr>
        <sz val="11"/>
        <color indexed="8"/>
        <rFont val="Arial"/>
        <family val="2"/>
      </rPr>
      <t xml:space="preserve"> corresponde a los documentos operacionales identificados por crear o actualizar en el esquema de depósitos provisionales. Para el 2023 se tienen estimados siete (7) documentos.</t>
    </r>
  </si>
  <si>
    <t xml:space="preserve">En el Grupo Interno de Trabajo de Depositarios y Liquidadores se realizó el trabajo de actualización de seis (6) documentos. El primer documento,  son los términos de la convocatoria 01 de 2023. En este documento se aplico 4 modalidades, a saber: Depositario Provisional, Liquidadores Provisionales, Depositarios y Gerentes Populares Provisionales. Este trabajo implicó realizar aportes para la actualización de la Metodologia de Administración de SAE en el capítulo 5 y, artículo en el PND. El segundo documento que se diseño y emitió fue el de "Procedimiento de Convocatoria y  Selección de Depositarios Provisionales P-RR2-030". El tercer documento, es una actualización del "Procedimiento  Asignación de Activos a depositarios y Liquidadores P-RR2-056" para el caso de pólizas, valores asegurables y de unidades máximas para bienes inmuebles urbanos y rurales. El cuarto documento es un Procedimiento para asignación a Depositarios y Gerentes Populares P-RR2-250. El quinto documento es un documento de lineamientos para realizar acompañamiento y seguimiento a Depositarios y Gerentes Populares. El sexto documento es un instructivo para presentar casos de asignación a Depositarios y Gerentes Populares en el Comité de Depositarios, Mandatarios y Liquidadores. </t>
  </si>
  <si>
    <t xml:space="preserve">En la actualidad se encuentra en fase de redacción y corrección de estilo el procedimiento de Seguimiento y Acompañamiento a Depositarios y Gerentes Populares. Adicionalmente, esta en revisión en el GIT de Depositarios y Gerentes Populares el instructivo para presentar casos de asignación de Depositarios y Gerentes Populares ante el Comité de Depositarios, Mandatarios y Liquidadores. Falta realizar una actualización al "Instructivo Evaluación de Depositarios Provisionales N-RR2-049". Así mismo, realizar la automatización del proceso de calificación de Depositarios Provisionales F-RR2-212. </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</si>
  <si>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</si>
  <si>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</si>
  <si>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Promover la creación de sinergias internas y externas con sociedades activas</t>
  </si>
  <si>
    <t>Administración directa</t>
  </si>
  <si>
    <t>Sinergias con Sociedades Activas</t>
  </si>
  <si>
    <t>(Número de Sociedades Activas participando en sinergias comerciales /Sociedades Activas priorizadas para participar en sinergias)*100%</t>
  </si>
  <si>
    <r>
      <rPr>
        <b/>
        <sz val="11"/>
        <color indexed="8"/>
        <rFont val="Arial"/>
        <family val="2"/>
      </rPr>
      <t xml:space="preserve">Objetivo del indicador: </t>
    </r>
    <r>
      <rPr>
        <sz val="11"/>
        <color indexed="8"/>
        <rFont val="Arial"/>
        <family val="2"/>
      </rPr>
      <t xml:space="preserve">medir la participación de las Sociedades Activas en sinergias comerciales tendientes al aumento de la productividad. 
</t>
    </r>
    <r>
      <rPr>
        <b/>
        <sz val="11"/>
        <color indexed="8"/>
        <rFont val="Arial"/>
        <family val="2"/>
      </rPr>
      <t xml:space="preserve">Numerador: </t>
    </r>
    <r>
      <rPr>
        <sz val="11"/>
        <color indexed="8"/>
        <rFont val="Arial"/>
        <family val="2"/>
      </rPr>
      <t xml:space="preserve">corresponde a las Sociedades Activas participando de las sinergias establecidas.  
</t>
    </r>
    <r>
      <rPr>
        <b/>
        <sz val="11"/>
        <color indexed="8"/>
        <rFont val="Arial"/>
        <family val="2"/>
      </rPr>
      <t xml:space="preserve">Denominador: </t>
    </r>
    <r>
      <rPr>
        <sz val="11"/>
        <color indexed="8"/>
        <rFont val="Arial"/>
        <family val="2"/>
      </rPr>
      <t xml:space="preserve">son las Sociedades Activas priorizadas para participar en sinergias comerciales. Los criterios son definidos por la Gerencia de Sociedades Activas. </t>
    </r>
    <r>
      <rPr>
        <b/>
        <sz val="11"/>
        <color indexed="8"/>
        <rFont val="Arial"/>
        <family val="2"/>
      </rPr>
      <t xml:space="preserve"> </t>
    </r>
  </si>
  <si>
    <t xml:space="preserve">Se cumple con las  4 sinergias comerciales contempladas ,  con Colpensiones y la SAE, por parte de GRUPO GRAJALES y CONTI CONSTRUCCIÓN &amp; INGENIERIA SAS, apoyando ferias empresariales, temas turísticos y acciones de bienestar para los empleados. </t>
  </si>
  <si>
    <t>Acompañar la estructuración y/o prefactibilidad de proyectos de desarrollo territorial y/o de construcción de paz.</t>
  </si>
  <si>
    <t>Direccionamiento Estratégico</t>
  </si>
  <si>
    <t>Gobierno y Gestión de la Estrategia</t>
  </si>
  <si>
    <t>Gerencia de Proyectos Especiales</t>
  </si>
  <si>
    <t>Acompañamiento a estructuración y/o evaluación de proyectos de desarrollo territorial y/o de construcción de paz.</t>
  </si>
  <si>
    <t xml:space="preserve">(Proyectos de desarrollo territorial acompañados en su estructuración con prefactibilidad emitida por parte de la Gerencia/ Solicitudes de estructuración o prefactibilidad de proyectos por parte de áreas misionales sobre activos con ideas de negocio aprobadas) *100% </t>
  </si>
  <si>
    <r>
      <t xml:space="preserve">Objetivo del indicador: </t>
    </r>
    <r>
      <rPr>
        <sz val="11"/>
        <color rgb="FF000000"/>
        <rFont val="Arial"/>
        <family val="2"/>
      </rPr>
      <t>medir el acompañamiento realizado por la Gerencia de Proyectos Especiales para la estructuración y/o prefactibilidad de proyectos de desarrollo territorial y/o de construcción de paz.</t>
    </r>
    <r>
      <rPr>
        <b/>
        <sz val="11"/>
        <color indexed="8"/>
        <rFont val="Arial"/>
        <family val="2"/>
      </rPr>
      <t xml:space="preserve">
Numerador: </t>
    </r>
    <r>
      <rPr>
        <sz val="11"/>
        <color rgb="FF000000"/>
        <rFont val="Arial"/>
        <family val="2"/>
      </rPr>
      <t xml:space="preserve">corresponde a la estructuración y/o prefactibilidad de proyectos de desarrollo territorial  y/o de construcción de paz. Para entendimiento del cumplimiento del indicador, se considera que la estructuración de los proyectos de desarrollo territorial se finaliza cuando los proyectos cuentan con un Project charter aprobado por las partes interesadas o cuando desde la Gerencia de Proyectos Especiales se emite un concepto de prefactibilidad.
</t>
    </r>
    <r>
      <rPr>
        <b/>
        <sz val="11"/>
        <color indexed="8"/>
        <rFont val="Arial"/>
        <family val="2"/>
      </rPr>
      <t xml:space="preserve">
Denominador: </t>
    </r>
    <r>
      <rPr>
        <sz val="11"/>
        <color rgb="FF000000"/>
        <rFont val="Arial"/>
        <family val="2"/>
      </rPr>
      <t xml:space="preserve">corresponde al número de solicitudes efectuadas por las áreas misionales con relación a la estructuración o prefactibilidad de proyectos establecidos en el marco de la entrega de activos a través de los mecanismos de disposición temporal como arrendamiento social o destinación provisional. 
</t>
    </r>
  </si>
  <si>
    <t>Financiera</t>
  </si>
  <si>
    <t>04. Generar rentabilidad económica a partir de la diversificación de ingresos, para la inversión social y la lucha contra el crimen organizado.</t>
  </si>
  <si>
    <t>Diseñar y/o implementar  estrategias de ahorro en la administración de activos.</t>
  </si>
  <si>
    <t>Realizar la chatarrización de bienes muebles generando ahorros para la Entidad</t>
  </si>
  <si>
    <t xml:space="preserve">Disposición Final </t>
  </si>
  <si>
    <t>Chatarrizaciones realizadas</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</si>
  <si>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</si>
  <si>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</si>
  <si>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Este indicador se ha visto afectado por la demora en la revision y aprobacion de los actos administrativos que ordenan la chatarrizaciòn los cuales se encuentran en tramite desde el pasado mes de septiembre, demora en los conceptos solicitaos al Ministerio y Superintendencia de transporte sobre la aplicacion de derechos a reponer de vehiculos de carga pesada en estado chatarra.</t>
  </si>
  <si>
    <t>Se realizo alistamiento de 143 taxis en estado chatarra pero se encuentra pendiente definicion de concepto de min transporte para asegurar que no cuentan con derecho a reponer y en alistamiento pendiente de expedición acto administrativo 17  vehiculos y 10 vehiculos para retiro.</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</si>
  <si>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</si>
  <si>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</si>
  <si>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Gestionar la monetización de divisas y el recaudo de moneda nacional</t>
  </si>
  <si>
    <t>Transferencias realizadas a la Nación a través de divisas monetizadas y moneda nacional</t>
  </si>
  <si>
    <t>Economía</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</si>
  <si>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</si>
  <si>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2023.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</si>
  <si>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Se dio cumplimiento a la meta establecida para la presente vigencia con la monetizacion de divisas e identificación y conciliación de moneda nacional.En el mes de septiembre se monetizaron 12 registros por un $USD 1.427.321 de divisas enviadas al Federal Bank para su verificacion por un valor de $5.836.972.137 y se conciliaron y solicito ingreso al inventario de 5 registros de moneda nacional por un valor de $1.894.104.000</t>
  </si>
  <si>
    <t>Realizar las transferencias a la Nación y destinaciones específicas en recursos líquidos</t>
  </si>
  <si>
    <t>Gestión Financiera</t>
  </si>
  <si>
    <t>Tesorería</t>
  </si>
  <si>
    <t>Gerencia Financiera</t>
  </si>
  <si>
    <t>Transferencias a la Nación y destinaciones específicas en recursos líquidos</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</si>
  <si>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</si>
  <si>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 Para el 2023 la meta establecida es de $ 267.422.147.936</t>
    </r>
  </si>
  <si>
    <t>Corresponde a los recursos líquidos transferidos a la Nación: Artículo 91 de la Ley 1708 modificado por el artículo 22 de la Ley 1849 de 2017 para la Fiscalía General de la Nación, la Rama Judicial, Policía Judicial, Defensoría del Pueblo y las destinaciones especificas para el Fondo Victimas, Minsalud - Política Antidrogas, Minjusticia - Política Antidrogas y Policía - Política Antidrogas, MinInterior - Política Antidrogas, Ejercito - Política Antidrogas, Armada - Política Antidrogas,  FOMMUR y Artículo 93 Ley 1708 de 2014 Gobierno Nacional Programas de Generación de Acceso a Tierra</t>
  </si>
  <si>
    <t xml:space="preserve">Adelantar procesos de comercialización y venta de activos </t>
  </si>
  <si>
    <t>Gestionar el recaudo de ventas de inmuebles sociales y no sociales comercializados a través de la Gerencia Comercial</t>
  </si>
  <si>
    <t>Comercialización de Activos</t>
  </si>
  <si>
    <t>Recaudo por venta de inmuebles</t>
  </si>
  <si>
    <t>(Valor de recaudo por ventas de inmuebles / Valor de recaudo de ventas de inmuebles proyectado para la vigencia)*100%</t>
  </si>
  <si>
    <r>
      <rPr>
        <b/>
        <sz val="11"/>
        <color indexed="8"/>
        <rFont val="Arial"/>
        <family val="2"/>
      </rPr>
      <t>Objetivo del indicador</t>
    </r>
    <r>
      <rPr>
        <sz val="11"/>
        <color indexed="8"/>
        <rFont val="Arial"/>
        <family val="2"/>
      </rPr>
      <t xml:space="preserve">: medir el recaudo por la venta de inmuebles sociales y no sociales comercializados a través de la G. Comercial. 
</t>
    </r>
    <r>
      <rPr>
        <b/>
        <sz val="11"/>
        <color indexed="8"/>
        <rFont val="Arial"/>
        <family val="2"/>
      </rPr>
      <t>Numerador</t>
    </r>
    <r>
      <rPr>
        <sz val="11"/>
        <color indexed="8"/>
        <rFont val="Arial"/>
        <family val="2"/>
      </rPr>
      <t xml:space="preserve">: es el valor de recaudo por ventas de inmuebles sociales y no sociales comercializados a través de la G. Comercial. Este recaudo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al recaudo de ingresos por venta programados para la vigencia.</t>
    </r>
  </si>
  <si>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</si>
  <si>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</si>
  <si>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</si>
  <si>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</si>
  <si>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Durante el cuarto trimestre se generarón ingresos por los siguientes  conceptos:
Semovientes: 1.837.894.000
productividad lechera: 866.009.951
Comercializacion MT:1.067.324.052
Durante el tercer trimestre se generarón ingresos por los siguientes  conceptos:
Semovientes: 3.188.899.400
Chatarrización:41.398.900
Siniestros: 15.512.765
Durante el segundo trimestre no se generaron ingresos por concepto de disposición final.
Durante el primer trimestre la Gerencia de Muebles a Generado ingresos por los siguientes conceptos:
Semovientes; 3.795.481.690
Chatarrizaciòn:16.683.026
Comercializacion:3.182.441.422
Siniestros; 22.060.000
Los ingresos generados por la disposicion final de muebles se puede ver afectada principalente en los procesos previos de alistamiento (emision de viabilidad juridica, viabilidades tecnicas y expedicion de actos administrativos), la Gerencia ha optado por un control de tiempo y verificacion de tiempos en cada etapa de alistamiento para mitigar estas demoras y evitar incumplimientos en los objetivos estblecidos.</t>
  </si>
  <si>
    <t>Entregar a la Gerencia Financiera los remanentes líquidos por la liquidación de sociedades</t>
  </si>
  <si>
    <t>Gerencia de Sociedades en Liquidación</t>
  </si>
  <si>
    <t>Entrega de remanentes líquidos por liquidación de Sociedades</t>
  </si>
  <si>
    <t>(Remanentes líquidos entregados por liquidación de sociedades / Remanentes líquidos de sociedades en liquidación estimados para entrega) *100%</t>
  </si>
  <si>
    <r>
      <rPr>
        <b/>
        <sz val="11"/>
        <color indexed="8"/>
        <rFont val="Arial"/>
        <family val="2"/>
      </rPr>
      <t>Objetivo del indicador:</t>
    </r>
    <r>
      <rPr>
        <sz val="11"/>
        <color indexed="8"/>
        <rFont val="Arial"/>
        <family val="2"/>
      </rPr>
      <t xml:space="preserve"> medir la entrega de recursos líquidos realizada a la Nación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sin incluir los activos sociales extintos producto de la liquidación.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extintas priorizadas para la vigencia.</t>
    </r>
  </si>
  <si>
    <t xml:space="preserve">Generar ingresos a partir de procesos de comercialización de activos entregados por las extintas FARC </t>
  </si>
  <si>
    <t>Comercialización de Activos
Otras Modalidades de Disposición Final</t>
  </si>
  <si>
    <t>Ingresos generados por comercialización de activos entregados por las extintas FARC</t>
  </si>
  <si>
    <t>(Ingresos recibidos por venta de activos entregados por las extintas FARC / Valor total de ingresos estimados por la comercialización de activos entregados por las extintas FARC) * 100%</t>
  </si>
  <si>
    <r>
      <rPr>
        <b/>
        <sz val="11"/>
        <color indexed="8"/>
        <rFont val="Arial"/>
        <family val="2"/>
      </rPr>
      <t>Objetivo del indicador:</t>
    </r>
    <r>
      <rPr>
        <sz val="11"/>
        <color indexed="8"/>
        <rFont val="Arial"/>
        <family val="2"/>
      </rPr>
      <t xml:space="preserve"> medir los ingresos recibidos por la venta de activos entregados por las extintas FARC y administrados por SAE.
</t>
    </r>
    <r>
      <rPr>
        <b/>
        <sz val="11"/>
        <color indexed="8"/>
        <rFont val="Arial"/>
        <family val="2"/>
      </rPr>
      <t xml:space="preserve">Numerador: </t>
    </r>
    <r>
      <rPr>
        <sz val="11"/>
        <color indexed="8"/>
        <rFont val="Arial"/>
        <family val="2"/>
      </rPr>
      <t xml:space="preserve">corresponden a los ingresos recibidos por el operador comercial producto de la venta de activos entregados por las extintas FARC. Este valor incluye la venta de todos los activos comercializados como vehículos, joyas, muebles y enseres.
</t>
    </r>
    <r>
      <rPr>
        <b/>
        <sz val="11"/>
        <color indexed="8"/>
        <rFont val="Arial"/>
        <family val="2"/>
      </rPr>
      <t xml:space="preserve">
Denominador: </t>
    </r>
    <r>
      <rPr>
        <sz val="11"/>
        <color indexed="8"/>
        <rFont val="Arial"/>
        <family val="2"/>
      </rPr>
      <t>el valor total de ingresos estimados a recibir producto de la comercialización de activos. Para el 2023, se contempla como referencia de ingresos la sumatoria de los avalúos comerciales de las joyas.</t>
    </r>
  </si>
  <si>
    <t>$ 357.530.300</t>
  </si>
  <si>
    <t>Bajo desempeño</t>
  </si>
  <si>
    <t>Reducir los inventarios de bienes muebles que implican un impacto  ambiental</t>
  </si>
  <si>
    <t>Reducción de bienes muebles que puedan generar un impacto ambiental</t>
  </si>
  <si>
    <t>(Número de bienes muebles destruidos o dispuestos para su reutilización / Total de bienes muebles objeto a destruir o disponibles para su reutilización) *100%</t>
  </si>
  <si>
    <r>
      <rPr>
        <b/>
        <sz val="11"/>
        <color indexed="8"/>
        <rFont val="Arial"/>
        <family val="2"/>
      </rPr>
      <t xml:space="preserve">Objetivo del indicador: </t>
    </r>
    <r>
      <rPr>
        <sz val="11"/>
        <color indexed="8"/>
        <rFont val="Arial"/>
        <family val="2"/>
      </rPr>
      <t xml:space="preserve">medir la destrucción o disposición de bienes muebles para su reutilización por terceros. 
</t>
    </r>
    <r>
      <rPr>
        <b/>
        <sz val="11"/>
        <color indexed="8"/>
        <rFont val="Arial"/>
        <family val="2"/>
      </rPr>
      <t>Numerador:</t>
    </r>
    <r>
      <rPr>
        <sz val="11"/>
        <color indexed="8"/>
        <rFont val="Arial"/>
        <family val="2"/>
      </rPr>
      <t xml:space="preserve"> corresponde a los bienes muebles que puedan generar un impacto ambiental, destruidos o dispuestos a terceros para su reutilización (Ej. Recicladores).
</t>
    </r>
    <r>
      <rPr>
        <b/>
        <sz val="11"/>
        <color indexed="8"/>
        <rFont val="Arial"/>
        <family val="2"/>
      </rPr>
      <t>El denominador:</t>
    </r>
    <r>
      <rPr>
        <sz val="11"/>
        <color indexed="8"/>
        <rFont val="Arial"/>
        <family val="2"/>
      </rPr>
      <t xml:space="preserve"> corresponde al total de bienes muebles que puedan generar un impacto ambiental que deben ser destruidos (sustancias químicas, minerales y los muebles y enseres que tengan conceptos técnicos de destrucción) y a los bienes muebles que pueden ser dispuestos a terceros para su reutilización. </t>
    </r>
  </si>
  <si>
    <t>Durante el primer trimestre se destruyeron 14 registros de sustancias químicas equivalentes a 17.56 toneladas de sustancias quimicas (acidos) ubicadas en la bodega Yumbo, 
Durante el segundo trimestre se destruyeron 5 registros de la  Bodega ricaurte equivalentes a  1.3 toneladas y 3 registros de la bodega pasto equivalentes a 1.31 toneladas, para un total de sustancias destruidas 20.17 toneladas que corresponden a 22 registros.
Durante el tercer trimestre no se adelantaron destrucciones de bienes muebles.</t>
  </si>
  <si>
    <t>Generar ahorros producto de la implementación de esquemas de disposición temporal o definitiva de los bienes muebles</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</si>
  <si>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</si>
  <si>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</si>
  <si>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</si>
  <si>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El valor de ahorro acumulado en la Gerencia por disposicion final y temporal de discrimina asi:
chatarrización; $107.640.377
comercialización: $20.973.449
Donación ustancias: 141.916.696
destinación provisional:56.642.809
devoluciones:18.743.892
por disposiciones finales vigencias anteriores:
$ 324.155.228</t>
  </si>
  <si>
    <t>Entregar a las Gerencias de Inmuebles los remanentes  en inmuebles por liquidación de sociedades</t>
  </si>
  <si>
    <t>Entrega de remanentes en inmuebles por liquidación de Sociedades</t>
  </si>
  <si>
    <t>(Remanentes en inmuebles entregados por liquidación de sociedades / Remanentes en inmuebles de sociedades en liquidación estimados para entrega) *100%</t>
  </si>
  <si>
    <r>
      <rPr>
        <b/>
        <sz val="11"/>
        <color rgb="FF000000"/>
        <rFont val="Arial"/>
        <family val="2"/>
      </rPr>
      <t>Objetivo del indicador:</t>
    </r>
    <r>
      <rPr>
        <sz val="11"/>
        <color rgb="FF000000"/>
        <rFont val="Arial"/>
        <family val="2"/>
      </rPr>
      <t xml:space="preserve"> medir la entrega de remanentes en inmuebles realizada a la Nación por liquidación de Sociedades. 
</t>
    </r>
    <r>
      <rPr>
        <b/>
        <sz val="11"/>
        <color rgb="FF000000"/>
        <rFont val="Arial"/>
        <family val="2"/>
      </rPr>
      <t>Numerador:</t>
    </r>
    <r>
      <rPr>
        <sz val="11"/>
        <color rgb="FF000000"/>
        <rFont val="Arial"/>
        <family val="2"/>
      </rPr>
      <t xml:space="preserve"> los remanentes en inmuebles corresponden a los activos sociales extintos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extintos priorizados para la vigencia.</t>
    </r>
  </si>
  <si>
    <t>Sin iniciar</t>
  </si>
  <si>
    <t>Reducir el inventario de las sociedades en liquidación con activos</t>
  </si>
  <si>
    <t>Liquidación de sociedades con activos</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</si>
  <si>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</si>
  <si>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"prestado en el inventario"
</t>
    </r>
    <r>
      <rPr>
        <b/>
        <sz val="11"/>
        <color indexed="8"/>
        <rFont val="Arial"/>
        <family val="2"/>
      </rPr>
      <t xml:space="preserve">Denominador: </t>
    </r>
    <r>
      <rPr>
        <sz val="11"/>
        <color indexed="8"/>
        <rFont val="Arial"/>
        <family val="2"/>
      </rPr>
      <t>las sociedades con activos priorizadas para cierre liquidatario en la vigencia 2023 es de 8.</t>
    </r>
  </si>
  <si>
    <t>En virtud del “P-DF2-107 Procedimiento Entrega de Activos”, las siguientes sociedades cuentan con la marcación de PRE-ESTADO, en el aplicativa sigma
-	INVERSIONES INTEGRAL LTDA EN LIQUIDACION 
-	CRIADERO EL PASO LTDA EN LIQUIDACION
-	INVERSIONES RODRIGUEZ ARBELAEZ Y CIA S. EN C. EN LIQUIDACIÓN
Se realizo la cancelación de la matricula mercantil de la sociedad INVERSIONES Y CONSTRUCCIONES COSMOVALLE LTDA EN LIQUIDACION, conforme el acta final de liquidación, mediante memorando interno de ORFEO 20235100039263 del 18 de mayo de 2023, se solicitó la marcación del PRE – ESTADO en el aplicativa sigma, sin que a la fecha se evidencie la marcación.
La sociedad COMPAÑÍA COSTRUCTORA Y COMERCIALIZADORA DEL SUR LIMITADA COSUR LTDA EN LIQUIDACION se encuentra en trámite de entrega de remanentes físicos.</t>
  </si>
  <si>
    <t>4 sociedades estan el tramite interno adminisatrtivo para su descarga ya que cuentan con su vida juridica finalizada . A Continuación, se relacionan las sociedades como meta establecidas
•	CRIADERO EL PASO LTDA EN LIQUIDACION
•	INVERSIONES INTEGRAL LTDA EN LIQUIDACION
	COMPAÑÍA COSTRUCTORA Y COMERCIALIZADORA DEL  SUR LIMITADA COSUR LTDA EN LIQUIDACION 
•	INVERSIONES MONDRAGON 
•	INVERSIONES ARA
•	MAROS SA EN LIQUIDACIÓN
•	INVERPRIME S.A. EN LIQUIDACION
•	INVERSIONES SANTA LTDA EN LIQUIDACIÓN
•	C.I. GOLDEX S.A.S. ""EN LIQUIDACION"</t>
  </si>
  <si>
    <t>Reducir el inventario de las sociedades en liquidación sin activos y cancelar matrículas de establecimientos de comercio</t>
  </si>
  <si>
    <t>Liquidación de sociedades sin activos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</si>
  <si>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</si>
  <si>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en liquidación sin activos y cancelación de matrículas de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"prestado en el inventario"
</t>
    </r>
    <r>
      <rPr>
        <b/>
        <sz val="11"/>
        <color indexed="8"/>
        <rFont val="Arial"/>
        <family val="2"/>
      </rPr>
      <t>Denominador:</t>
    </r>
    <r>
      <rPr>
        <sz val="11"/>
        <color indexed="8"/>
        <rFont val="Arial"/>
        <family val="2"/>
      </rPr>
      <t xml:space="preserve"> las sociedades sin activos y establecimientos de comercio priorizados para cierre liquidatario o cancelación de matrícula en la vigencia 2023 es de 139.</t>
    </r>
  </si>
  <si>
    <t>El cumplimiento del indicador se da al 37%, debido a que no se cuenta con el mecanismo idóneo para proceder y culminar el proceso liquidatario de las sociedades o establecimientos de comercio denominados de papel. Se han venido realizando gestiones de circularización de los activos, para que al momento de contra con la figura se proceda a concluir los trámites correspondientes</t>
  </si>
  <si>
    <t>Se tiene 31 establecimeintos de comercio en proceso de circularizacion y 51 de actas de cuneta final para la inscripcion de camaras para la cancelacion de matricula.</t>
  </si>
  <si>
    <t>Disponer de manera definitiva los activos entregados por las extintas FARC que no cuenten con potencial de comercialización</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</si>
  <si>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</si>
  <si>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</si>
  <si>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 a disponer de manera definitiva corresponden a los bienes a chatarrizar, destruir o donar, que no fueron objeto de interés en los procesos de comercialización . Esta meta es variable conforme al comportamiento de la comercialización de activos. </t>
    </r>
  </si>
  <si>
    <t xml:space="preserve">El indicador relaciona la disposición final de los siguientes grupos de bienes:
*15 Ud. Intendencia (Visores)
*63 Ud. Celulares y accesorios
*386 Ud Intendencia (Uniformes militares)
*1 Vehículo (BHF123) para chatarrizar
De acuerdo a las actividades realizadas por la Gerencia de Proyectos Especiales frente a la disposición final de estos activos, se determinó la disposición del total de los uniformes (386 ud. en el desarrollo de un proyecto de transformación productiva, adicionalmente se definió en presentación de la GPE ante el Consejo Fiduciario, la chatarrización del vehículo BHF123. Así las cosas, se logró definir la disposición final de un total de 387 activos de los 465 programados para destinación definitiva.
Para el cumplimiento de este indicador es indispensable que por medio de la figura del Consejo Fiduciario a través de las entidades públicas que lo conforman, se dé aprobación para la disposición final de estos activos. Esta instancia por normatividad debe realizarse mínimo dos veces al año y debe ser convocada por el DAPRE y teniendo en cuenta que está no se convocaba desde el 17 de junio de 2022, durante los tres primeros trimestres no fue posible presentar estos activos para determinar su disposición final.
En este sentido la GPE gestionó la realización de la sesión ordinaria del Consejo Fiduciario y elaboró la presentación de los temas a tratar en esta sesión. El Consejo Fiduciario fue convocado por el DAPRE y se realizó el 29 de noviembre de 2023, en el cual se aprobó la chatarrización del vehículo de placa BHF123, sobre el cual se solicitó a la Gerencia de Bienes Muebles de la SAE activar el procedimiento de chatarrización de este vehículo, por ser esta Gerencia la supervisora del contrato de chatarrización.
Con respecto a los elementos de intendencia (armamento), debido a que por su naturaleza no pueden ser comercializados, desde la Gerencia de Proyectos Especiales se envío el 16 de noviembre de 2023 la solicitud de inspección y concepto de uso y disposición de estos elementos al Ejercito Nacional por medio del oficio con radicado  20231030470271, sobre el cual la SAE no obtuvo respuesta a la solicitud con corte al 31 de diciembre de 2023.
En relación con los uniformes militares, la GPE gestionó y adelantó el proceso de disposición de la totalidad de los activos (386 ud), mediante el acompañamiento a la organización de firmantes de paz denominada RENA-C en cuanto a la estructuración del proyecto de transformación de estos uniformes en productos comercializables (agendas, monederos, llaveros, canguros y cartucheras) y en piezas artísticas para exhibición en museo (resignificación). Frente a este proyecto, se estudiaron diferentes rutas para la consecución de los recursos para su ejecución, entre las que se exploró ante la Gerencia de Sociedades Activas el uso de recursos económicos, en el marco de su Responsabilidad Social Empresarial, para que sean suministrados por las sociedades administradas por la SAE.  Adicionalmente, la GPE motivo y apoyo a la organización RENA-C a realizar una reunión con Naciones Unidas con el fin de solicitar los recursos de este proyecto a través de cooperación internacional, proceso que a corte del 31 de diciembre de 2023 se encontraba en trámite por parte de Naciones Unidas.
Finalmente, respecto a los equipos celulares y sus accesorios, desde la GPE se consultó y solicitó a la Gerencia Técnica de la SAE la elaboración de una revisión técnica de estos equipos junto con los demás elementos que se encuentran almacenados y en proceso de comercialización, con el fin de que se emita un concepto técnico del estado físico y funcional de estos bienes, definiendo así la ruta para su destinación final. Este proceso de revisión técnica se realizará en el primer trimestre de 2024 según indicaciones de la Gerencia Técnica. </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</si>
  <si>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</si>
  <si>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</si>
  <si>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</si>
  <si>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</si>
  <si>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corresponde al valor presupuestado de rendimientos por inversión en la vigencia. El valor correspondiente para la vigencia 2023 es de $27.000.000.000.</t>
    </r>
  </si>
  <si>
    <t>Fortalecer el modelo de seguimiento y control de los recursos económicos</t>
  </si>
  <si>
    <t xml:space="preserve">Realizar el seguimiento y control de la ejecución presupuestal de gasto de SAE </t>
  </si>
  <si>
    <t>Presupuesto</t>
  </si>
  <si>
    <t>NO</t>
  </si>
  <si>
    <t>Ejecución presupuestal de gasto de SAE</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</si>
  <si>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</si>
  <si>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</si>
  <si>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Realizar el seguimiento y control de la ejecución presupuestal de gasto de FRISCO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</si>
  <si>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</si>
  <si>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</si>
  <si>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</si>
  <si>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r>
      <rPr>
        <b/>
        <sz val="11"/>
        <color theme="1"/>
        <rFont val="Arial"/>
        <family val="2"/>
      </rPr>
      <t>Información Preliminar:</t>
    </r>
    <r>
      <rPr>
        <sz val="11"/>
        <color theme="1"/>
        <rFont val="Arial"/>
        <family val="2"/>
      </rPr>
      <t xml:space="preserve">
El porcentaje de ejecución sobre compromisos se encuentra en un 92% sobre la meta anual, donde el rubro más representativo son las transferencias del Artículo 91 de la Ley 1708 de 2014, destinaciones especificas  y  los gastos de funcionamiento de la SAE.</t>
    </r>
  </si>
  <si>
    <t>Generar ingresos producto de la administración o disposición temporal de activos</t>
  </si>
  <si>
    <t>Recaudar ingresos producto de contratos suscritos bajo el esquema de administración temporal</t>
  </si>
  <si>
    <t>Administración Directa</t>
  </si>
  <si>
    <t xml:space="preserve">Gerencia Regional Centro Oriente </t>
  </si>
  <si>
    <t>Recaudo de Contratos</t>
  </si>
  <si>
    <t>(Valor recaudado/ Meta de recaudo esperado producto de contratos bajo esquemas de administración temporal)*100%</t>
  </si>
  <si>
    <r>
      <rPr>
        <b/>
        <sz val="11"/>
        <color indexed="8"/>
        <rFont val="Arial"/>
        <family val="2"/>
      </rPr>
      <t>Objetivo del indicador:</t>
    </r>
    <r>
      <rPr>
        <sz val="11"/>
        <color indexed="8"/>
        <rFont val="Arial"/>
        <family val="2"/>
      </rPr>
      <t xml:space="preserve"> medir el recaudo realizado producto de contratos bajo esquemas de administración temporal. 
</t>
    </r>
    <r>
      <rPr>
        <b/>
        <sz val="11"/>
        <color indexed="8"/>
        <rFont val="Arial"/>
        <family val="2"/>
      </rPr>
      <t xml:space="preserve">Numerador: </t>
    </r>
    <r>
      <rPr>
        <sz val="11"/>
        <color indexed="8"/>
        <rFont val="Arial"/>
        <family val="2"/>
      </rPr>
      <t xml:space="preserve">corresponde al valor recaudado producto de contratos de arrendamiento, de transacción, de legalización o saneamiento (reconocimiento de contratos de arrendamiento de bienes inmuebles).
</t>
    </r>
    <r>
      <rPr>
        <b/>
        <sz val="11"/>
        <color indexed="8"/>
        <rFont val="Arial"/>
        <family val="2"/>
      </rPr>
      <t>Denominador:</t>
    </r>
    <r>
      <rPr>
        <sz val="11"/>
        <color indexed="8"/>
        <rFont val="Arial"/>
        <family val="2"/>
      </rPr>
      <t xml:space="preserve"> corresponde al valor económico de recaudo establecido como meta para la anualidad. </t>
    </r>
  </si>
  <si>
    <t>De acuerdo con la Información entregada por la Gerencia Financiera de la entidad, el recaudo conseguido por la Gerencia Regional Centro Oriente asciende a $57.020.230.985 teniendo en cuenta que la siguiente discriminación:
$ 47.077.474.092 corresponden al recaudo de cánones de arrendamiento y acuerdos de pago mediante facturación ordinaria.
$ 9.861.123.160 corresponden al recuado descentralizado por el inmueble de Gran Estación, realizado por aprobación del Comité Central de Negocios por el Depositario Colliers.
$ 81.533.733 corresponden a ingresos de parte del tesoro Nacional que no ha sido asignado a contratos especificos y se encuentra en proceso de identificación.</t>
  </si>
  <si>
    <t>Gerencia Regional Norte</t>
  </si>
  <si>
    <t>Las Gerencias Regionales tuvieron una modificación a las metas de recaudo del PAI 2023 durante primer semestre correspondientes a un incremento en el valor a recaudar.
El cumplimiento durante el año 2023 fue del 84%, este se vio asociado a un incremento en los contratos de transacción, mayor gestión de cartera por parte directa de la regional y seguimiento a la cartera judicializada.</t>
  </si>
  <si>
    <t>La Regional Norte aunque cumplio la meta en un 84%, resalta el logro realizado en este indicador, en consideracion a que en la vigencia 2022 el resultado de este indicador fue de $13.388.878.078, con un  porcentaje de cumplimiento de 118% y que durante el 2023, se recaudo ha la fecha $13.518.473.683, superando este valor. Es importante mencionar que en algunos casos tuvimos contratos que no se encontraban a cordes con la metodología o el cumplimiento de la misma, por lo que, se debió proceder con la terminación de contratos de arrendamiento, o algunos sobre los que se tenían interés en el marco de Tierras para La Paz. Se proyecta para la meta de 2024 el impulso a saneamientos pendientes de aproximadamente 131 contratos, seguimiento y continuidad a prórrogas, fortalecer la comercialización de inmuebles y, seguimiento y depuración de la cartera judicalizada.</t>
  </si>
  <si>
    <t>Gerencia Regional Occidente</t>
  </si>
  <si>
    <t>El avance del indicador esta en el 78% teniendo en cuenta que uno de los factores que afectan el cumplimiento del indicador son las  terminaciones resultantes de la revisión de los contratos de arrendamiento ya que se evidencio que los arrendatarios eran afectados dentro del proceso, y se debe dar cumplimiento a la Metodología.
El nuevo proceso de la debida diligencia teniendo en cuenta los tiempos de respuesta de esta área.</t>
  </si>
  <si>
    <t xml:space="preserve">Como mecanismo para alcanzar el cumplimiento del indicador de recaudo, en la Regional Occidente se promueve la celebracion de contratos de transaccion para cuidar el recuado y minizar el riesgo de no recibir estos dineros por usufruto.
Adicionalmente, se realiza la revisión de la facturación minuciosamente para lograr que todos los contratos facturen y se recuade.
Es de aclarar que en reunion de la gerencia con el Vice financiero la meta se ajusta de $38.212.200.000 a $37.596.000.000, 
</t>
  </si>
  <si>
    <t>Gerencia Regional Sur Occidente</t>
  </si>
  <si>
    <t>El recaudo mensual mensual hasta DICIEMBRE 31 de 2023 por parte de la Regional Suroccidente por conceptos de canones de arrendamineto ha sido asi. ENERO $2,730,874,039, FEBRERO $2,813,893,343, MARZO $ 2,751,924,266, ABRIL $ 2,701,051,501, MAYO $ 3,115,778,025, JUNIO $ 2,789,851,899, JULIO $ 3,023,736,137, AGOSTO $ $ 2,934,516,879, SEPTIEMBRE $ 2,815,869,621, OCTUBRE $ 2,933,083,629, NOVIEMBRE $ 3,450,786,439, DICIEMBRE $ 2,839,692,132</t>
  </si>
  <si>
    <t>Distribuir las utilidades generadas por sociedades activas al FRISCO</t>
  </si>
  <si>
    <t>Distribución de utilidades generadas por sociedades activas al FRISCO</t>
  </si>
  <si>
    <t>(Utilidades generadas por sociedades distribuidas al FRISCO en el periodo / Utilidades estimadas a distribuir al FRISCO)*100%</t>
  </si>
  <si>
    <r>
      <rPr>
        <b/>
        <sz val="11"/>
        <color indexed="8"/>
        <rFont val="Arial"/>
        <family val="2"/>
      </rPr>
      <t xml:space="preserve">Objetivo del indicador: </t>
    </r>
    <r>
      <rPr>
        <sz val="11"/>
        <color indexed="8"/>
        <rFont val="Arial"/>
        <family val="2"/>
      </rPr>
      <t xml:space="preserve">medir la distribución de utilidades generadas por las Sociedades Activas.
</t>
    </r>
    <r>
      <rPr>
        <b/>
        <sz val="11"/>
        <color indexed="8"/>
        <rFont val="Arial"/>
        <family val="2"/>
      </rPr>
      <t>Numerador:</t>
    </r>
    <r>
      <rPr>
        <sz val="11"/>
        <color indexed="8"/>
        <rFont val="Arial"/>
        <family val="2"/>
      </rPr>
      <t xml:space="preserve"> corresponde a las utilidades distribuidas al FRISCO después de pago de pasivos de las sociedades.
</t>
    </r>
    <r>
      <rPr>
        <b/>
        <sz val="11"/>
        <color indexed="8"/>
        <rFont val="Arial"/>
        <family val="2"/>
      </rPr>
      <t>Denominador:</t>
    </r>
    <r>
      <rPr>
        <sz val="11"/>
        <color indexed="8"/>
        <rFont val="Arial"/>
        <family val="2"/>
      </rPr>
      <t xml:space="preserve"> corresponde a las utilidades estimadas a distribuir por sociedades. La estimación prevista para el 2023 se toma con base en estudio realizado por consultora externa.</t>
    </r>
  </si>
  <si>
    <t xml:space="preserve">A corte del 31 de diciembre del 2023, se generaron unas utilidades por un valor de $26.258.061.344 de pesos, es decir 18.9 veces más de lo estimado  para la vigencia 2022. Con respecto al recaudo del año 2022, el incremento corresponde a un 36%, lo cual evidencia que el efectivo control por parte del equipo de la Gerencia ha logrado una mejor administración de los activos por parte de los Gerentes de la Sociedades. </t>
  </si>
  <si>
    <t>05. Garantizar la recuperación de cartera por procesos de cobro persuasivo y judicialización.</t>
  </si>
  <si>
    <t>Gestionar la recuperación de cartera producto de la administración de activos.</t>
  </si>
  <si>
    <t>Recuperar obligaciones vencidas a través de CISA</t>
  </si>
  <si>
    <t xml:space="preserve">Disposición Temporal </t>
  </si>
  <si>
    <t>Cartera recuperada por cobro persuasivo</t>
  </si>
  <si>
    <t xml:space="preserve"> (Valor recaudado por el gestor de cobranza / Saldo de cartera asignado al operador a corte del trimestre evaluado) *100%</t>
  </si>
  <si>
    <r>
      <rPr>
        <b/>
        <sz val="11"/>
        <color rgb="FF000000"/>
        <rFont val="Arial"/>
        <family val="2"/>
      </rPr>
      <t>Objetivo del indicador:</t>
    </r>
    <r>
      <rPr>
        <sz val="11"/>
        <color rgb="FF000000"/>
        <rFont val="Arial"/>
        <family val="2"/>
      </rPr>
      <t xml:space="preserve"> medir la recuperación de la cartera por cobro persuasivo. 
</t>
    </r>
    <r>
      <rPr>
        <b/>
        <sz val="11"/>
        <color rgb="FF000000"/>
        <rFont val="Arial"/>
        <family val="2"/>
      </rPr>
      <t>Numerador:</t>
    </r>
    <r>
      <rPr>
        <sz val="11"/>
        <color rgb="FF000000"/>
        <rFont val="Arial"/>
        <family val="2"/>
      </rPr>
      <t xml:space="preserve"> es el valor del recaudo de cartera, es decir, el valor recaudado por SAE. Estos datos son acumulados a corte del trimestre evaluado.
</t>
    </r>
    <r>
      <rPr>
        <b/>
        <sz val="11"/>
        <color rgb="FF000000"/>
        <rFont val="Arial"/>
        <family val="2"/>
      </rPr>
      <t>Denominador:</t>
    </r>
    <r>
      <rPr>
        <sz val="11"/>
        <color rgb="FF000000"/>
        <rFont val="Arial"/>
        <family val="2"/>
      </rPr>
      <t xml:space="preserve"> corresponde a la meta de recaudo de la cartera asignada a corte del trimestre evaluado, la cual es variable de acuerdo con asignación. La meta mensual mínima de recuperación de cartera es del 7%, por lo que la meta asignada anualmente, corresponde a la sumatoria del 7% asignado mes a mes en la vigencia. </t>
    </r>
  </si>
  <si>
    <t>La eficiencia en el recaudo del contrato de CISA se realiza conforme a las metas establecidas por edad de mora, con el fin de armonizar los indicadores frente a lo planteado contractualmente. a continuacion se relacionan las metas por edad de mora:
31 a 60 días   52%
61 a 90 días   40%
91 a 180 días  15%
Mayor a 180 Días  1.6 %</t>
  </si>
  <si>
    <t>Recuperar las obligaciones vencidas superiores a 180 días identificadas para judicialización</t>
  </si>
  <si>
    <t>Gestión Jurídica</t>
  </si>
  <si>
    <t>Defensa Judicial</t>
  </si>
  <si>
    <t>Gerencia de Asuntos Legales</t>
  </si>
  <si>
    <t>Cartera recuperada por judicialización</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</si>
  <si>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</si>
  <si>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recaudado de cartera por SAE. Esta cartera incluye carteras provenientes de vigencias pasadas y que fueron programadas para recuperar en la vigencia actual.
</t>
    </r>
    <r>
      <rPr>
        <b/>
        <sz val="11"/>
        <color indexed="8"/>
        <rFont val="Arial"/>
        <family val="2"/>
      </rPr>
      <t>Denominador:</t>
    </r>
    <r>
      <rPr>
        <sz val="11"/>
        <color indexed="8"/>
        <rFont val="Arial"/>
        <family val="2"/>
      </rPr>
      <t xml:space="preserve"> la programación de cartera a recuperar en la vigencia corresponde al valor castigado jurídicamente a corte de la vigencia. El valor a programar para la vigencia es de </t>
    </r>
    <r>
      <rPr>
        <b/>
        <sz val="11"/>
        <color indexed="8"/>
        <rFont val="Arial"/>
        <family val="2"/>
      </rPr>
      <t xml:space="preserve">1800 millones de pesos.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</si>
  <si>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Este indicador es el logro de la recuperación de cartera del cuarto trimestre del año 2023, el cual va en un cumplimiento mayor al 206% hasta el mes de Diciembre, este porcentaje como resultado de un trabajo en conjunto de la dependencia de Defensa Judicial y los abogados externos, que tiene como principal objetivo identificar los casos de cartera recuperables, iniciar el proceso civil correspondiente al caso, acompañar la solicitud de las medidas cautelares dentro los procesos ejecutivos y suscribir acuerdos de pago exitosos con los arrendatarios.</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</si>
  <si>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</si>
  <si>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</si>
  <si>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</si>
  <si>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social y comercial de la SAE en los diferentes grupos de interés</t>
  </si>
  <si>
    <t>Comunicación y Atención de Requerimientos</t>
  </si>
  <si>
    <t>Comunicación Organizacional</t>
  </si>
  <si>
    <t>Oficina de Comunicaciones y Atención al Ciudadano</t>
  </si>
  <si>
    <t>Promoción de portafolio social y comercial de la SAE</t>
  </si>
  <si>
    <t>(Número de estrategias asociadas al portafolio social y comercial de SAE implementadas / Número de estrategias asociadas al portafolio social y comercial de SAE programadas)*100%</t>
  </si>
  <si>
    <r>
      <rPr>
        <b/>
        <sz val="11"/>
        <rFont val="Arial"/>
        <family val="2"/>
      </rPr>
      <t>Objetivo del indicador:</t>
    </r>
    <r>
      <rPr>
        <sz val="11"/>
        <rFont val="Arial"/>
        <family val="2"/>
      </rPr>
      <t xml:space="preserve"> medir la implementación de las estrategias de comunicación asociadas al portafolio social y comercial de SAE en medios digitales.
</t>
    </r>
    <r>
      <rPr>
        <b/>
        <sz val="11"/>
        <rFont val="Arial"/>
        <family val="2"/>
      </rPr>
      <t xml:space="preserve">Numerador: </t>
    </r>
    <r>
      <rPr>
        <sz val="11"/>
        <rFont val="Arial"/>
        <family val="2"/>
      </rPr>
      <t xml:space="preserve">corresponde a las estrategias de comunicación asociadas al portafolio social y comercial implementadas en redes sociales y/o página web institucional.
</t>
    </r>
    <r>
      <rPr>
        <b/>
        <sz val="11"/>
        <rFont val="Arial"/>
        <family val="2"/>
      </rPr>
      <t xml:space="preserve">Denominador: </t>
    </r>
    <r>
      <rPr>
        <sz val="11"/>
        <rFont val="Arial"/>
        <family val="2"/>
      </rPr>
      <t>corresponde a las estrategias programadas por la Oficina de Comunicaciones y Atención al Ciudadano relacionadas con la divulgación del portafolio social y comercial de SAE . El portafolio social corresponde a sociedades y el comercial a las otras tipologías de activos.</t>
    </r>
  </si>
  <si>
    <t xml:space="preserve">En redes sociales se realizon piezas sobre las campañas, boletines de prensa e información general de la gestión de la SAE
Primer trimestre: Se relizaron 45 publicaciónes
Segundo trimestre: Se realizaron 45 publicaciones
Tercer trimestre: Se realizaron 45 publicaciones
Cuarto Trimestre: Se realizaron 45 publicaciones
Total : 180 publicaciones.
https://www.instagram.com/saesas1/
https://www.facebook.com/activosSAE
https://twitter.com/activosSAEEn redes sociales </t>
  </si>
  <si>
    <t xml:space="preserve">Generar espacios de participación ciudadana y diálogo social con los grupos de interés de SAE </t>
  </si>
  <si>
    <t>Contribuir a la emisión de respuestas oportunas por concepto de derechos de petición y PQRS</t>
  </si>
  <si>
    <t>Atención al Usuario</t>
  </si>
  <si>
    <t>No</t>
  </si>
  <si>
    <t>Gestión de derechos de petición y PQRS</t>
  </si>
  <si>
    <t>Calidad</t>
  </si>
  <si>
    <t>(Cantidad de Derechos de Petición y PQRS con respuesta oportuna / Cantidad de Derechos de Petición y PQRS allegados a la entidad)*100%</t>
  </si>
  <si>
    <r>
      <rPr>
        <b/>
        <sz val="11"/>
        <color rgb="FF000000"/>
        <rFont val="Arial"/>
        <family val="2"/>
      </rPr>
      <t xml:space="preserve">Objetivo del indicador: </t>
    </r>
    <r>
      <rPr>
        <sz val="11"/>
        <color rgb="FF000000"/>
        <rFont val="Arial"/>
        <family val="2"/>
      </rPr>
      <t xml:space="preserve">medir la consolidación y control de las respuestas oportunas de los derechos de petición y PQRS. El Indicador es centralizado en esta Oficina y se presenta de forma global de acuerdo a las respuestas de las áreas. 
</t>
    </r>
    <r>
      <rPr>
        <b/>
        <sz val="11"/>
        <color rgb="FF000000"/>
        <rFont val="Arial"/>
        <family val="2"/>
      </rPr>
      <t xml:space="preserve">Numerador: </t>
    </r>
    <r>
      <rPr>
        <sz val="11"/>
        <color rgb="FF000000"/>
        <rFont val="Arial"/>
        <family val="2"/>
      </rPr>
      <t xml:space="preserve">corresponde al número de derechos de petición y PQRS que han sido respondidos de manera oportuna con base en los siguientes Acuerdos de Niveles de Servicio (ANS): 
</t>
    </r>
    <r>
      <rPr>
        <b/>
        <sz val="11"/>
        <color rgb="FF000000"/>
        <rFont val="Arial"/>
        <family val="2"/>
      </rPr>
      <t xml:space="preserve">* 30 DÍAS: </t>
    </r>
    <r>
      <rPr>
        <sz val="11"/>
        <color rgb="FF000000"/>
        <rFont val="Arial"/>
        <family val="2"/>
      </rPr>
      <t xml:space="preserve">Consultas
</t>
    </r>
    <r>
      <rPr>
        <b/>
        <sz val="11"/>
        <color rgb="FF000000"/>
        <rFont val="Arial"/>
        <family val="2"/>
      </rPr>
      <t xml:space="preserve">* 15 DÍAS: </t>
    </r>
    <r>
      <rPr>
        <sz val="11"/>
        <color rgb="FF000000"/>
        <rFont val="Arial"/>
        <family val="2"/>
      </rPr>
      <t xml:space="preserve">Denuncia por actos de corrupción; Derechos de petición; Felicitación; Informativo; Quejas; Reclamos;         Solicitudes de acceso a información pública (copias); Solicitudes de acceso a información pública; Solicitudes de informes por los congresistas y Sugerencias. 
</t>
    </r>
    <r>
      <rPr>
        <b/>
        <sz val="11"/>
        <color rgb="FF000000"/>
        <rFont val="Arial"/>
        <family val="2"/>
      </rPr>
      <t xml:space="preserve">* 10 DÍAS: </t>
    </r>
    <r>
      <rPr>
        <sz val="11"/>
        <color rgb="FF000000"/>
        <rFont val="Arial"/>
        <family val="2"/>
      </rPr>
      <t xml:space="preserve">Peticiones entre autoridades y Solicitudes de copias de documentos. 
</t>
    </r>
    <r>
      <rPr>
        <b/>
        <sz val="11"/>
        <color rgb="FF000000"/>
        <rFont val="Arial"/>
        <family val="2"/>
      </rPr>
      <t xml:space="preserve">*  5 DÍAS: </t>
    </r>
    <r>
      <rPr>
        <sz val="11"/>
        <color rgb="FF000000"/>
        <rFont val="Arial"/>
        <family val="2"/>
      </rPr>
      <t xml:space="preserve">Solicitudes de informes por los congresistas y Solicitudes de periodistas ejercicio de profesión
</t>
    </r>
    <r>
      <rPr>
        <b/>
        <sz val="11"/>
        <color rgb="FF000000"/>
        <rFont val="Arial"/>
        <family val="2"/>
      </rPr>
      <t xml:space="preserve">
Denominador: </t>
    </r>
    <r>
      <rPr>
        <sz val="11"/>
        <color rgb="FF000000"/>
        <rFont val="Arial"/>
        <family val="2"/>
      </rPr>
      <t xml:space="preserve">corresponde al número de derechos de petición y PQRSs que allegan a SAE por los canales disponibles para estas solicitudes. </t>
    </r>
  </si>
  <si>
    <r>
      <t>A la Sociedad de Activos Especiales llegaron en el  PRIMER TRIMESTRE  del año 2023</t>
    </r>
    <r>
      <rPr>
        <b/>
        <sz val="11"/>
        <color theme="1"/>
        <rFont val="Arial"/>
        <family val="2"/>
      </rPr>
      <t xml:space="preserve"> 5.309 </t>
    </r>
    <r>
      <rPr>
        <sz val="11"/>
        <color theme="1"/>
        <rFont val="Arial"/>
        <family val="2"/>
      </rPr>
      <t xml:space="preserve">PQRSFD, de las cuales se reporta así:
</t>
    </r>
    <r>
      <rPr>
        <b/>
        <sz val="11"/>
        <color theme="1"/>
        <rFont val="Arial"/>
        <family val="2"/>
      </rPr>
      <t>Enero:</t>
    </r>
    <r>
      <rPr>
        <sz val="11"/>
        <color theme="1"/>
        <rFont val="Arial"/>
        <family val="2"/>
      </rPr>
      <t xml:space="preserve"> 1463
</t>
    </r>
    <r>
      <rPr>
        <b/>
        <sz val="11"/>
        <color theme="1"/>
        <rFont val="Arial"/>
        <family val="2"/>
      </rPr>
      <t>Febrero</t>
    </r>
    <r>
      <rPr>
        <sz val="11"/>
        <color theme="1"/>
        <rFont val="Arial"/>
        <family val="2"/>
      </rPr>
      <t xml:space="preserve">: 1800
</t>
    </r>
    <r>
      <rPr>
        <b/>
        <sz val="11"/>
        <color theme="1"/>
        <rFont val="Arial"/>
        <family val="2"/>
      </rPr>
      <t>Marzo:</t>
    </r>
    <r>
      <rPr>
        <sz val="11"/>
        <color theme="1"/>
        <rFont val="Arial"/>
        <family val="2"/>
      </rPr>
      <t xml:space="preserve"> 2046
Ahora bien, durante el periodo evaluado se reportó el siguiente estado de las solicitudes:
</t>
    </r>
    <r>
      <rPr>
        <b/>
        <sz val="11"/>
        <color theme="1"/>
        <rFont val="Arial"/>
        <family val="2"/>
      </rPr>
      <t xml:space="preserve">En términos: 172
Respuesta extemporánea: 1428
Tramitado en término legal: 3599
Vencida: 110
Desistida: 0
</t>
    </r>
    <r>
      <rPr>
        <sz val="11"/>
        <color theme="1"/>
        <rFont val="Arial"/>
        <family val="2"/>
      </rPr>
      <t xml:space="preserve">
</t>
    </r>
    <r>
      <rPr>
        <b/>
        <sz val="11"/>
        <color theme="1"/>
        <rFont val="Arial"/>
        <family val="2"/>
      </rPr>
      <t>SEGUNDO TRIMESTRE:</t>
    </r>
    <r>
      <rPr>
        <sz val="11"/>
        <color theme="1"/>
        <rFont val="Arial"/>
        <family val="2"/>
      </rPr>
      <t xml:space="preserve"> A la sociedad de Activos Especiales ingresaron 5.455 PQRSFD, de las cuales se reporta así:
</t>
    </r>
    <r>
      <rPr>
        <b/>
        <sz val="11"/>
        <color theme="1"/>
        <rFont val="Arial"/>
        <family val="2"/>
      </rPr>
      <t>Abril:</t>
    </r>
    <r>
      <rPr>
        <sz val="11"/>
        <color theme="1"/>
        <rFont val="Arial"/>
        <family val="2"/>
      </rPr>
      <t xml:space="preserve"> 1751
</t>
    </r>
    <r>
      <rPr>
        <b/>
        <sz val="11"/>
        <color theme="1"/>
        <rFont val="Arial"/>
        <family val="2"/>
      </rPr>
      <t xml:space="preserve">Mayo: </t>
    </r>
    <r>
      <rPr>
        <sz val="11"/>
        <color theme="1"/>
        <rFont val="Arial"/>
        <family val="2"/>
      </rPr>
      <t xml:space="preserve">2071
</t>
    </r>
    <r>
      <rPr>
        <b/>
        <sz val="11"/>
        <color theme="1"/>
        <rFont val="Arial"/>
        <family val="2"/>
      </rPr>
      <t>Junio:</t>
    </r>
    <r>
      <rPr>
        <sz val="11"/>
        <color theme="1"/>
        <rFont val="Arial"/>
        <family val="2"/>
      </rPr>
      <t xml:space="preserve"> 1633
Ahora bien, durante el periodo evaluado se reportó el siguiente estado de las solicitudes:
En términos: 636
</t>
    </r>
    <r>
      <rPr>
        <b/>
        <sz val="11"/>
        <color theme="1"/>
        <rFont val="Arial"/>
        <family val="2"/>
      </rPr>
      <t>Respuesta extemporánea: 1292</t>
    </r>
    <r>
      <rPr>
        <sz val="11"/>
        <color theme="1"/>
        <rFont val="Arial"/>
        <family val="2"/>
      </rPr>
      <t xml:space="preserve">
</t>
    </r>
    <r>
      <rPr>
        <b/>
        <sz val="11"/>
        <color theme="1"/>
        <rFont val="Arial"/>
        <family val="2"/>
      </rPr>
      <t>Tramitado en término legal: 3320</t>
    </r>
    <r>
      <rPr>
        <sz val="11"/>
        <color theme="1"/>
        <rFont val="Arial"/>
        <family val="2"/>
      </rPr>
      <t xml:space="preserve">
</t>
    </r>
    <r>
      <rPr>
        <b/>
        <sz val="11"/>
        <color theme="1"/>
        <rFont val="Arial"/>
        <family val="2"/>
      </rPr>
      <t>Vencida: 207</t>
    </r>
    <r>
      <rPr>
        <sz val="11"/>
        <color theme="1"/>
        <rFont val="Arial"/>
        <family val="2"/>
      </rPr>
      <t xml:space="preserve">
</t>
    </r>
    <r>
      <rPr>
        <b/>
        <sz val="11"/>
        <color theme="1"/>
        <rFont val="Arial"/>
        <family val="2"/>
      </rPr>
      <t>Desistida:</t>
    </r>
    <r>
      <rPr>
        <sz val="11"/>
        <color theme="1"/>
        <rFont val="Arial"/>
        <family val="2"/>
      </rPr>
      <t xml:space="preserve"> 0
En ese óden de ideas se evidencia que más del 50% de las solicitudes que ingresan a la Entidad se han tramitado oportunamente, sin embargo, debemos mejorar en la atención oportuna de las respuestas.
https://www.saesas.gov.co/informacion_ciudadano/informacion_adicional/estadisticas_servicio/2023
</t>
    </r>
    <r>
      <rPr>
        <b/>
        <sz val="11"/>
        <color theme="1"/>
        <rFont val="Arial"/>
        <family val="2"/>
      </rPr>
      <t xml:space="preserve">Tercer Trimestre: </t>
    </r>
    <r>
      <rPr>
        <sz val="11"/>
        <color theme="1"/>
        <rFont val="Arial"/>
        <family val="2"/>
      </rPr>
      <t xml:space="preserve">Se recibieron 5.034 PQRSFD en los meses de julio, agosto y septiembre, su estado legal se refleja así:
En términos 736
Respuesta extemporánea 1321
Tramitado en término legal 2793
Vencida 176
Desistida 8
https://www.saesas.gov.co/atencion_servicios_ciudadania/informacion_ciudadano/informacion_adicional/estadisticas_servicio/2023/informe_trimestral_jul_agos_sep
</t>
    </r>
    <r>
      <rPr>
        <b/>
        <sz val="11"/>
        <color theme="1"/>
        <rFont val="Arial"/>
        <family val="2"/>
      </rPr>
      <t>Total PQRSFD: 15798</t>
    </r>
    <r>
      <rPr>
        <sz val="11"/>
        <color theme="1"/>
        <rFont val="Arial"/>
        <family val="2"/>
      </rPr>
      <t xml:space="preserve">
</t>
    </r>
    <r>
      <rPr>
        <b/>
        <sz val="11"/>
        <color theme="1"/>
        <rFont val="Arial"/>
        <family val="2"/>
      </rPr>
      <t>CUARTO TRIMESTRE:</t>
    </r>
    <r>
      <rPr>
        <sz val="11"/>
        <color theme="1"/>
        <rFont val="Arial"/>
        <family val="2"/>
      </rPr>
      <t xml:space="preserve"> Se recibieron 4.473 PQRSFD en los meses de octubre, noviembre y diciembre, así:
Octubre 1588
Noviembre 1586
Diciembre 1299
Estado legal se refleja así:
En términos 788
Respuesta extemporánea 721
Tramitado en término legal 2745
Vencida 219
Desistida 0
Total PQRSFD: 20271
https://www.saesas.gov.co/atencion_servicios_ciudadania/informacion_ciudadano/informacion_adicional/estadisticas_servicio/2023</t>
    </r>
  </si>
  <si>
    <t xml:space="preserve">Atención al ciudadano emite unas alertas de vencimiento semanales los miércoles y viernes donde se reporta al funcionario y jefe del área las PQRS que se encuentran sin atender y de las cuales ya expiro el termino máximo de la misma para su determinada respuesta. Adicionalmente dando mayor alcance y seguimiento a las PQRS se envía un reporte cada fin de mes al área de talento humano con el fin de realizar las acciones pertinentes acorde al incumplimiento ya evidenciado.
Es importante mencionar que la responsabilidad de atender las peticiones oportunamente recae sobre las áreas competentes desde la asignación de la misma, por ende la Oficina de Comunicaciones y Atención al Ciudadano ha cumplido al 100% respecto la vigilancia y seguimiento a los requerimientos recibidos por la SAE.  
</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</si>
  <si>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</si>
  <si>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</si>
  <si>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Generar espacios de interacción con la población beneficiaria</t>
  </si>
  <si>
    <t>Espacios de interacción con la población beneficiaria</t>
  </si>
  <si>
    <t>(Espacios de interacción con la población beneficiaria ejecutados/ Meta de espacios de interacción con la población beneficiaria)*100%</t>
  </si>
  <si>
    <r>
      <rPr>
        <b/>
        <sz val="11"/>
        <color indexed="8"/>
        <rFont val="Arial"/>
        <family val="2"/>
      </rPr>
      <t>Objetivo del indicador</t>
    </r>
    <r>
      <rPr>
        <sz val="11"/>
        <color indexed="8"/>
        <rFont val="Arial"/>
        <family val="2"/>
      </rPr>
      <t xml:space="preserve">: medir la generación de espacios de interacción con población beneficiaria. Estos espacios tendrán como objetivo brindar herramientas comunicativas a la población beneficiaria a través de talleres dirigidos .
</t>
    </r>
    <r>
      <rPr>
        <b/>
        <sz val="11"/>
        <color indexed="8"/>
        <rFont val="Arial"/>
        <family val="2"/>
      </rPr>
      <t xml:space="preserve">Numerador: </t>
    </r>
    <r>
      <rPr>
        <sz val="11"/>
        <color indexed="8"/>
        <rFont val="Arial"/>
        <family val="2"/>
      </rPr>
      <t xml:space="preserve">corresponde a el número de espacios de interacción con población beneficiaria que han sido culminados exitosamente y cuentan con las respectivas evidencias.                                                                                                                                                                </t>
    </r>
    <r>
      <rPr>
        <b/>
        <sz val="11"/>
        <color indexed="8"/>
        <rFont val="Arial"/>
        <family val="2"/>
      </rPr>
      <t>Denominador:</t>
    </r>
    <r>
      <rPr>
        <sz val="11"/>
        <color indexed="8"/>
        <rFont val="Arial"/>
        <family val="2"/>
      </rPr>
      <t xml:space="preserve"> corresponde al número de espacios de interacción con población beneficiaria programadas para la vigencia.</t>
    </r>
  </si>
  <si>
    <r>
      <t xml:space="preserve">PRIMER TRIMESTRE: Se realizó socialiación a la comunidad previo los eventos de entrega de predios indicandoles la accionar de la SAE en los departamentos de Córdoba, Sucre.
SEGUNDO TRIMESTRE: No se tuvo avance, por lo que se se desarrolló un cronograma que tiene como fin realizar 6 talleres en los próximos trimestres con la población beneficiaria,lal cual tiene como fin establecer espacios de capacitación para la contrucción de un proyecto pruductivo, su desarrollo y comercialización,  esto, para que las comunidades beneficiarias tengan los elementos necesarios para la adecuada ejecución de sus proyectos productivos.
TERCER TRIMESTRE: Se realizó un cronograma y se coordinó con técnicos de la Gerencia Rural para realizar los talleres a finalizar el último trimeneste.   
https://www.youtube.com/live/oadiOHIn5RE?si=H1E_pS-wLq5PfBhw
</t>
    </r>
    <r>
      <rPr>
        <b/>
        <sz val="11"/>
        <color theme="1"/>
        <rFont val="Arial"/>
        <family val="2"/>
      </rPr>
      <t xml:space="preserve">CUARTO TRIMESTRE: Se realizaron los talleres de acuerdo al cronograma establecido. 
https://youtube.com/live/YX6OKfIw8HY?feature=share
https://www.youtube.com/watch?v=_2SS9kgtN8Y
https://youtube.com/live/kt1zao4atJ4?feature=share
https://m.youtube.com/live/DCViz9224iM?si=wqpU9jU1MXdEGqVC&amp;fbclid=IwAR262ntRuoK1l0uAFighHmt-uS1sP3u5B3TV9b3eIgAdi7MmEGWc_cFLuVw_aem_AW12wbUR9qL5iI4uKcwItdT66BEK0keMs1RRW2Q4NvoaeJTBQlYeHkGzPtHe2Tv11NA&amp;mibextid=Zxz2cZ
https://www.youtube.com/live/DCViz9224iM?si=wqpU9jU1MXdEGqVC
</t>
    </r>
  </si>
  <si>
    <t>Realizar la estructuración de proyectos de cooperación nacional e internacional</t>
  </si>
  <si>
    <t>Estructuración de proyectos de cooperación nacional e internacional</t>
  </si>
  <si>
    <t>(Proyectos de cooperación viabilizados /  Proyectos de cooperación estructurados)*100%</t>
  </si>
  <si>
    <r>
      <rPr>
        <b/>
        <sz val="11"/>
        <color indexed="8"/>
        <rFont val="Arial"/>
        <family val="2"/>
      </rPr>
      <t>Objetivo del indicador:</t>
    </r>
    <r>
      <rPr>
        <sz val="11"/>
        <color indexed="8"/>
        <rFont val="Arial"/>
        <family val="2"/>
      </rPr>
      <t xml:space="preserve"> medir la estructuración realizada de proyectos de cooperación nacional e internacional. 
</t>
    </r>
    <r>
      <rPr>
        <b/>
        <sz val="11"/>
        <color indexed="8"/>
        <rFont val="Arial"/>
        <family val="2"/>
      </rPr>
      <t>El numerador:</t>
    </r>
    <r>
      <rPr>
        <sz val="11"/>
        <color indexed="8"/>
        <rFont val="Arial"/>
        <family val="2"/>
      </rPr>
      <t xml:space="preserve"> son los proyectos de </t>
    </r>
    <r>
      <rPr>
        <b/>
        <sz val="11"/>
        <color indexed="8"/>
        <rFont val="Arial"/>
        <family val="2"/>
      </rPr>
      <t>cooperación viabilizados</t>
    </r>
    <r>
      <rPr>
        <sz val="11"/>
        <color indexed="8"/>
        <rFont val="Arial"/>
        <family val="2"/>
      </rPr>
      <t xml:space="preserve">,  hace referencia a los proyectos aprobados.
</t>
    </r>
    <r>
      <rPr>
        <b/>
        <sz val="11"/>
        <color indexed="8"/>
        <rFont val="Arial"/>
        <family val="2"/>
      </rPr>
      <t>El denominador:</t>
    </r>
    <r>
      <rPr>
        <sz val="11"/>
        <color indexed="8"/>
        <rFont val="Arial"/>
        <family val="2"/>
      </rPr>
      <t xml:space="preserve"> es el número de proyectos de cooperación </t>
    </r>
    <r>
      <rPr>
        <b/>
        <sz val="11"/>
        <color indexed="8"/>
        <rFont val="Arial"/>
        <family val="2"/>
      </rPr>
      <t>estructurados,</t>
    </r>
    <r>
      <rPr>
        <sz val="11"/>
        <color indexed="8"/>
        <rFont val="Arial"/>
        <family val="2"/>
      </rPr>
      <t xml:space="preserve"> hace referencia a los proyectos a los que se han presentado la propuesta a la espera de aprobación.</t>
    </r>
  </si>
  <si>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</si>
  <si>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</si>
  <si>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Elaborar oportunamente los actos administrativos de destinación definitiva</t>
  </si>
  <si>
    <t>Orientación Jurídica</t>
  </si>
  <si>
    <t>Oportunidad en la elaboración de actos administración de destinación definitiva</t>
  </si>
  <si>
    <t>( Actos administrativos de destinación definitiva elaborados oportunamente/ Solicitudes de elaboración de actos administrativos de destinación definitiva)*100%</t>
  </si>
  <si>
    <r>
      <rPr>
        <b/>
        <sz val="11"/>
        <rFont val="Arial"/>
        <family val="2"/>
      </rPr>
      <t>Objetivo del indicador:</t>
    </r>
    <r>
      <rPr>
        <sz val="11"/>
        <rFont val="Arial"/>
        <family val="2"/>
      </rPr>
      <t xml:space="preserve"> medir la oportunidad de la elaboración de actos administrativos de destinación definitiva.
</t>
    </r>
    <r>
      <rPr>
        <b/>
        <sz val="11"/>
        <rFont val="Arial"/>
        <family val="2"/>
      </rPr>
      <t>Numerador:</t>
    </r>
    <r>
      <rPr>
        <sz val="11"/>
        <rFont val="Arial"/>
        <family val="2"/>
      </rPr>
      <t xml:space="preserve"> la oportunidad de elaboración de actos administrativos se mide a partir de la solicitud efectuada conforme al término dispuesto en el procedimiento (10 días).
</t>
    </r>
    <r>
      <rPr>
        <b/>
        <sz val="11"/>
        <rFont val="Arial"/>
        <family val="2"/>
      </rPr>
      <t>Denominador:</t>
    </r>
    <r>
      <rPr>
        <sz val="11"/>
        <rFont val="Arial"/>
        <family val="2"/>
      </rPr>
      <t xml:space="preserve"> corresponde a las solicitudes de destinación definitiva de activos realizadas por las áreas misionales y que se encuentran establecidas en la ley. </t>
    </r>
  </si>
  <si>
    <t>Se recibieron un total de 68 solicitudes de actos administrativos (8 primer y segundo trimestre y 19 tercer trimestre y 41 cuarto trimestre), de los cuales se elaboraron 58 estudios y AA en el año 2023, quedando 10 AA pendientes por elaborar.</t>
  </si>
  <si>
    <t xml:space="preserve">Responder las solicitudes contractuales oportunamente </t>
  </si>
  <si>
    <t>Adquisición de Bienes y Servicios</t>
  </si>
  <si>
    <t xml:space="preserve">Planeación Contractual
Contratación 
</t>
  </si>
  <si>
    <t>Gerencia de Contratos</t>
  </si>
  <si>
    <t>Oportunidad en el trámite de solicitudes contractuales</t>
  </si>
  <si>
    <t>(Solicitudes contractuales atendidas oportunamente de acuerdo con los tiempos establecidos / Total de solicitudes contractuales realizadas por las áreas) * 100%</t>
  </si>
  <si>
    <r>
      <rPr>
        <b/>
        <sz val="11"/>
        <color indexed="8"/>
        <rFont val="Arial"/>
        <family val="2"/>
      </rPr>
      <t xml:space="preserve">Objetivo del indicador: </t>
    </r>
    <r>
      <rPr>
        <sz val="11"/>
        <color indexed="8"/>
        <rFont val="Arial"/>
        <family val="2"/>
      </rPr>
      <t xml:space="preserve">medir la oportunidad del trámite de las solicitudes contractuales. 
</t>
    </r>
    <r>
      <rPr>
        <b/>
        <sz val="11"/>
        <color indexed="8"/>
        <rFont val="Arial"/>
        <family val="2"/>
      </rPr>
      <t>Numerador:</t>
    </r>
    <r>
      <rPr>
        <sz val="11"/>
        <color indexed="8"/>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sz val="11"/>
        <color indexed="10"/>
        <rFont val="Arial"/>
        <family val="2"/>
      </rPr>
      <t xml:space="preserve">
</t>
    </r>
    <r>
      <rPr>
        <b/>
        <sz val="11"/>
        <color indexed="8"/>
        <rFont val="Arial"/>
        <family val="2"/>
      </rPr>
      <t xml:space="preserve">* Complejidad baja: </t>
    </r>
    <r>
      <rPr>
        <sz val="11"/>
        <color indexed="8"/>
        <rFont val="Arial"/>
        <family val="2"/>
      </rPr>
      <t xml:space="preserve">contempla adiciones, prórrogas o contratación nueva con cuantías </t>
    </r>
    <r>
      <rPr>
        <b/>
        <sz val="11"/>
        <color indexed="8"/>
        <rFont val="Arial"/>
        <family val="2"/>
      </rPr>
      <t>hasta 100 SMMLV.</t>
    </r>
    <r>
      <rPr>
        <sz val="11"/>
        <color indexed="8"/>
        <rFont val="Arial"/>
        <family val="2"/>
      </rPr>
      <t xml:space="preserve"> El término de respuesta es de </t>
    </r>
    <r>
      <rPr>
        <b/>
        <sz val="11"/>
        <color indexed="8"/>
        <rFont val="Arial"/>
        <family val="2"/>
      </rPr>
      <t>7 días hábiles</t>
    </r>
    <r>
      <rPr>
        <sz val="11"/>
        <color indexed="8"/>
        <rFont val="Arial"/>
        <family val="2"/>
      </rPr>
      <t xml:space="preserve"> a partir de la recepción de la solicitud a la G. Contratos.
</t>
    </r>
    <r>
      <rPr>
        <b/>
        <sz val="11"/>
        <color indexed="8"/>
        <rFont val="Arial"/>
        <family val="2"/>
      </rPr>
      <t>* Compleja media:</t>
    </r>
    <r>
      <rPr>
        <sz val="11"/>
        <color indexed="8"/>
        <rFont val="Arial"/>
        <family val="2"/>
      </rPr>
      <t xml:space="preserve"> contempla adiciones, prórrogas o contratación nueva con </t>
    </r>
    <r>
      <rPr>
        <b/>
        <sz val="11"/>
        <color indexed="8"/>
        <rFont val="Arial"/>
        <family val="2"/>
      </rPr>
      <t>cuantías superiores a 100 SMMLV hasta 500 SMMLV</t>
    </r>
    <r>
      <rPr>
        <sz val="11"/>
        <color indexed="8"/>
        <rFont val="Arial"/>
        <family val="2"/>
      </rPr>
      <t xml:space="preserve">. El término de respuesta es de </t>
    </r>
    <r>
      <rPr>
        <b/>
        <sz val="11"/>
        <color indexed="8"/>
        <rFont val="Arial"/>
        <family val="2"/>
      </rPr>
      <t>10 días hábiles</t>
    </r>
    <r>
      <rPr>
        <sz val="11"/>
        <color indexed="8"/>
        <rFont val="Arial"/>
        <family val="2"/>
      </rPr>
      <t xml:space="preserve"> a partir de la recepción de la solicitud a la G. Contratos.
</t>
    </r>
    <r>
      <rPr>
        <b/>
        <sz val="11"/>
        <color indexed="8"/>
        <rFont val="Arial"/>
        <family val="2"/>
      </rPr>
      <t>* Complejidad alta:</t>
    </r>
    <r>
      <rPr>
        <sz val="11"/>
        <color indexed="8"/>
        <rFont val="Arial"/>
        <family val="2"/>
      </rPr>
      <t xml:space="preserve"> contempla adiciones, prórrogas o contratación nueva con cuantías superiores a </t>
    </r>
    <r>
      <rPr>
        <b/>
        <sz val="11"/>
        <color indexed="8"/>
        <rFont val="Arial"/>
        <family val="2"/>
      </rPr>
      <t>500 SMML</t>
    </r>
    <r>
      <rPr>
        <sz val="11"/>
        <color indexed="8"/>
        <rFont val="Arial"/>
        <family val="2"/>
      </rPr>
      <t xml:space="preserve">. El término de respuesta es de </t>
    </r>
    <r>
      <rPr>
        <b/>
        <sz val="11"/>
        <color indexed="8"/>
        <rFont val="Arial"/>
        <family val="2"/>
      </rPr>
      <t>15 días hábiles</t>
    </r>
    <r>
      <rPr>
        <sz val="11"/>
        <color indexed="8"/>
        <rFont val="Arial"/>
        <family val="2"/>
      </rPr>
      <t xml:space="preserve"> a partir de la recepción de la solicitud a la G. Contratos.
</t>
    </r>
    <r>
      <rPr>
        <b/>
        <sz val="11"/>
        <color indexed="8"/>
        <rFont val="Arial"/>
        <family val="2"/>
      </rPr>
      <t xml:space="preserve">Denominador: </t>
    </r>
    <r>
      <rPr>
        <sz val="11"/>
        <color indexed="8"/>
        <rFont val="Arial"/>
        <family val="2"/>
      </rPr>
      <t xml:space="preserve">corresponde a solicitudes contractuales radicadas hasta el 30 de noviembre de la vigencia.
* </t>
    </r>
    <r>
      <rPr>
        <b/>
        <sz val="11"/>
        <color indexed="8"/>
        <rFont val="Arial"/>
        <family val="2"/>
      </rPr>
      <t>Para adiciones y prorrogas</t>
    </r>
    <r>
      <rPr>
        <sz val="11"/>
        <color indexed="8"/>
        <rFont val="Arial"/>
        <family val="2"/>
      </rPr>
      <t xml:space="preserve"> el área responsable deberá remitir la solicitud contractual con </t>
    </r>
    <r>
      <rPr>
        <b/>
        <sz val="11"/>
        <color indexed="8"/>
        <rFont val="Arial"/>
        <family val="2"/>
      </rPr>
      <t xml:space="preserve">mínimo veinte (20) días hábiles de antelación </t>
    </r>
    <r>
      <rPr>
        <sz val="11"/>
        <color indexed="8"/>
        <rFont val="Arial"/>
        <family val="2"/>
      </rPr>
      <t xml:space="preserve">a la fecha de vencimiento del contrato.
</t>
    </r>
  </si>
  <si>
    <t>Atender de manera oportuna los conceptos contractuales requeridos</t>
  </si>
  <si>
    <t>Contratación 
Supervisión y liquidación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</si>
  <si>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</si>
  <si>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</si>
  <si>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</si>
  <si>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Emitir conceptos técnicos de manera oportuna</t>
  </si>
  <si>
    <t xml:space="preserve">Diagnóstico y Alistamiento </t>
  </si>
  <si>
    <t xml:space="preserve">Diagnóstico de Activos </t>
  </si>
  <si>
    <t>Gerencia Técnica</t>
  </si>
  <si>
    <t xml:space="preserve">Oportunidad de conceptos técnicos </t>
  </si>
  <si>
    <t>(Conceptos técnicos realizados de manera oportuna / Número de conceptos técnicos solicitados) *100%</t>
  </si>
  <si>
    <r>
      <rPr>
        <b/>
        <sz val="11"/>
        <color indexed="8"/>
        <rFont val="Arial"/>
        <family val="2"/>
      </rPr>
      <t>Objetivo del indicador:</t>
    </r>
    <r>
      <rPr>
        <sz val="11"/>
        <color indexed="8"/>
        <rFont val="Arial"/>
        <family val="2"/>
      </rPr>
      <t xml:space="preserve"> medir la oportunidad con la que se generan los conceptos técnicos emitidos.
</t>
    </r>
    <r>
      <rPr>
        <b/>
        <sz val="11"/>
        <color indexed="8"/>
        <rFont val="Arial"/>
        <family val="2"/>
      </rPr>
      <t xml:space="preserve">Numerador: </t>
    </r>
    <r>
      <rPr>
        <sz val="11"/>
        <color indexed="8"/>
        <rFont val="Arial"/>
        <family val="2"/>
      </rPr>
      <t xml:space="preserve">se considera que un concepto técnico es oportuno, cuando éste cumple con los siguientes Acuerdos de Nivel de Servicio:
</t>
    </r>
    <r>
      <rPr>
        <b/>
        <sz val="11"/>
        <color indexed="8"/>
        <rFont val="Arial"/>
        <family val="2"/>
      </rPr>
      <t>* Complejidad alta:</t>
    </r>
    <r>
      <rPr>
        <sz val="11"/>
        <color indexed="8"/>
        <rFont val="Arial"/>
        <family val="2"/>
      </rPr>
      <t xml:space="preserve"> corresponde a conceptos técnicos que requieren de recopilación de información de entidades o actores externos. El tiempo para atender de manera oportuna este tipo de conceptos es de 15 a 30 días.
</t>
    </r>
    <r>
      <rPr>
        <b/>
        <sz val="11"/>
        <color indexed="8"/>
        <rFont val="Arial"/>
        <family val="2"/>
      </rPr>
      <t xml:space="preserve">* Complejidad media: </t>
    </r>
    <r>
      <rPr>
        <sz val="11"/>
        <color indexed="8"/>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color indexed="8"/>
        <rFont val="Arial"/>
        <family val="2"/>
      </rPr>
      <t>* Complejidad baja:</t>
    </r>
    <r>
      <rPr>
        <sz val="11"/>
        <color indexed="8"/>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color indexed="8"/>
        <rFont val="Arial"/>
        <family val="2"/>
      </rPr>
      <t>Denominador:</t>
    </r>
    <r>
      <rPr>
        <sz val="11"/>
        <color indexed="8"/>
        <rFont val="Arial"/>
        <family val="2"/>
      </rPr>
      <t xml:space="preserve">  los conceptos técnicos solicitados por parte de las áreas corresponden a conceptos relacionados con viabilidad de nuevos negocios, valoración de activos, normatividad relacionada con ordenamiento territorial, arrendamientos, entre otros.</t>
    </r>
  </si>
  <si>
    <t>Durante el año 2023, la Gerencia de Bienes Inmuebles Rurales solicitó a la Gerencia Técnica la revisión y aprobación de las fichas de caracterización de inmuebles rurales para un total de 607 FMI. Todas las fichas fueron revisadas y aprobadas en su totalidad.
La distribución de estas solicitudes por regionales es la siguiente:
• Regional Norte: 62 FMI
• Regional Centro Oriente: 183 FMI
•  Regional Occidente: 83 FMI
• Regional Sur Occidente: 279 FMI</t>
  </si>
  <si>
    <t>Gestionar el saneamiento físico catastral de inmuebles sociales y no sociales</t>
  </si>
  <si>
    <t xml:space="preserve">Alistamiento de Activos </t>
  </si>
  <si>
    <t>Saneamiento físico catastral de inmuebles</t>
  </si>
  <si>
    <t>(Número de activos con saneamiento físico catastral / Número de activos programados para saneamiento físico catastral) *100%</t>
  </si>
  <si>
    <r>
      <rPr>
        <b/>
        <sz val="11"/>
        <color rgb="FF000000"/>
        <rFont val="Arial"/>
        <family val="2"/>
      </rPr>
      <t>Objetivo del indicador</t>
    </r>
    <r>
      <rPr>
        <sz val="11"/>
        <color rgb="FF000000"/>
        <rFont val="Arial"/>
        <family val="2"/>
      </rPr>
      <t xml:space="preserve">: medir el saneamiento físico catastral de inmuebles programados para la vigencia.
</t>
    </r>
    <r>
      <rPr>
        <b/>
        <sz val="11"/>
        <color rgb="FF000000"/>
        <rFont val="Arial"/>
        <family val="2"/>
      </rPr>
      <t xml:space="preserve">Numerador: </t>
    </r>
    <r>
      <rPr>
        <sz val="11"/>
        <color rgb="FF000000"/>
        <rFont val="Arial"/>
        <family val="2"/>
      </rPr>
      <t xml:space="preserve">corresponde a los activos que cuentan con saneamiento físico catastral, es decir, que su información catastral y registral coincida con la información real del activo.
</t>
    </r>
    <r>
      <rPr>
        <b/>
        <sz val="11"/>
        <color rgb="FF000000"/>
        <rFont val="Arial"/>
        <family val="2"/>
      </rPr>
      <t xml:space="preserve">
Denominador</t>
    </r>
    <r>
      <rPr>
        <sz val="11"/>
        <color rgb="FF000000"/>
        <rFont val="Arial"/>
        <family val="2"/>
      </rPr>
      <t>: corresponde al número de activos programados para saneamiento físico catastral. En la programación de activos a sanear se priorizan las solicitudes de destinación, los activos a comercializar y las solicitudes especiales relevantes.</t>
    </r>
  </si>
  <si>
    <t>Aproximadamente el 30% de lo analizado y verificado en diagnóstico de Inmuebles va dirigido al proceso de Saneamiento, en el cual se desarrollan las actividades necesarias para resolver las inconsistencias a nivel documental, físico, catastral y técnico de dichos inmuebles.
La meta asignada para el año 2023 fue de 400 Saneamientos físicos catastrales de Inmuebles, durante esta vigencia se realizó proceso de Saneamiento Físico Catastral a 571 Folios de Matricula Inmobiliaria (FMI) (Estudios de viabilidad, Saneados, levantamientos Topográficos).</t>
  </si>
  <si>
    <t>Gestionar el alistamiento físico catastral de inmuebles sociales y no sociales</t>
  </si>
  <si>
    <t>Alistamiento físico catastral de inmuebles susceptibles de venta</t>
  </si>
  <si>
    <t>(Número de inmuebles con alistamiento físico catastral/ Número de inmuebles susceptibles de alistamiento físico catastral) *100%</t>
  </si>
  <si>
    <r>
      <rPr>
        <b/>
        <sz val="11"/>
        <color indexed="8"/>
        <rFont val="Arial"/>
        <family val="2"/>
      </rPr>
      <t xml:space="preserve">Objetivo del indicador: </t>
    </r>
    <r>
      <rPr>
        <sz val="11"/>
        <color indexed="8"/>
        <rFont val="Arial"/>
        <family val="2"/>
      </rPr>
      <t xml:space="preserve">medir el alistamiento físico catastral de inmuebles susceptibles de venta realizados, es decir, los que cuenten con viabilidad jurídica y que requieren alistamiento físico.
</t>
    </r>
    <r>
      <rPr>
        <b/>
        <sz val="11"/>
        <color indexed="8"/>
        <rFont val="Arial"/>
        <family val="2"/>
      </rPr>
      <t>Numerador</t>
    </r>
    <r>
      <rPr>
        <sz val="11"/>
        <color indexed="8"/>
        <rFont val="Arial"/>
        <family val="2"/>
      </rPr>
      <t xml:space="preserve">: corresponde a los inmuebles con alistamiento físico catastral, es decir, con saneamiento físico catastral y/o valoración realizada.
</t>
    </r>
    <r>
      <rPr>
        <b/>
        <sz val="11"/>
        <color indexed="8"/>
        <rFont val="Arial"/>
        <family val="2"/>
      </rPr>
      <t xml:space="preserve">Denominador: </t>
    </r>
    <r>
      <rPr>
        <sz val="11"/>
        <color indexed="8"/>
        <rFont val="Arial"/>
        <family val="2"/>
      </rPr>
      <t>corresponde a los inmuebles requeridos o susceptibles de alistamiento físico catastral, es decir, que ya cuenten con viabilidad jurídica y requieran saneamiento físico catastral o valoración.</t>
    </r>
  </si>
  <si>
    <t>Realizar avalúos de bienes  inmuebles</t>
  </si>
  <si>
    <t>Avalúos de bienes inmuebles</t>
  </si>
  <si>
    <t>(Cantidad de avalúos gestionados / Cantidad de avalúos solicitados a la Gerencia Técnica) *100%</t>
  </si>
  <si>
    <r>
      <rPr>
        <b/>
        <sz val="11"/>
        <color indexed="8"/>
        <rFont val="Arial"/>
        <family val="2"/>
      </rPr>
      <t xml:space="preserve">Objetivo del indicador: </t>
    </r>
    <r>
      <rPr>
        <sz val="11"/>
        <color indexed="8"/>
        <rFont val="Arial"/>
        <family val="2"/>
      </rPr>
      <t>medir la gestión realizada frente a la elaboración y/o revisión de avalúos</t>
    </r>
    <r>
      <rPr>
        <b/>
        <sz val="11"/>
        <color indexed="8"/>
        <rFont val="Arial"/>
        <family val="2"/>
      </rPr>
      <t xml:space="preserve"> </t>
    </r>
    <r>
      <rPr>
        <sz val="11"/>
        <color indexed="8"/>
        <rFont val="Arial"/>
        <family val="2"/>
      </rPr>
      <t xml:space="preserve">de inmuebles sociales y no sociales dispuestos para enajenación temprana o comercialización.
</t>
    </r>
    <r>
      <rPr>
        <b/>
        <sz val="11"/>
        <color indexed="8"/>
        <rFont val="Arial"/>
        <family val="2"/>
      </rPr>
      <t>Numerador:</t>
    </r>
    <r>
      <rPr>
        <sz val="11"/>
        <color indexed="8"/>
        <rFont val="Arial"/>
        <family val="2"/>
      </rPr>
      <t xml:space="preserve"> corresponde a los avalúos gestionados realizados frente a la elaboración de avalúos de inmuebles sociales y no sociales solicitados.
</t>
    </r>
    <r>
      <rPr>
        <b/>
        <sz val="11"/>
        <color indexed="8"/>
        <rFont val="Arial"/>
        <family val="2"/>
      </rPr>
      <t>Denominador:</t>
    </r>
    <r>
      <rPr>
        <sz val="11"/>
        <color indexed="8"/>
        <rFont val="Arial"/>
        <family val="2"/>
      </rPr>
      <t xml:space="preserve"> corresponde a solicitudes de elaboración de avalúos de inmuebles sociales y no sociales dispuestos para enajenación temprana o comercialización.</t>
    </r>
  </si>
  <si>
    <t>Este proceso se desarrolla desde la Gerencia Técnica con el fin de obtener el Avalúo comercial de los bienes inmuebles urbanos y rurales conforme a las metodologías establecidas por el Instituto Geográfico Agustín Codazzi (IGAC) a través del registro abierto de avaluadores.</t>
  </si>
  <si>
    <t>Los avalúos gestionados en el año 2023 fueron 4380 FMI lo que corresponde al 100% de cumplimiento.  Estos se dividieron así:
• Enajenación temprana: 2287 Folios de Matricula Inmobiliaria - FMI.
• Extintos: 752 Folios de Matricula Inmobiliaria - FMI.
• Sociedades en Liquidación: 509 Folios de Matricula Inmobiliaria - FMI.
• Sociedades Activas: 832 Folios de Matricula Inmobiliaria - FMI.</t>
  </si>
  <si>
    <t>Medir la oportunidad en la atención de solicitudes de comisión o desplazamientos de viajes</t>
  </si>
  <si>
    <t>Gestión de viáticos y comisiones</t>
  </si>
  <si>
    <t>Administración de viáticos y comisiones</t>
  </si>
  <si>
    <t>GIT. Viáticos y Comisiones</t>
  </si>
  <si>
    <t>Oportunidad de atención de solicitudes de comisión o desplazamiento de viajes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</si>
  <si>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</si>
  <si>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</si>
  <si>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Durante el periodo del 1 de enero al 31 de diciembre de 2023 se  recibieron 5796 solicitudes de comisiones de servicio y fueron gestionadas en su totalidad de manera oportuna.</t>
  </si>
  <si>
    <t xml:space="preserve">Medir la percepción y satisfacción que tienen el público externo frente a SAE
</t>
  </si>
  <si>
    <t>Mediciones de satisfacción y/o percepción a nivel externo</t>
  </si>
  <si>
    <t>(Número de mediciones externas realizadas / Número de mediciones externas programadas) 100%</t>
  </si>
  <si>
    <r>
      <rPr>
        <b/>
        <sz val="11"/>
        <color indexed="8"/>
        <rFont val="Arial"/>
        <family val="2"/>
      </rPr>
      <t>Objetivo del indicador:</t>
    </r>
    <r>
      <rPr>
        <sz val="11"/>
        <color indexed="8"/>
        <rFont val="Arial"/>
        <family val="2"/>
      </rPr>
      <t xml:space="preserve"> medir la realización de las mediciones externas de manera virtual con público de interés en  la SAE como compradores, arrendatarios, entre otros. 
</t>
    </r>
    <r>
      <rPr>
        <b/>
        <sz val="11"/>
        <color indexed="8"/>
        <rFont val="Arial"/>
        <family val="2"/>
      </rPr>
      <t xml:space="preserve">Numerador: </t>
    </r>
    <r>
      <rPr>
        <sz val="11"/>
        <color indexed="8"/>
        <rFont val="Arial"/>
        <family val="2"/>
      </rPr>
      <t xml:space="preserve">corresponde al número de mediciones realizadas a nivel externo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color indexed="8"/>
        <rFont val="Arial"/>
        <family val="2"/>
      </rPr>
      <t xml:space="preserve">Denominador: </t>
    </r>
    <r>
      <rPr>
        <sz val="11"/>
        <color indexed="8"/>
        <rFont val="Arial"/>
        <family val="2"/>
      </rPr>
      <t xml:space="preserve">corresponde al número de mediciones programadas de satisfacción y percepción de la gestión de SAE. Para la vigencia se tiene previsto 6 mediciones distribuidas de la siguiente forma: 
*Medición de satisfacción: 4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</si>
  <si>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r>
      <t xml:space="preserve">En el informe mensual y trimestral de PQRSFD , registra una sección en la cual se reporta los resultados de la  encuesta de satisfacción que se tiene a nivel externo, en la cual se plantean 5 preguntas:
1. ¿Cómo califica el interés y aptitud de nuestros funcionarios para resolver el motivo de su solicitud?
2. ¿Cómo califica el servicio inicial recibido?
3. ¿Cómo califica la rapidez en la atención del motivo de su solicitud?
4. ¿Recibió atención cordial y personalizada?
5. Tipo de cliente (arrendatario, comprador, depositario, liquidador, entidad estatal o ciudadanía en general).
</t>
    </r>
    <r>
      <rPr>
        <b/>
        <sz val="11"/>
        <color theme="1"/>
        <rFont val="Arial"/>
        <family val="2"/>
      </rPr>
      <t>Primer trimestre:</t>
    </r>
    <r>
      <rPr>
        <sz val="11"/>
        <color theme="1"/>
        <rFont val="Arial"/>
        <family val="2"/>
      </rPr>
      <t xml:space="preserve"> Respondieron un promedio de 334 personas.
De lo anterior, se pudo concluir que hay un participación mínima en dar respuesta a la encuesta a comparación de la cantidad de usuarios que se registran en las bases de datos, por ende, se realizó diseño de nuevas estrategias que tengan mayor alcance en las próximas mediciones de satisfacción a nivel externo.
</t>
    </r>
    <r>
      <rPr>
        <b/>
        <sz val="11"/>
        <color theme="1"/>
        <rFont val="Arial"/>
        <family val="2"/>
      </rPr>
      <t>Segundo trimestre:</t>
    </r>
    <r>
      <rPr>
        <sz val="11"/>
        <color theme="1"/>
        <rFont val="Arial"/>
        <family val="2"/>
      </rPr>
      <t xml:space="preserve"> Respondieron un promedio de 330 personas, donde regisra que más de 50% de nuestros clientes se encuetran satisfechos con la prestación de nuestros servicios, adicionalmente, registra que las personas que más respondieron la encuesta fue la ciudadanía en general.
Se tiene proyectado que en el tercer trimestre se realice una encuesta externa a que pueda medir el niver de satisfacción y percepción que tiene la entidad, la cual identifica a cada uno de nuestros clientes (comprador, arrendador, depositario, destinatario, liquidador, ciudadanía general).
</t>
    </r>
    <r>
      <rPr>
        <b/>
        <sz val="11"/>
        <color theme="1"/>
        <rFont val="Arial"/>
        <family val="2"/>
      </rPr>
      <t>Tercer trimestre:</t>
    </r>
    <r>
      <rPr>
        <sz val="11"/>
        <color theme="1"/>
        <rFont val="Arial"/>
        <family val="2"/>
      </rPr>
      <t xml:space="preserve"> Respondieron un promedio de 306 personas, una vez conocido el resultado de la encuesta de satisfaccion nos damos cuenta que el 44% de las personas que respondieron dicha encuesta son la ciudadania en general y 50% considera que se presto un buen servicio, el 30% un inadecuado servicio y un estimado del 20% un servicio regular.
</t>
    </r>
    <r>
      <rPr>
        <b/>
        <sz val="11"/>
        <color theme="1"/>
        <rFont val="Arial"/>
        <family val="2"/>
      </rPr>
      <t xml:space="preserve">Cuarto Trimestre: </t>
    </r>
    <r>
      <rPr>
        <sz val="11"/>
        <color theme="1"/>
        <rFont val="Arial"/>
        <family val="2"/>
      </rPr>
      <t xml:space="preserve">
Respondieron un promedio de 479 personas, donde observamos que la mayor participación es de la ciudadanía en general. La evolución de las encuestas se observa una mejora en el siguiente aspecto: Interés y aptitud de los funcionarios: El porcentaje de encuestados que calificó como "bueno" o "regular" con un porcentaje de aumentó del 53,64% a 56,28%. Servicio inicial recibido: El porcentaje de encuestados que calificó como "bueno" o "regular" el servicio inicial recibido aumentó de 54,25% a 57,25%. 
No obstante, aún hay algunos aspectos que podrían mejorarse. Por ejemplo, el 35,18% de los encuestados calificó como "malo" la rapidez en la atención
https://www.saesas.gov.co/informacion_ciudadano/informacion_adicional/estadisticas_servicio/2023
La oficina de Comunicaciones y Atención al Ciudadano realizo dos encuestas en un mismo formulario donde se evaluando la 1.percepción y 2.satisfacción donde ha proporcionado una panorámica reveladora y compleja de las percepciones y experiencias de los encuestados. A lo largo de este análisis, se ha destacado la diversidad de opiniones, reflejando una amplia gama de experiencias individuales con la SAE. Resaltando la importancia de contextualizar las experiencias individuales dentro de un marco temporal para comprender adecuadamente la percepción actual de la sociedad y las áreas que requieren atención y mejora dentro de la entidad.
https://forms.office.com/Pages/ResponsePage.aspx?id=-M3ILBhVgE-e2Vpp9jjCgZx3XLjSlURHr1rbxy9f0R1UOVUxTlo1SVZVV01QTE9ZU1VMWjkxSDhOVi4u 
https://www.saesas.gov.co/informacion_ciudadano/informacion_adicional/estadisticas_servicio/2023
</t>
    </r>
  </si>
  <si>
    <t>Gestionar las solicitudes de Mesa de ayuda de manera oportuna según los ANS establecidos en el catálogo de servicio</t>
  </si>
  <si>
    <t>Tecnología</t>
  </si>
  <si>
    <t>Gestión de Infraestructura Tecnológica
Mantenimiento y Soporte de Aplicaciones</t>
  </si>
  <si>
    <t>Oficina de Gestión de la Información</t>
  </si>
  <si>
    <t>Oportunidad de atención de Mesa de ayuda</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</si>
  <si>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</si>
  <si>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</si>
  <si>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 xml:space="preserve">Se han resuelto y cerrado 11175  de los 11345 tickets registrados en la mesa de ayuda en el trimestre corte 31/12/2023
</t>
  </si>
  <si>
    <t xml:space="preserve">Se continuarán atendido y gestionando las solicitudes e acuerdo con lo requerida, han aumentado por la rotación de personal y planes de choque que requiere la creación de usuarios y asignación de recursos tecnológicos
Se implemento de versión la nueva mesa de servicio </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</si>
  <si>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</si>
  <si>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</si>
  <si>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</si>
  <si>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</si>
  <si>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</si>
  <si>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La Oficina de Comunicaciones y Atención al Ciudadano realizo las siguentes campañas:
Primer trimestre: 
1. Activos por el cambio
2. Se realizo las estrategias de tierras para producir y para la paz.
Segundo trimestre:
1. Unidos por La Guajira
2. Entrega del TRYP y Campanario al Tequedama
3. Banco de Hojas de Vida,
4. Reporte de bienes 
5. Gerentes y depositarios populares 
https://www.instagram.com/saesas1/
https://www.facebook.com/activosSAE
https://twitter.com/activosSAE
Tercer trimestre:
1. Cosecha de San Marcos
2. Logros de la SAE
3. Código Cívico
4. Festival de Cine Jardin 
6. Parche TV    
https://www.instagram.com/saesas1/
https://www.facebook.com/activosSAE
https://twitter.com/activosSAE
Cuarto  trimestre:
1. Festival de Cine en Jardín Antioquia
2. Entrega de bienes en Tumaco
3. ¿Cómo llega un bien a la SAE?
4. Mercado Campesino en Sampues- Sucre
5.La revolución de la Vivienda Popular
6.Una Pola por la paz 
https://www.instagram.com/saesas1/
https://www.facebook.com/activosSAE
https://twitter.com/activosSAE</t>
  </si>
  <si>
    <t>Diseño de estrategias de comunicación y socialización de nuevo modelo de operación SAE</t>
  </si>
  <si>
    <t>Productos pedagógicos del nuevo modelo de operación</t>
  </si>
  <si>
    <t>(Número de productos pedagógicos realizados/Número de productos pedagógicos programados)*100%</t>
  </si>
  <si>
    <r>
      <rPr>
        <b/>
        <sz val="11"/>
        <color indexed="8"/>
        <rFont val="Arial"/>
        <family val="2"/>
      </rPr>
      <t>Objetivo del indicador:</t>
    </r>
    <r>
      <rPr>
        <sz val="11"/>
        <color indexed="8"/>
        <rFont val="Arial"/>
        <family val="2"/>
      </rPr>
      <t xml:space="preserve"> medir la creación de productos pedagógicos que permitan la comunicación y socialización del nuevo modelo de operación de la SAE. 
</t>
    </r>
    <r>
      <rPr>
        <b/>
        <sz val="11"/>
        <color indexed="8"/>
        <rFont val="Arial"/>
        <family val="2"/>
      </rPr>
      <t xml:space="preserve">Numerador: </t>
    </r>
    <r>
      <rPr>
        <sz val="11"/>
        <color indexed="8"/>
        <rFont val="Arial"/>
        <family val="2"/>
      </rPr>
      <t xml:space="preserve">corresponde al número de productos pedagógicos creados y socializados. Los productos pedagógicos se consideran culminados cuando han sido difundidos por los canales oficiales de la SAE dispuestos para tal fin.                           
</t>
    </r>
    <r>
      <rPr>
        <b/>
        <sz val="11"/>
        <color indexed="8"/>
        <rFont val="Arial"/>
        <family val="2"/>
      </rPr>
      <t xml:space="preserve">Denominador: </t>
    </r>
    <r>
      <rPr>
        <sz val="11"/>
        <color indexed="8"/>
        <rFont val="Arial"/>
        <family val="2"/>
      </rPr>
      <t xml:space="preserve">corresponde al número de productos pedagógicos programados para comunicación y socialización en la vigencia. Para esta vigencia se tienen programados 12 productos. </t>
    </r>
  </si>
  <si>
    <t>Promocionar en medios comunitarios, regionales, alternativos y digitales la información institucional dentro de los públicos de interés</t>
  </si>
  <si>
    <t>Promoción de información institucional en medios alternativos y digitales</t>
  </si>
  <si>
    <t xml:space="preserve">(Campañas de promoción y pauta implementadas/ Campañas de promoción y pauta programadas)*100%
</t>
  </si>
  <si>
    <r>
      <rPr>
        <b/>
        <sz val="11"/>
        <color indexed="8"/>
        <rFont val="Arial"/>
        <family val="2"/>
      </rPr>
      <t xml:space="preserve">Objetivo del indicador: </t>
    </r>
    <r>
      <rPr>
        <sz val="11"/>
        <color indexed="8"/>
        <rFont val="Arial"/>
        <family val="2"/>
      </rPr>
      <t xml:space="preserve">medir la implementación de campañas de promoción y pauta de la SAE en medios alternativos y digitales. 
</t>
    </r>
    <r>
      <rPr>
        <b/>
        <sz val="11"/>
        <color indexed="8"/>
        <rFont val="Arial"/>
        <family val="2"/>
      </rPr>
      <t>Numerador:</t>
    </r>
    <r>
      <rPr>
        <sz val="11"/>
        <color indexed="8"/>
        <rFont val="Arial"/>
        <family val="2"/>
      </rPr>
      <t xml:space="preserve"> corresponde al número de campañas de promoción y pauta implementadas por la Oficina de Comunicaciones y Atención al Ciudadano. 
</t>
    </r>
    <r>
      <rPr>
        <b/>
        <sz val="11"/>
        <color indexed="8"/>
        <rFont val="Arial"/>
        <family val="2"/>
      </rPr>
      <t>Denominador</t>
    </r>
    <r>
      <rPr>
        <sz val="11"/>
        <color indexed="8"/>
        <rFont val="Arial"/>
        <family val="2"/>
      </rPr>
      <t xml:space="preserve"> corresponde al número de campañas programadas para la vigencia en medios digitales y alternativos. Para esta vigencia se tiene programado la implementación de 4 campañas de promoción y pauta. </t>
    </r>
  </si>
  <si>
    <t>Primer trimestre: 1. Se realizo pauta digital en redes sociales informando a la ciudadania sobre el proceso de gerentes y depositarios provisionales
Segundo trimestre: Se realizó pauta en Cartagena sobre la Invasión del Mamonal.
Tercer Semestre: Se realizó pauta para evento de cienaga de Oro y adjudicantes 
Cuarto Trimestre: Mercado campesino en Sampués</t>
  </si>
  <si>
    <t>Realizar el cambio de imagen  institucional de SAE</t>
  </si>
  <si>
    <t>Cambio de Imagen Institucional</t>
  </si>
  <si>
    <t>(Actividades ejecutadas/ Actividades programadas para el cambio de imagen institucional)*100%</t>
  </si>
  <si>
    <r>
      <rPr>
        <b/>
        <sz val="11"/>
        <color indexed="8"/>
        <rFont val="Arial"/>
        <family val="2"/>
      </rPr>
      <t>Objetivo del indicador:</t>
    </r>
    <r>
      <rPr>
        <sz val="11"/>
        <color indexed="8"/>
        <rFont val="Arial"/>
        <family val="2"/>
      </rPr>
      <t xml:space="preserve"> medir el grado de avance de las actividades relacionadas con el cambio de imagen institucional de SAE.
</t>
    </r>
    <r>
      <rPr>
        <b/>
        <sz val="11"/>
        <color indexed="8"/>
        <rFont val="Arial"/>
        <family val="2"/>
      </rPr>
      <t xml:space="preserve">Numerador: </t>
    </r>
    <r>
      <rPr>
        <sz val="11"/>
        <color indexed="8"/>
        <rFont val="Arial"/>
        <family val="2"/>
      </rPr>
      <t xml:space="preserve">corresponde a las actividades del plan de trabajo ejecutadas al 100%.
</t>
    </r>
    <r>
      <rPr>
        <b/>
        <sz val="11"/>
        <color indexed="8"/>
        <rFont val="Arial"/>
        <family val="2"/>
      </rPr>
      <t>Denominador:</t>
    </r>
    <r>
      <rPr>
        <sz val="11"/>
        <color indexed="8"/>
        <rFont val="Arial"/>
        <family val="2"/>
      </rPr>
      <t xml:space="preserve"> corresponde a las actividades programadas para el cambio de imagen institucional, como por ejemplo, cambios de logos, actualizaciones en página web institucional, entre otras.
</t>
    </r>
  </si>
  <si>
    <t xml:space="preserve">Se realizo el nuevo diseño de logo de la Entidad y su socialización mediante el brandeo en la Entidad y los productos institucionales para reforzar la imagen. 
</t>
  </si>
  <si>
    <t>Realizar y participar en eventos comerciales, corporativos, académicos o estratégicos para el buen posicionamiento de SAE</t>
  </si>
  <si>
    <t>Desarrollar espacios virtuales  con los diferentes grupos de interés para promover la productividad
 de los bienes que administra la Entidad. 
Realizar foros especializados focalizados a población priorizada</t>
  </si>
  <si>
    <t>Espacios virtuales a grupos de interés</t>
  </si>
  <si>
    <t>(Cantidad de espacios virtuales realizados / Cantidad de espacios virtuales programados) *100%</t>
  </si>
  <si>
    <t xml:space="preserve">Objetivo del indicador: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Numerador: corresponde a la cantidad de espacios virtuales realizados y culminados exitosamente con sus evidencias respectivas. 
Denominador:  corresponde al número de espacios virtuales programados. Los espacios virtuales deben contar con temáticas claras, interlocutores y actores que participan. Para el 2023 se tiene como meta la realización de 4 espacios virtuales.                    
</t>
  </si>
  <si>
    <t>Participar en eventos estratégicos a nivel nacional e internacional</t>
  </si>
  <si>
    <t>Participación de eventos estratégicos a nivel nacional e internacional</t>
  </si>
  <si>
    <t>(Eventos o reuniones estratégicos con participación de SAE / Eventos o reuniones estratégicas programadas)*100%</t>
  </si>
  <si>
    <r>
      <rPr>
        <b/>
        <sz val="11"/>
        <color indexed="8"/>
        <rFont val="Arial"/>
        <family val="2"/>
      </rPr>
      <t>Objetivo del indicador:</t>
    </r>
    <r>
      <rPr>
        <sz val="11"/>
        <color indexed="8"/>
        <rFont val="Arial"/>
        <family val="2"/>
      </rPr>
      <t xml:space="preserve"> medir la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 programadas que varían de acuerdo a demanda u oferta del entorno.</t>
    </r>
  </si>
  <si>
    <t xml:space="preserve">Para este indicador en el cuarto trimestre de 2023 la Gerencia de Proyectos Especiales coordinó y desarrolló en Perú un evento, en el que se realizó la asesoría técnica a PRONABI (Agencia homóloga de la SAE en Perú) relacionada con la administración de los bienes en proceso de extinción de dominio con el acompañamiento de la Secretaria General de la OEA.
Adicional a este evento, en los trimestres anteriores de 2023 se coordinaron y desarrollaron desde la Gerencia de Proyectos Especiales de manera acumulada cuatro (4) eventos, de los cuales tres (3) se desarrollaron con entidades, agencias o programas internacionales encargados de la administración de bienes en extinción de dominio en sus respectivos países y  un (1) evento desarrollado a nivel nacional denominado taller "Pedagogía de la Memoria" que se realizó en el marco del Festival de cine que tuvo lugar en el municipio de Jardín, Antioquia. Este evento tuvo como temática el narcotrafico, con el fin de generar conciencia sobre sus efectos negativos para la sociedad y dar a conocer el enfoque de democratización de los activos que viene desarrollando la SAE.
En este sentido a corte del cuarto trimestre de 2023 se coordinaron y realizaron desde la Gerencia de Proyectos Especiales en total cinco (5) eventos.  </t>
  </si>
  <si>
    <t>Realizar y revisar estimados de renta en las regionales</t>
  </si>
  <si>
    <t>Alistamiento de Activos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</si>
  <si>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</si>
  <si>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</si>
  <si>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</si>
  <si>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Crear espacios de innovación y mejora que coadyuven a los objetivos estratégicos de SAE</t>
  </si>
  <si>
    <t>Implementar el esquema de gobierno corporativo en las Sociedades Activas priorizadas</t>
  </si>
  <si>
    <t>Implementación de Gobierno Corporativo en Sociedades Activas</t>
  </si>
  <si>
    <t>(Sociedades Activas con implementación de gobierno corporativo / Sociedades Activas priorizadas para implementación de gobierno corporativo en la vigencia) *100%</t>
  </si>
  <si>
    <r>
      <rPr>
        <b/>
        <sz val="11"/>
        <color indexed="8"/>
        <rFont val="Arial"/>
        <family val="2"/>
      </rPr>
      <t>Objetivo del indicador:</t>
    </r>
    <r>
      <rPr>
        <sz val="11"/>
        <color indexed="8"/>
        <rFont val="Arial"/>
        <family val="2"/>
      </rPr>
      <t xml:space="preserve"> medir la implementación del Gobierno Corporativo en Sociedades Activas priorizadas. 
</t>
    </r>
    <r>
      <rPr>
        <b/>
        <sz val="11"/>
        <color indexed="8"/>
        <rFont val="Arial"/>
        <family val="2"/>
      </rPr>
      <t xml:space="preserve">Numerador: </t>
    </r>
    <r>
      <rPr>
        <sz val="11"/>
        <color indexed="8"/>
        <rFont val="Arial"/>
        <family val="2"/>
      </rPr>
      <t xml:space="preserve">corresponde a las sociedades con implementación de gobierno corporativo de acuerdo con lineamientos establecidos.
</t>
    </r>
    <r>
      <rPr>
        <b/>
        <sz val="11"/>
        <color indexed="8"/>
        <rFont val="Arial"/>
        <family val="2"/>
      </rPr>
      <t>Denominador:</t>
    </r>
    <r>
      <rPr>
        <sz val="11"/>
        <color indexed="8"/>
        <rFont val="Arial"/>
        <family val="2"/>
      </rPr>
      <t xml:space="preserve"> son las Sociedades priorizadas programadas para implementar su gobierno corporativo. Los criterios para priorizar las Sociedades son los siguientes:
* </t>
    </r>
    <r>
      <rPr>
        <b/>
        <sz val="11"/>
        <color indexed="8"/>
        <rFont val="Arial"/>
        <family val="2"/>
      </rPr>
      <t>Financiero</t>
    </r>
    <r>
      <rPr>
        <sz val="11"/>
        <color indexed="8"/>
        <rFont val="Arial"/>
        <family val="2"/>
      </rPr>
      <t xml:space="preserve">: sociedades con ventas mayores a 2.000 millones de pesos. 
* </t>
    </r>
    <r>
      <rPr>
        <b/>
        <sz val="11"/>
        <color indexed="8"/>
        <rFont val="Arial"/>
        <family val="2"/>
      </rPr>
      <t>Cualitativo</t>
    </r>
    <r>
      <rPr>
        <sz val="11"/>
        <color indexed="8"/>
        <rFont val="Arial"/>
        <family val="2"/>
      </rPr>
      <t xml:space="preserve">: cuando las actividades económicas de las sociedades requieran un nivel de especialidad y complejidad.  
* </t>
    </r>
    <r>
      <rPr>
        <b/>
        <sz val="11"/>
        <color indexed="8"/>
        <rFont val="Arial"/>
        <family val="2"/>
      </rPr>
      <t>Uso del Gobierno Corporativo</t>
    </r>
    <r>
      <rPr>
        <sz val="11"/>
        <color indexed="8"/>
        <rFont val="Arial"/>
        <family val="2"/>
      </rPr>
      <t>: en los casos en que este instituido el gobierno corporativo, será necesaria la participación de los miembros de la Junta Directiva respecto al estudio de selección.</t>
    </r>
  </si>
  <si>
    <t xml:space="preserve">Para el 2023 se implentó un total de 59 Gerencias bajo la figura de Gobierno Coporativo, lo cual lleva a un cumplimneto del 236% del indicador mejorando la gestión administrativa de las sociedades y fortaleciendo el seguimiento y control de las mismas. </t>
  </si>
  <si>
    <t>Realizar las fichas técnicas de caracterización Inmuebles Rurales para su comercialización</t>
  </si>
  <si>
    <t>Fichas técnicas de caracterización de Inmuebles Rurales entregadas a Gerencia Técnica para comercialización</t>
  </si>
  <si>
    <t>(Fichas técnicas de caracterización de inmuebles rurales para comercialización entregadas a Gerencia Técnica/ Fichas técnicas de caracterización de Inmuebles rurales solicitados para comercialización) *100%</t>
  </si>
  <si>
    <r>
      <rPr>
        <b/>
        <sz val="11"/>
        <color indexed="8"/>
        <rFont val="Arial"/>
        <family val="2"/>
      </rPr>
      <t>Objetivo del indicador:</t>
    </r>
    <r>
      <rPr>
        <sz val="11"/>
        <color indexed="8"/>
        <rFont val="Arial"/>
        <family val="2"/>
      </rPr>
      <t xml:space="preserve"> medir las fichas técnicas de caracterización de Inmuebles Rurales para disponerlos de manera definitiva a través de procesos de comercialización.
</t>
    </r>
    <r>
      <rPr>
        <b/>
        <sz val="11"/>
        <color indexed="8"/>
        <rFont val="Arial"/>
        <family val="2"/>
      </rPr>
      <t xml:space="preserve">Numerador: </t>
    </r>
    <r>
      <rPr>
        <sz val="11"/>
        <color indexed="8"/>
        <rFont val="Arial"/>
        <family val="2"/>
      </rPr>
      <t xml:space="preserve">se considera que un inmueble rural cuenta con ficha técnica de caracterización cuando se ha determinado: Vocación del bien; Estado del inmueble; Necesidades de saneamiento requeridos y estimación del valor del estimado de renta.
</t>
    </r>
    <r>
      <rPr>
        <b/>
        <sz val="11"/>
        <color indexed="8"/>
        <rFont val="Arial"/>
        <family val="2"/>
      </rPr>
      <t>Denominador:</t>
    </r>
    <r>
      <rPr>
        <sz val="11"/>
        <color indexed="8"/>
        <rFont val="Arial"/>
        <family val="2"/>
      </rPr>
      <t xml:space="preserve"> corresponde a las solicitudes de ficha técnica de caracterización de los inmuebles rurales por parte de las G. Regionales para su comercialización. </t>
    </r>
  </si>
  <si>
    <t>Se menciona, que en el presente trimestre nos encontramos dando prioridad a las fichas tecnicas de caracterización para transferencia definitiva, ya que obran con solicitud formal por parte de las entidades beneficiarias.</t>
  </si>
  <si>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</si>
  <si>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</si>
  <si>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</si>
  <si>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color indexed="8"/>
        <rFont val="Arial"/>
        <family val="2"/>
      </rPr>
      <t>Objetivo del indicador</t>
    </r>
    <r>
      <rPr>
        <sz val="11"/>
        <color indexed="8"/>
        <rFont val="Arial"/>
        <family val="2"/>
      </rPr>
      <t xml:space="preserve">: medir las convocatorias realizadas para el registro de depositarios.
</t>
    </r>
    <r>
      <rPr>
        <b/>
        <sz val="11"/>
        <color indexed="8"/>
        <rFont val="Arial"/>
        <family val="2"/>
      </rPr>
      <t xml:space="preserve">Numerador: </t>
    </r>
    <r>
      <rPr>
        <sz val="11"/>
        <color indexed="8"/>
        <rFont val="Arial"/>
        <family val="2"/>
      </rPr>
      <t xml:space="preserve">la programación de convocatorias para el registro de depositarios se realizará priorizando la inclusión de economías populares, comunitarias y otras comunidades con especial protección constitucional.
</t>
    </r>
    <r>
      <rPr>
        <b/>
        <sz val="11"/>
        <color indexed="8"/>
        <rFont val="Arial"/>
        <family val="2"/>
      </rPr>
      <t>Denominador:</t>
    </r>
    <r>
      <rPr>
        <sz val="11"/>
        <color indexed="8"/>
        <rFont val="Arial"/>
        <family val="2"/>
      </rPr>
      <t xml:space="preserve"> las convocatorias programadas para el 2023 corresponden a 2 convocatorias.</t>
    </r>
  </si>
  <si>
    <t xml:space="preserve">Desde el Grupo Interno de Trabajo de Depositarios y liquidadores se diseñó, socializó los términos de la convocatoria 01 de 2023 que da curso a la implementación del lineamiento sobre economías populares del PND-artículo 103. Se realizó una evaluación técnica y jurídica con las áreas competentes de la SAE. Así mismo, se realizó una convocatoria especial en articulación con la vicepresidencia de soicedades activas.  </t>
  </si>
  <si>
    <t xml:space="preserve">La convocatoria especial 02 de 2023, se diseñó junto con la Vicepresidencia de Sociedades. Se realizó la evaluación técnica y jurídica por parte de la vicepresidencia de soicedades y de la gerencia de contratos. Sin embargo, la gerencia de asuntos legales la declaró viciada. La convocatoría 03 de 2023 se declaró desierta dados los resultados enviados por la vicepresidencia de sociedades, ya ningún aspirante cumplió con  los requerimientos técnicos que se especificaron en los términos de la convocatoria especial 03 de 2023.  </t>
  </si>
  <si>
    <t>Promover la participación de organizaciones comunitarias en las convocatorias de registro en el Banco de depositarios provisionales</t>
  </si>
  <si>
    <t>Organizaciones comunitarias registradas como Depositarios Provisionales</t>
  </si>
  <si>
    <t xml:space="preserve">(Organizaciones comunitarias registradas como Depositarios Provisionales/ Meta estimada de organizaciones comunitarias en el registro de Depositarios Provisionales)*100% </t>
  </si>
  <si>
    <r>
      <rPr>
        <b/>
        <sz val="11"/>
        <color indexed="8"/>
        <rFont val="Arial"/>
        <family val="2"/>
      </rPr>
      <t>Objetivo del indicador</t>
    </r>
    <r>
      <rPr>
        <sz val="11"/>
        <color indexed="8"/>
        <rFont val="Arial"/>
        <family val="2"/>
      </rPr>
      <t xml:space="preserve">: medir la inclusión de organizaciones comunitarias en el registro en el Banco de depositarios provisionales.
</t>
    </r>
    <r>
      <rPr>
        <b/>
        <sz val="11"/>
        <color indexed="8"/>
        <rFont val="Arial"/>
        <family val="2"/>
      </rPr>
      <t xml:space="preserve">Numerador: </t>
    </r>
    <r>
      <rPr>
        <sz val="11"/>
        <color indexed="8"/>
        <rFont val="Arial"/>
        <family val="2"/>
      </rPr>
      <t xml:space="preserve">corresponde a las organizaciones comunitarias evaluadas y registradas en el Banco de Depositarios 2023.
</t>
    </r>
    <r>
      <rPr>
        <b/>
        <sz val="11"/>
        <color indexed="8"/>
        <rFont val="Arial"/>
        <family val="2"/>
      </rPr>
      <t xml:space="preserve">Denominador: </t>
    </r>
    <r>
      <rPr>
        <sz val="11"/>
        <color indexed="8"/>
        <rFont val="Arial"/>
        <family val="2"/>
      </rPr>
      <t>corresponde a la estimación de organizaciones comunitarias incluidas dentro del Banco de Depositarios. Para el 2023 se estima la inclusión de al menos dos (2) organizaciones comunitarias en el Banco de Depositarios.</t>
    </r>
  </si>
  <si>
    <t>En el proceso de evaluación técnica, jurídica y de los estudios de seguridad 46 organizaciones sociales, comunitarias cumplieron con los requsitos establecidos en los términos de la convocatoría 01 de 2023.</t>
  </si>
  <si>
    <t xml:space="preserve">Se realizó un cambio en el denominador del indicador pasando de un críterio de al menos 2 organizaciones sociales y comunitarias a 20 organizaciones como meta. 
Mediante la Resolución No. 585 de 2023, por medio de la cual se incorpora al Registro de Depositarios Provisionales y Depositarios Provisionales con 
funciones de liquidador del FRISCO a unas personas naturales y jurídicas de conformidad a la Convocatoria 01 de 2023. </t>
  </si>
  <si>
    <t xml:space="preserve">Realizar el mantenimiento de las matrices de riesgos institucionales </t>
  </si>
  <si>
    <t>Gerencia de Riesgos, Ética y Cumplimiento</t>
  </si>
  <si>
    <t>Mantenimiento Matrices de Riesgos Institucionales</t>
  </si>
  <si>
    <t>(No. Riesgos creados y actualizados/ No. riesgos priorizados para creación y/o actualización en las diferentes matrices de riesgos) *100</t>
  </si>
  <si>
    <r>
      <rPr>
        <b/>
        <sz val="11"/>
        <color theme="1"/>
        <rFont val="Arial"/>
        <family val="2"/>
      </rPr>
      <t>Objetivo del indicador:</t>
    </r>
    <r>
      <rPr>
        <sz val="11"/>
        <color theme="1"/>
        <rFont val="Arial"/>
        <family val="2"/>
      </rPr>
      <t xml:space="preserve"> medir el estado de avance de la creación, actualización o eliminación de riesgos institucionales en las matrices de riesgos.
</t>
    </r>
    <r>
      <rPr>
        <b/>
        <sz val="11"/>
        <color theme="1"/>
        <rFont val="Arial"/>
        <family val="2"/>
      </rPr>
      <t xml:space="preserve">Numerador: </t>
    </r>
    <r>
      <rPr>
        <sz val="11"/>
        <color theme="1"/>
        <rFont val="Arial"/>
        <family val="2"/>
      </rPr>
      <t xml:space="preserve">corresponde al número de riesgos creados o actualizados en las matrices de riesgos institucionales.
</t>
    </r>
    <r>
      <rPr>
        <b/>
        <sz val="11"/>
        <color theme="1"/>
        <rFont val="Arial"/>
        <family val="2"/>
      </rPr>
      <t>Denominador:</t>
    </r>
    <r>
      <rPr>
        <sz val="11"/>
        <color theme="1"/>
        <rFont val="Arial"/>
        <family val="2"/>
      </rPr>
      <t xml:space="preserve"> corresponde al número de riesgos priorizados para creación y/o actualización en las diferentes matrices de riesgos</t>
    </r>
  </si>
  <si>
    <t xml:space="preserve">Documentar diagnósticos y lineamientos asociados a la misionalidad y operatividad de la GREC </t>
  </si>
  <si>
    <t>Diagnósticos y Lineamientos GREC</t>
  </si>
  <si>
    <t>(Cantidad de documentos asociados a la misionalidad y operatividad de la GREC elaborados y /o actualizados, presentados al área correspondiente / Cantidad de documentos asociados a la misionalidad y operatividad de la GREC programados) *100%</t>
  </si>
  <si>
    <r>
      <rPr>
        <b/>
        <sz val="11"/>
        <color indexed="8"/>
        <rFont val="Arial"/>
        <family val="2"/>
      </rPr>
      <t xml:space="preserve">Objetivo del indicador: </t>
    </r>
    <r>
      <rPr>
        <sz val="11"/>
        <color indexed="8"/>
        <rFont val="Arial"/>
        <family val="2"/>
      </rPr>
      <t xml:space="preserve">medir la documentación requerida para implementar la misionalidad y operatividad de la GREC.
</t>
    </r>
    <r>
      <rPr>
        <b/>
        <sz val="11"/>
        <color indexed="8"/>
        <rFont val="Arial"/>
        <family val="2"/>
      </rPr>
      <t xml:space="preserve">Numerador: </t>
    </r>
    <r>
      <rPr>
        <sz val="11"/>
        <color indexed="8"/>
        <rFont val="Arial"/>
        <family val="2"/>
      </rPr>
      <t xml:space="preserve">corresponde a la documentación elaborada y/o actualizada por la GREC requerida para implementar la misionalidad y operatividad, presentados al área correspondiente para su formalización.
</t>
    </r>
    <r>
      <rPr>
        <b/>
        <sz val="11"/>
        <color indexed="8"/>
        <rFont val="Arial"/>
        <family val="2"/>
      </rPr>
      <t>Denominador:</t>
    </r>
    <r>
      <rPr>
        <sz val="11"/>
        <color indexed="8"/>
        <rFont val="Arial"/>
        <family val="2"/>
      </rPr>
      <t xml:space="preserve"> corresponde a la documentación identificada por la GREC para su adecuado funcionamiento. La programación de la documentación es variable conforme a las necesidades identificadas. </t>
    </r>
  </si>
  <si>
    <r>
      <t xml:space="preserve">Para el presente Reporte La GREC, de acuerdo con la continua revisión interna, ha realizado el mapeo construcción,  publicación y/o actualización  de 22 documentos:                                                                                                                                                                        </t>
    </r>
    <r>
      <rPr>
        <b/>
        <sz val="11"/>
        <color theme="1"/>
        <rFont val="Arial"/>
        <family val="2"/>
      </rPr>
      <t xml:space="preserve">16 documentos Formalizados:      </t>
    </r>
    <r>
      <rPr>
        <sz val="11"/>
        <color theme="1"/>
        <rFont val="Arial"/>
        <family val="2"/>
      </rPr>
      <t xml:space="preserve">                                                                                                                                                                                                                                                                                                                                                                                                                                  1.  P-DE2-246_Procedimiento Debida Diligencia
2. P-DE2-247 Procedimiento Reporte Monitoreo Gestión Alertas
3. F-DE2-482 Formato Conocimiento funcionario Empleado
4. F-DE2-483 Formato Conocimiento Tercero Persona Jurídica
5. F-DE2-484 Formato Conocimiento Tercero Persona Natural
6. F-DE2-485 Formato Declaración Inhabilidades Incompatibilidades SAE
7. F-DE2-486 Formato Informe Debida Diligencia 
8. F-DE2-487 Formato Resultado Consulta Terceros
9. F-DE2-488 Formato Solicitud Consultas Debida Diligencia
10. F-DE2-512 Formato Listado Alertas                                                                                                                                                                                                                                                                                                                                                                                                                             11. F-DE2-527 Formato Declaración Conflicto Interés Real o Aparente                                                                                                                                                                                                                                                                                                                                                        12. N-DE2-125 Instructivo Formato de Conocimiento Personal Natural                                                                                                                                                                                                                                                                                                                                                          13. N-DE2-124 Instructivo Formato de Conocimiento Persona Jurídica  
14. Manual SARLAFTCO – M-DE2-054 
15.Código de Integridad, y Buen gobierno de la Sociedad de Activos Especiales S.A.S.   -Marco referencial de integridad, buen gobierno, conflicto de intereses y políticas asociadas- CO-DE2-1 
16.Matriz de Riesgos de Seguridad de la Información 2023 V2 - SAE - Sociedad de Activos Especiales  
                                                                                                                                                                                                                                                                                                                                                                                                                                                                                                                                                                                              </t>
    </r>
    <r>
      <rPr>
        <b/>
        <sz val="11"/>
        <color theme="1"/>
        <rFont val="Arial"/>
        <family val="2"/>
      </rPr>
      <t>6 documentos en presentados y en Actualización:</t>
    </r>
    <r>
      <rPr>
        <sz val="11"/>
        <color theme="1"/>
        <rFont val="Arial"/>
        <family val="2"/>
      </rPr>
      <t xml:space="preserve">
1.Guía Conflicto De Intereses SAE - (Lineamiento enunciado en el Código de Integridad Y buen Gobierno - Documento anexo en Actualización)                                                                                                                                                                                                                       2. Procedimiento declaración conflicto de interés real o aparente. - ((Lineamiento enunciado en el Código de Integridad Y buen Gobierno - Documento anexo en Actualización)                                                                                                                                                          3.Matriz reporte Índice de Transparencia y Acceso a la Información.  - Documento Construido con OAP- Presentado a la Procuraduría y revisado por OCI)                                                                                                                                                                                                           4. Actualización Resolución (GREC) (Documento en Actualización)  
5. Entrevista Semiestructurada Diagnostico Política de Lucha contra la Corrupción. –.
6. Encuesta Política de Lucha contra la Corrupción. – Diagnostico Política de Lucha contra la Corrupción. Diagnostico                                                                                        
corrupción.
</t>
    </r>
    <r>
      <rPr>
        <b/>
        <sz val="11"/>
        <color theme="1"/>
        <rFont val="Arial"/>
        <family val="2"/>
      </rPr>
      <t xml:space="preserve">NOTA: </t>
    </r>
    <r>
      <rPr>
        <sz val="11"/>
        <color theme="1"/>
        <rFont val="Arial"/>
        <family val="2"/>
      </rPr>
      <t xml:space="preserve">Para el presente indicador se debe aclarar que la gestión se evidencia en el cambio de estado mediante las modificaciones, anulaciones y nuevas versiones de los documentos que surgen según las necesidades del área. Y que a su vez obedecen a la realidad operativa de la SAE S.A.S </t>
    </r>
  </si>
  <si>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</si>
  <si>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</si>
  <si>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</si>
  <si>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</si>
  <si>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</si>
  <si>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</si>
  <si>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</si>
  <si>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r>
      <rPr>
        <b/>
        <sz val="11"/>
        <color rgb="FF000000"/>
        <rFont val="Arial"/>
        <family val="2"/>
      </rPr>
      <t xml:space="preserve">Objetivo del indicador: </t>
    </r>
    <r>
      <rPr>
        <sz val="11"/>
        <color rgb="FF000000"/>
        <rFont val="Arial"/>
        <family val="2"/>
      </rPr>
      <t xml:space="preserve">medir el alistamiento completo de los inmuebles urbanos para presentación al Comité de Enajenación Temprana.
</t>
    </r>
    <r>
      <rPr>
        <b/>
        <sz val="11"/>
        <color rgb="FF000000"/>
        <rFont val="Arial"/>
        <family val="2"/>
      </rPr>
      <t>Numerador:</t>
    </r>
    <r>
      <rPr>
        <sz val="11"/>
        <color rgb="FF000000"/>
        <rFont val="Arial"/>
        <family val="2"/>
      </rPr>
      <t xml:space="preserve"> la revisión documental completa de los inmuebles potenciales para enajenación temprana aborda la revisión de la existencia de las viabilidades jurídicas, técnicas y administrativas, junto con la justificación de causal de enajenación temprana.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color rgb="FF000000"/>
        <rFont val="Arial"/>
        <family val="2"/>
      </rPr>
      <t>Denominador:</t>
    </r>
    <r>
      <rPr>
        <sz val="11"/>
        <color rgb="FF000000"/>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</si>
  <si>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De los 446 estimados de renta elaborados, 431 son estimados de renta aprobados y comunicados y 15 son estimados de renta elaborados pendientes por aprobación (comité regional/ gerencia técnica).
Con respecto a las revisiones realizadas a depositarios para la totalidad del año se recibieron 179 solicitudes las cuales fueron atendidas en su totalidad realizando un total de 268 revisiones en total de 83 estimados de renta.
De acuerdo con lo anterior, se contabilida un total de 529 estimados de renta elaborados y revisados por la gerencia regional.</t>
  </si>
  <si>
    <t>Para mejorar el resultado del indicador a través de la Coordinación Comercial, se implementa como plan de mejoramiento que desde la coordinación se de asignacion a los estimados dando priorizacion, y de esta manera controlar las revisiones y elaboraciones de los mismos. 
De igual manera la Regional tiene expectativas altas de incremento de este indicador a razón del apoyo del personal que ingresa por el plan choque.
Con la ampliacion en valor y plazo de los estimados de renta por metodología es otra herramienta que nos va permitir mejorar el indicador</t>
  </si>
  <si>
    <t>Hasta el momento se han realizado 1.052 estimados de renta en el año 2023, de los cuales corresponden a:APARTAESTUDIIO 14
APARTAESTUDIO PH	16
APARTAMENTO	7
APARTAMENTO 	26
APARTAMENTO NPH	24
APARTAMENTO PH	256
BODEGA	9
BODEGA NPH	7
BODEGA PH	1
CANCHAS	14
CASA	30
CASA 	2
CASA CAMPESTRE	2
CASA COMERCIAL	3
CASA CONDOMINIO	1
CASA LOTE	2
CASA NPH	35
CASA PH	26
CASA RECREO	2
CASA-LOTE	2
DEPOSITO	1
DEPOSITO PH	11
EDIFICIO	40
EDIFICIO HOTEL	1
EL GRAN LIMONAR - CATAYA	1
FINCA CAMPESTRE	2
GARAJE	25
GARAJE PH	23
LOCAL	139
LOCAL COMERCIAL	1
LOCAL NPH	22
LOCAL PH	177
LOCAL PPH	1
LOTE	20
LOTE Y CONSTRUCCION	4
OFICINA NPH	1
OFICINA PH	91
PARQUEADERO	1
PARQUEADERO PH	21
PISO 1 Y 2	1
PISO 3	1
PISO 4	1
SUITE	2</t>
  </si>
  <si>
    <t xml:space="preserve">Realizar alistamiento de Sociedades Activas para comercialización </t>
  </si>
  <si>
    <t xml:space="preserve">Sociedades activas con alistamiento para comercialización </t>
  </si>
  <si>
    <t>(Sociedades con proceso completo de alistamiento para venta / Sociedades programadas para alistamiento) *100%</t>
  </si>
  <si>
    <r>
      <rPr>
        <b/>
        <sz val="11"/>
        <color indexed="8"/>
        <rFont val="Arial"/>
        <family val="2"/>
      </rPr>
      <t xml:space="preserve">Objetivo del indicador: </t>
    </r>
    <r>
      <rPr>
        <sz val="11"/>
        <color indexed="8"/>
        <rFont val="Arial"/>
        <family val="2"/>
      </rPr>
      <t xml:space="preserve">medir el alistamiento completo de las Sociedades Activas para proceder a su comercialización. 
</t>
    </r>
    <r>
      <rPr>
        <b/>
        <sz val="11"/>
        <color indexed="8"/>
        <rFont val="Arial"/>
        <family val="2"/>
      </rPr>
      <t>Numerador:</t>
    </r>
    <r>
      <rPr>
        <sz val="11"/>
        <color indexed="8"/>
        <rFont val="Arial"/>
        <family val="2"/>
      </rPr>
      <t xml:space="preserve"> corresponde a las sociedades con proceso completo de alistamiento para venta, es decir, que tengan viabilidad jurídica y cuenten con valoración comercial. 
</t>
    </r>
    <r>
      <rPr>
        <b/>
        <sz val="11"/>
        <color indexed="8"/>
        <rFont val="Arial"/>
        <family val="2"/>
      </rPr>
      <t xml:space="preserve">Denominador: </t>
    </r>
    <r>
      <rPr>
        <sz val="11"/>
        <color indexed="8"/>
        <rFont val="Arial"/>
        <family val="2"/>
      </rPr>
      <t>corresponde a las sociedades aprobadas para comercialización, priorizadas para la vigencia.</t>
    </r>
  </si>
  <si>
    <t xml:space="preserve">Se ha realizado un alistamiento que corresponde a la participación accionaria de la Sociedad Furel en la unión temporal Andired y en su filial "Infraestructura y Servicios". No se da el cumplimiento del indicador debido a que en el nuevo modelo de Gestión se reestructuró el tema de comercialización de las sociedades. Se espera que para el 2024 estos ajustes permitan cumplir con la meta establecida y agilizar el proceso de comercialización. </t>
  </si>
  <si>
    <t>Se espera que en lo que queda del año se realicen tres (3) alistamientos más, de las sociedades: PSTC, CIU Colombiana e Inmobiliaria JD Limitada, con lo cual se cumpliría la meta de alistamientos. En reportes anteriores, se ha compartido con el área de planeación el cronograma con los actividades realizadas y por realizar, tanto por la Gerencia de Sociedades Activas, como por otras áreas de SAE y que tomarán lo que queda del año. Actualmente, el proceso se encuentra en la etapa de presentación en Comité Técnico de Sociedades, para posteriormente, proceder con la etapa de valoración de dichas sociedades, que junto con la estructuración de la venta, constituyen el final del proceso.</t>
  </si>
  <si>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</si>
  <si>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</si>
  <si>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</si>
  <si>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Gerencia de Talento Humano</t>
  </si>
  <si>
    <t xml:space="preserve">Cumplimiento del Plan Estratégico de Talento Humano </t>
  </si>
  <si>
    <t>Programación por periodos</t>
  </si>
  <si>
    <t>(Actividades ejecutadas de los diferentes planes de Gestión de Talento Humano / Actividades programadas en planes de gestión de Talento Humano ) * 100%</t>
  </si>
  <si>
    <r>
      <rPr>
        <b/>
        <sz val="11"/>
        <color rgb="FF000000"/>
        <rFont val="Arial"/>
      </rPr>
      <t>Objetivo del indicador:</t>
    </r>
    <r>
      <rPr>
        <sz val="11"/>
        <color rgb="FF000000"/>
        <rFont val="Arial"/>
      </rPr>
      <t xml:space="preserve"> medir el cumplimiento al </t>
    </r>
    <r>
      <rPr>
        <b/>
        <sz val="11"/>
        <color rgb="FF000000"/>
        <rFont val="Arial"/>
      </rPr>
      <t xml:space="preserve">Plan Estratégico de Gestión de Talento Humano:
</t>
    </r>
    <r>
      <rPr>
        <sz val="11"/>
        <color rgb="FF000000"/>
        <rFont val="Arial"/>
      </rPr>
      <t xml:space="preserve">
</t>
    </r>
    <r>
      <rPr>
        <b/>
        <sz val="11"/>
        <color rgb="FF000000"/>
        <rFont val="Arial"/>
      </rPr>
      <t>Numerador</t>
    </r>
    <r>
      <rPr>
        <sz val="11"/>
        <color rgb="FF000000"/>
        <rFont val="Arial"/>
      </rPr>
      <t xml:space="preserve">: corresponde a las actividades ejecutadas en los planes que componen el Plan Estratégico de Gestión de Talento Humano. 
</t>
    </r>
    <r>
      <rPr>
        <b/>
        <sz val="11"/>
        <color rgb="FF000000"/>
        <rFont val="Arial"/>
      </rPr>
      <t>Denominador:</t>
    </r>
    <r>
      <rPr>
        <sz val="11"/>
        <color rgb="FF000000"/>
        <rFont val="Arial"/>
      </rPr>
      <t xml:space="preserve"> corresponde a las actividades programadas en cada uno de los planes que componen el Plan Estratégico de Gestión de Talento Humano. Los planes son los siguientes:
</t>
    </r>
    <r>
      <rPr>
        <b/>
        <sz val="11"/>
        <color rgb="FF000000"/>
        <rFont val="Arial"/>
      </rPr>
      <t xml:space="preserve">* Plan de Responsabilidad Social Empresarial: </t>
    </r>
    <r>
      <rPr>
        <sz val="11"/>
        <color rgb="FF000000"/>
        <rFont val="Arial"/>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color rgb="FF000000"/>
        <rFont val="Arial"/>
      </rPr>
      <t xml:space="preserve">* Plan del Sistema de Gestión de Salud y Seguridad en el Trabajo- SGSST: </t>
    </r>
    <r>
      <rPr>
        <sz val="11"/>
        <color rgb="FF000000"/>
        <rFont val="Arial"/>
      </rPr>
      <t xml:space="preserve">Proceso sistemático basado en el ciclo PHVA, que tiene como finalidad la prevención de accidentes de trabajo y la aparición de enfermedades laborales, enmarcado en el cumplimiento legal y la mejora continua. 
</t>
    </r>
    <r>
      <rPr>
        <b/>
        <sz val="11"/>
        <color rgb="FF000000"/>
        <rFont val="Arial"/>
      </rPr>
      <t xml:space="preserve">* Plan de Gestión Ambiental y Sostenibilidad: </t>
    </r>
    <r>
      <rPr>
        <sz val="11"/>
        <color rgb="FF000000"/>
        <rFont val="Arial"/>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 </t>
    </r>
    <r>
      <rPr>
        <b/>
        <sz val="11"/>
        <color rgb="FF000000"/>
        <rFont val="Arial"/>
      </rPr>
      <t>Plan de Gestión de Riesgo Público:</t>
    </r>
    <r>
      <rPr>
        <sz val="11"/>
        <color rgb="FF000000"/>
        <rFont val="Arial"/>
      </rPr>
      <t xml:space="preserve"> Tiene el objetivo de suministrar a los directivos, empleados, contratistas y visitantes, las herramientas de sensibilización y manejo adecuado de los riesgos laborales generados por los factores de exposición pública. Actividades asociadas: Identificación y análisis de los riesgos asociados a los factores de exposición pública,
Generación de los protocolos, guías y procedimientos requeridos para la prevención, protección y reacción frente a los riesgos laborales generados por factores de exposición pública e Implementación, seguimiento y control de los procedimientos asociados a los riesgos laborales generados por factores de exposición pública.</t>
    </r>
  </si>
  <si>
    <t>Realizar avalúos de muebles</t>
  </si>
  <si>
    <t>Avalúos de bienes muebles</t>
  </si>
  <si>
    <t>(Cantidad de avalúos de bienes muebles revisados / Cantidad de avalúos de bienes muebles recibidos) *100%</t>
  </si>
  <si>
    <r>
      <rPr>
        <b/>
        <sz val="11"/>
        <color indexed="8"/>
        <rFont val="Arial"/>
        <family val="2"/>
      </rPr>
      <t xml:space="preserve">Objetivo del indicador: </t>
    </r>
    <r>
      <rPr>
        <sz val="11"/>
        <color indexed="8"/>
        <rFont val="Arial"/>
        <family val="2"/>
      </rPr>
      <t xml:space="preserve">medir la revisión realizada de los avalúos de los bienes muebles remitidos por la Gerencia de Bienes Muebles.
</t>
    </r>
    <r>
      <rPr>
        <b/>
        <sz val="11"/>
        <color indexed="8"/>
        <rFont val="Arial"/>
        <family val="2"/>
      </rPr>
      <t>Numerador:</t>
    </r>
    <r>
      <rPr>
        <sz val="11"/>
        <color indexed="8"/>
        <rFont val="Arial"/>
        <family val="2"/>
      </rPr>
      <t xml:space="preserve"> corresponde a los avalúos de bienes muebles revisados por parte de la Gerencia Técnica.
</t>
    </r>
    <r>
      <rPr>
        <b/>
        <sz val="11"/>
        <color indexed="8"/>
        <rFont val="Arial"/>
        <family val="2"/>
      </rPr>
      <t>Denominador:</t>
    </r>
    <r>
      <rPr>
        <sz val="11"/>
        <color indexed="8"/>
        <rFont val="Arial"/>
        <family val="2"/>
      </rPr>
      <t xml:space="preserve"> corresponde a los avalúos de bienes muebles recibidos por parte de la Gerencia de Bienes Muebles para su revisión.</t>
    </r>
  </si>
  <si>
    <r>
      <t xml:space="preserve">No se observa una variación significativa en los datos, ya que en los dos trimestres anteriores se incluyeron otras actividades, mientras que en este último trimestre solo se consideran los avalúos de bienes muebles, conforme a lo requerido por el indicador.
Las demás actividades mencionadas hacen referencia a:  establecer precios mínimos de venta, conceptos de valor de bienes muebles, aprobación de propuestas económicas para contratación de avalúos de bienes y muebles. 
</t>
    </r>
    <r>
      <rPr>
        <i/>
        <sz val="11"/>
        <color theme="1"/>
        <rFont val="Arial"/>
        <family val="2"/>
      </rPr>
      <t>• Relacionadas con Joyas Gerencia de Muebles:</t>
    </r>
    <r>
      <rPr>
        <sz val="11"/>
        <color theme="1"/>
        <rFont val="Arial"/>
        <family val="2"/>
      </rPr>
      <t xml:space="preserve">
recibidas:  2
tramitadas: 2
</t>
    </r>
    <r>
      <rPr>
        <i/>
        <sz val="11"/>
        <color theme="1"/>
        <rFont val="Arial"/>
        <family val="2"/>
      </rPr>
      <t>• Otras solicitudes Gerencia Muebles:</t>
    </r>
    <r>
      <rPr>
        <sz val="11"/>
        <color theme="1"/>
        <rFont val="Arial"/>
        <family val="2"/>
      </rPr>
      <t xml:space="preserve">
recibidas:  11
tramitadas: 4
</t>
    </r>
    <r>
      <rPr>
        <i/>
        <sz val="11"/>
        <color theme="1"/>
        <rFont val="Arial"/>
        <family val="2"/>
      </rPr>
      <t>• Solicitudes relacionadas con semovientes:</t>
    </r>
    <r>
      <rPr>
        <sz val="11"/>
        <color theme="1"/>
        <rFont val="Arial"/>
        <family val="2"/>
      </rPr>
      <t xml:space="preserve">
recibidas: 9
tramitadas: 8
</t>
    </r>
    <r>
      <rPr>
        <i/>
        <sz val="11"/>
        <color theme="1"/>
        <rFont val="Arial"/>
        <family val="2"/>
      </rPr>
      <t>• Solicitudes  Gerencia Sociedades en Liquidación:</t>
    </r>
    <r>
      <rPr>
        <sz val="11"/>
        <color theme="1"/>
        <rFont val="Arial"/>
        <family val="2"/>
      </rPr>
      <t xml:space="preserve">
recibidas: 5
tramitadas: 2
</t>
    </r>
    <r>
      <rPr>
        <i/>
        <sz val="11"/>
        <color theme="1"/>
        <rFont val="Arial"/>
        <family val="2"/>
      </rPr>
      <t>• Solicitudes  relacionadas con Gerencia de Sociedades Activas:</t>
    </r>
    <r>
      <rPr>
        <sz val="11"/>
        <color theme="1"/>
        <rFont val="Arial"/>
        <family val="2"/>
      </rPr>
      <t xml:space="preserve">
Recibidas:8
Tramitadas:2
</t>
    </r>
    <r>
      <rPr>
        <i/>
        <sz val="11"/>
        <color theme="1"/>
        <rFont val="Arial"/>
        <family val="2"/>
      </rPr>
      <t>• Apoyo en la supervisión del contrato 003 de 2021 relacionado con la extracción de la embarcación Mister Goby.</t>
    </r>
  </si>
  <si>
    <t>Realizar y/o revisar estimados de renta de bienes inmuebles urbanos y rurales</t>
  </si>
  <si>
    <t>Estimados de renta.</t>
  </si>
  <si>
    <t>(Estimados de renta de activos elaborados y/o revisados / Estimados de renta a revisar y/o  elaborar) *100%</t>
  </si>
  <si>
    <r>
      <rPr>
        <b/>
        <sz val="11"/>
        <color indexed="8"/>
        <rFont val="Arial"/>
        <family val="2"/>
      </rPr>
      <t xml:space="preserve">Objetivo del indicador: </t>
    </r>
    <r>
      <rPr>
        <sz val="11"/>
        <color indexed="8"/>
        <rFont val="Arial"/>
        <family val="2"/>
      </rPr>
      <t xml:space="preserve">medir la elaboración y/o revisión realizada a los estimados de renta elaborados por FMI y/o unidad económica.
</t>
    </r>
    <r>
      <rPr>
        <b/>
        <sz val="11"/>
        <color indexed="8"/>
        <rFont val="Arial"/>
        <family val="2"/>
      </rPr>
      <t>Numerador:</t>
    </r>
    <r>
      <rPr>
        <sz val="11"/>
        <color indexed="8"/>
        <rFont val="Arial"/>
        <family val="2"/>
      </rPr>
      <t xml:space="preserve"> corresponde al número de estimados de renta de Bienes Inmuebles Urbanos elaborados por parte de la Gerencia Técnica de acuerdo a los montos establecidos y al número de estimados de renta revisados que fueron remitidos por las Gerencias regionales y Gerencia de Bienes Inmuebles Rurales.
</t>
    </r>
    <r>
      <rPr>
        <b/>
        <sz val="11"/>
        <color indexed="8"/>
        <rFont val="Arial"/>
        <family val="2"/>
      </rPr>
      <t xml:space="preserve">Denominador: </t>
    </r>
    <r>
      <rPr>
        <sz val="11"/>
        <color indexed="8"/>
        <rFont val="Arial"/>
        <family val="2"/>
      </rPr>
      <t>corresponde a los estimados de renta recibidos por las Gerencias Regionales y Gerencia de Bienes Inmuebles Rurales para su revisión y a las solicitudes de elaboración de estimados de renta de activos que se dispondrán en esquema de administración de arrendamiento. Los estimados de renta corresponden a activos inmuebles urbanos y rurales.</t>
    </r>
  </si>
  <si>
    <t>Realizar diagnósticos técnicos de sociedades</t>
  </si>
  <si>
    <t>Diagnóstico técnico de sociedades</t>
  </si>
  <si>
    <t>(Sociedades diagnosticadas / Diagnósticos de sociedades solicitados con información completa) *100%</t>
  </si>
  <si>
    <r>
      <rPr>
        <b/>
        <sz val="11"/>
        <color indexed="8"/>
        <rFont val="Arial"/>
        <family val="2"/>
      </rPr>
      <t xml:space="preserve">Objetivo del indicador: </t>
    </r>
    <r>
      <rPr>
        <sz val="11"/>
        <color indexed="8"/>
        <rFont val="Arial"/>
        <family val="2"/>
      </rPr>
      <t xml:space="preserve">medir el grado de avance en la elaboración de diagnósticos técnicos de sociedades.
</t>
    </r>
    <r>
      <rPr>
        <b/>
        <sz val="11"/>
        <color indexed="8"/>
        <rFont val="Arial"/>
        <family val="2"/>
      </rPr>
      <t>Numerador:</t>
    </r>
    <r>
      <rPr>
        <sz val="11"/>
        <color indexed="8"/>
        <rFont val="Arial"/>
        <family val="2"/>
      </rPr>
      <t xml:space="preserve"> corresponde a las sociedades diagnosticadas, es decir, que cuenten con la revisión de estados financieros de sociedades con conceptos favorables o desfavorables. 
</t>
    </r>
    <r>
      <rPr>
        <b/>
        <sz val="11"/>
        <color indexed="8"/>
        <rFont val="Arial"/>
        <family val="2"/>
      </rPr>
      <t>Denominador:</t>
    </r>
    <r>
      <rPr>
        <sz val="11"/>
        <color indexed="8"/>
        <rFont val="Arial"/>
        <family val="2"/>
      </rPr>
      <t xml:space="preserve"> corresponde a los diagnósticos de sociedades solicitados por las gerencias regionales con información completa.</t>
    </r>
  </si>
  <si>
    <t>Este indicador depende de las solicitudes que realice la Gerencia de Sociedades y en este momento, este proceso se encuentra en revisión para su actualización y/o modificación. Además, cabe mencionar que el personal encargado de liderar este proceso en la Gerencia Técnica era el Grupo de Inteligencia de Negocios , personal que  fue trasladado a la Gerencia Comercial, por lo tanto, no es posible la medición del indicador.</t>
  </si>
  <si>
    <t>No se considera pertinente continuar con la medición del indicador</t>
  </si>
  <si>
    <t>Valorar las sociedades que administra la SAE</t>
  </si>
  <si>
    <t>Sociedades Valoradas</t>
  </si>
  <si>
    <t>(Sociedades valoradas / Solicitudes viables de valoración de sociedades) *100%</t>
  </si>
  <si>
    <r>
      <rPr>
        <b/>
        <sz val="11"/>
        <color indexed="8"/>
        <rFont val="Arial"/>
        <family val="2"/>
      </rPr>
      <t>Objetivo del indicador:</t>
    </r>
    <r>
      <rPr>
        <sz val="11"/>
        <color indexed="8"/>
        <rFont val="Arial"/>
        <family val="2"/>
      </rPr>
      <t xml:space="preserve"> medir el grado de avance de la valoración de sociedades de SAE. 
</t>
    </r>
    <r>
      <rPr>
        <b/>
        <sz val="11"/>
        <color indexed="8"/>
        <rFont val="Arial"/>
        <family val="2"/>
      </rPr>
      <t>Numerador:</t>
    </r>
    <r>
      <rPr>
        <sz val="11"/>
        <color indexed="8"/>
        <rFont val="Arial"/>
        <family val="2"/>
      </rPr>
      <t xml:space="preserve"> corresponde a las sociedades que cuentan con valoración por parte de la firma de valoración de sociedades y con revisión por parte de la Gerencia Técnica.
</t>
    </r>
    <r>
      <rPr>
        <b/>
        <sz val="11"/>
        <color indexed="8"/>
        <rFont val="Arial"/>
        <family val="2"/>
      </rPr>
      <t>Denominador:</t>
    </r>
    <r>
      <rPr>
        <sz val="11"/>
        <color indexed="8"/>
        <rFont val="Arial"/>
        <family val="2"/>
      </rPr>
      <t xml:space="preserve"> corresponde a las solicitudes de valoración de sociedades recibidas por parte de las gerencias comerciales o gerencias regionales. Se considera que una solicitud de valoración es viable, cuando la sociedad involucrada en la solicitud de valoración cuenta con un concepto favorable en el diagnóstico técnico.</t>
    </r>
  </si>
  <si>
    <t>Distribuir las comunicaciones de entrada y salida oportunamente</t>
  </si>
  <si>
    <t>Gestión Documental</t>
  </si>
  <si>
    <t>Gestión y Trámite</t>
  </si>
  <si>
    <t>GIT. Archivo y Correspondencia</t>
  </si>
  <si>
    <t xml:space="preserve">Oportunidad de distribución de comunicaciones de entrada y salida </t>
  </si>
  <si>
    <t>(Comunicaciones de entrada y salida distribuidas de manera oportuna  /  Comunicaciones de entrada y salida a ser distribuidas) *100%</t>
  </si>
  <si>
    <r>
      <rPr>
        <b/>
        <sz val="11"/>
        <color indexed="8"/>
        <rFont val="Arial"/>
        <family val="2"/>
      </rPr>
      <t xml:space="preserve">Objetivo del indicador: </t>
    </r>
    <r>
      <rPr>
        <sz val="11"/>
        <color indexed="8"/>
        <rFont val="Arial"/>
        <family val="2"/>
      </rPr>
      <t>medir la distribución oportuna de las comunicaciones de entrada y salida.</t>
    </r>
    <r>
      <rPr>
        <b/>
        <sz val="11"/>
        <color indexed="8"/>
        <rFont val="Arial"/>
        <family val="2"/>
      </rPr>
      <t xml:space="preserve">
Numerador: </t>
    </r>
    <r>
      <rPr>
        <sz val="11"/>
        <color indexed="8"/>
        <rFont val="Arial"/>
        <family val="2"/>
      </rPr>
      <t>corresponde a las comunicaciones distribuidas oportunamente de acuerdo con los siguientes Acuerdos de Niveles de Servicio:</t>
    </r>
    <r>
      <rPr>
        <b/>
        <sz val="11"/>
        <color indexed="8"/>
        <rFont val="Arial"/>
        <family val="2"/>
      </rPr>
      <t xml:space="preserve">
</t>
    </r>
    <r>
      <rPr>
        <sz val="11"/>
        <color indexed="8"/>
        <rFont val="Arial"/>
        <family val="2"/>
      </rPr>
      <t xml:space="preserve">* Para comunicaciones de salida: 1 día
* Para comunicaciones de entrada: 2 días
</t>
    </r>
    <r>
      <rPr>
        <b/>
        <sz val="11"/>
        <color indexed="8"/>
        <rFont val="Arial"/>
        <family val="2"/>
      </rPr>
      <t>Denominador:</t>
    </r>
    <r>
      <rPr>
        <sz val="11"/>
        <color indexed="8"/>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t>
    </r>
    <r>
      <rPr>
        <b/>
        <sz val="11"/>
        <color indexed="8"/>
        <rFont val="Arial"/>
        <family val="2"/>
      </rPr>
      <t>Observaciones:</t>
    </r>
    <r>
      <rPr>
        <sz val="11"/>
        <color indexed="8"/>
        <rFont val="Arial"/>
        <family val="2"/>
      </rPr>
      <t xml:space="preserve">
</t>
    </r>
    <r>
      <rPr>
        <b/>
        <sz val="11"/>
        <color indexed="8"/>
        <rFont val="Arial"/>
        <family val="2"/>
      </rPr>
      <t>* Comunicación de entrada:</t>
    </r>
    <r>
      <rPr>
        <sz val="11"/>
        <color indexed="8"/>
        <rFont val="Arial"/>
        <family val="2"/>
      </rPr>
      <t xml:space="preserve"> distribución interna de la correspondencia recibida por externos que llega a la entidad
</t>
    </r>
    <r>
      <rPr>
        <b/>
        <sz val="11"/>
        <color indexed="8"/>
        <rFont val="Arial"/>
        <family val="2"/>
      </rPr>
      <t>* Comunicación de salida</t>
    </r>
    <r>
      <rPr>
        <sz val="11"/>
        <color indexed="8"/>
        <rFont val="Arial"/>
        <family val="2"/>
      </rPr>
      <t xml:space="preserve">: comunicación elaborada por la entidad a ser distribuidas a terceros
</t>
    </r>
  </si>
  <si>
    <t>Actualizar las Tablas de Retención Documental de todas las áreas de SAE</t>
  </si>
  <si>
    <t>Organización y Transferencia</t>
  </si>
  <si>
    <t>Actualización de Tablas de Retención Documental</t>
  </si>
  <si>
    <t>(Etapas implementadas para la actualización de las TRD/ Etapas programadas para la actualización de las TRD)*100%</t>
  </si>
  <si>
    <r>
      <rPr>
        <b/>
        <sz val="11"/>
        <color rgb="FF000000"/>
        <rFont val="Arial"/>
      </rPr>
      <t>Objetivo del indicador:</t>
    </r>
    <r>
      <rPr>
        <sz val="11"/>
        <color rgb="FF000000"/>
        <rFont val="Arial"/>
      </rPr>
      <t xml:space="preserve"> medir el estado de avance de la implementación del proceso de actualización de tablas de retención documental en SAE.
</t>
    </r>
    <r>
      <rPr>
        <b/>
        <sz val="11"/>
        <color rgb="FF000000"/>
        <rFont val="Arial"/>
      </rPr>
      <t>Numerador:</t>
    </r>
    <r>
      <rPr>
        <sz val="11"/>
        <color rgb="FF000000"/>
        <rFont val="Arial"/>
      </rPr>
      <t xml:space="preserve"> se considera como implementada cada etapa, cuando se culmine las actividades previstas en cada etapa, sobre la totalidad de áreas de SAE. 
</t>
    </r>
    <r>
      <rPr>
        <b/>
        <sz val="11"/>
        <color rgb="FF000000"/>
        <rFont val="Arial"/>
      </rPr>
      <t>Denominador:</t>
    </r>
    <r>
      <rPr>
        <sz val="11"/>
        <color rgb="FF000000"/>
        <rFont val="Arial"/>
      </rPr>
      <t xml:space="preserve"> las etapas previstas para la actualización de tablas de retención documental son: 1) Recopilación de información, 2) Elaboración de cuadro de clasificación documental, 3) Ajustes y aprobación interna de TRD, 4) Ajustes de TRD y aprobación de Junta Directiva. Estas etapas se llevarán a cabo sobre las áreas identificadas por el Grupo Interno de Trabajo.</t>
    </r>
  </si>
  <si>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</si>
  <si>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</si>
  <si>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Garantizar la preservación digital a largo plazo en carpetas digitalizadas</t>
  </si>
  <si>
    <t>Preservación y Disposición Final</t>
  </si>
  <si>
    <t xml:space="preserve"> Preservación digital a largo plazo de carpetas digitales</t>
  </si>
  <si>
    <t>(Carpetas digitalizadas con preservación digital a largo plazo / Cantidad de carpetas con necesidad de preservación digital a largo plazo) *100%</t>
  </si>
  <si>
    <r>
      <rPr>
        <b/>
        <sz val="11"/>
        <color indexed="8"/>
        <rFont val="Arial"/>
        <family val="2"/>
      </rPr>
      <t xml:space="preserve">Objetivo del indicador: </t>
    </r>
    <r>
      <rPr>
        <sz val="11"/>
        <color indexed="8"/>
        <rFont val="Arial"/>
        <family val="2"/>
      </rPr>
      <t xml:space="preserve">medir la digitalización de expedientes con criterios de preservación digital a largo plazo.
</t>
    </r>
    <r>
      <rPr>
        <b/>
        <sz val="11"/>
        <color indexed="8"/>
        <rFont val="Arial"/>
        <family val="2"/>
      </rPr>
      <t>Numerador:</t>
    </r>
    <r>
      <rPr>
        <sz val="11"/>
        <color indexed="8"/>
        <rFont val="Arial"/>
        <family val="2"/>
      </rPr>
      <t xml:space="preserve"> corresponde a las carpetas digitales que cuentan con todos los requisitos exigibles para la preservación digital establecidos por el Archivo General de la Nación.
</t>
    </r>
    <r>
      <rPr>
        <b/>
        <sz val="11"/>
        <color indexed="8"/>
        <rFont val="Arial"/>
        <family val="2"/>
      </rPr>
      <t>Denominador:</t>
    </r>
    <r>
      <rPr>
        <sz val="11"/>
        <color indexed="8"/>
        <rFont val="Arial"/>
        <family val="2"/>
      </rPr>
      <t xml:space="preserve"> incluye las carpetas digitales que se encuentran con rezago de requisitos de preservación digital y las pendientes por digitalizar con dichos parámetros. Para el 2023 se tiene estimado tener 25.000 carpetas con criterios de preservación digital a largo plazo.</t>
    </r>
  </si>
  <si>
    <t>Cantidad de expedientes digitalizados a corte del cuarto trimestre del total de la proyección estimada ha realizar este año. Estos 24875 corresponden a los expedientes solicitados por el servicio de circulacion y prestamo y la digitalizacion de expedientes de sociedades los cuales su cargue se realizo en el aplicativo ORFEO.</t>
  </si>
  <si>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</si>
  <si>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</si>
  <si>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 xml:space="preserve">Gestionar el cargue de Sentencias en el Sistema de Información </t>
  </si>
  <si>
    <t xml:space="preserve">Ingresos de Activos </t>
  </si>
  <si>
    <t>GIT. Aseguramiento y Control de la Información</t>
  </si>
  <si>
    <t xml:space="preserve">Cargue de Sentencias en el Sistema de Información </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</si>
  <si>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</si>
  <si>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</si>
  <si>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</si>
  <si>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</si>
  <si>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</si>
  <si>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</si>
  <si>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Durante el periodo del 1 de enero al 31 de diciembre de 2023 se validaron y formalizaron 5779 legalizaciones de comisiones de servicio, quedando pendiente de legalización 7 comisiones de servicio.</t>
  </si>
  <si>
    <t xml:space="preserve">Es importante aclarar que no depende del Git de viáticos el cumplimiento de los funcionarios para la legalización de las comisiones, ya que dependemos de la prontitud de cada uno de ellos para que remitan la información, sin embargo el Git de Viáticos realiza el seguimiento, acompañamiento y capacitación a los funcionarios, y se implementan las alertas y acciones necesarias para que cumplan con  las legalizaciones en los tiempos estipulados en el procedimiento.  </t>
  </si>
  <si>
    <t>Elaborar la documentación estratégica del nuevo modelo operacional de SAE</t>
  </si>
  <si>
    <t xml:space="preserve">Direccionamiento Estratégico </t>
  </si>
  <si>
    <t xml:space="preserve">Administración del SIG  </t>
  </si>
  <si>
    <t>Oficina Asesora de Planeación</t>
  </si>
  <si>
    <t>Documentación estratégica nuevo modelo operacional</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</si>
  <si>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</si>
  <si>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</si>
  <si>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t xml:space="preserve">
Generar acciones que fortalezcan el proceso de atención al ciudadano y lenguaje claro en la SAE con el fin de brindar un mejor servicio  a los públicos de interés, permitiendo facilitar su práctica permanente</t>
  </si>
  <si>
    <t>Estrategia de fortalecimiento de atención al ciudadano y lenguaje claro</t>
  </si>
  <si>
    <t>(Cantidad de guías o instrumentos realizados / Cantidad de guías o instrumentos programados) * 100%</t>
  </si>
  <si>
    <r>
      <rPr>
        <b/>
        <sz val="11"/>
        <color indexed="8"/>
        <rFont val="Arial"/>
        <family val="2"/>
      </rPr>
      <t>Objetivo del indicador:</t>
    </r>
    <r>
      <rPr>
        <sz val="11"/>
        <color indexed="8"/>
        <rFont val="Arial"/>
        <family val="2"/>
      </rPr>
      <t xml:space="preserve"> medir las guías realizadas como piezas gráficas, video difusión, espacios, activaciones btl, capacitaciones e instrumentos que sirvan como herramientas de mejora de atención al ciudadano y de lenguaje claro para los colaboradores así como la práctica permanente de una buena atención al ciudadano y de lenguaje claro. 
</t>
    </r>
    <r>
      <rPr>
        <b/>
        <sz val="11"/>
        <color indexed="8"/>
        <rFont val="Arial"/>
        <family val="2"/>
      </rPr>
      <t xml:space="preserve">Numerador: </t>
    </r>
    <r>
      <rPr>
        <sz val="11"/>
        <color indexed="8"/>
        <rFont val="Arial"/>
        <family val="2"/>
      </rPr>
      <t xml:space="preserve">corresponde al número de guías e instrumentos realizados para la mejora de la atención al ciudadano y de lenguaje claro. Estos instrumentos se consideran realizados cuando han sido socializados por los canales oficiales de SAE. 
</t>
    </r>
    <r>
      <rPr>
        <b/>
        <sz val="11"/>
        <color indexed="8"/>
        <rFont val="Arial"/>
        <family val="2"/>
      </rPr>
      <t xml:space="preserve">Denominador: </t>
    </r>
    <r>
      <rPr>
        <sz val="11"/>
        <color indexed="8"/>
        <rFont val="Arial"/>
        <family val="2"/>
      </rPr>
      <t xml:space="preserve">corresponde al número de guías e instrumentos programados para la vigencia. Se tienen previstos la realización de 6 instrumentos para la vigencia. </t>
    </r>
  </si>
  <si>
    <t>Realizar medición de los fallos favorables de acciones de tutela en contra de la entidad</t>
  </si>
  <si>
    <t>SI</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</si>
  <si>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</si>
  <si>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</si>
  <si>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</si>
  <si>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A corte del cuarto trimestre se han radicado 1053 acciones de tutela, de las cuales 298 son por concepto de derecho de petición, lográndose como fallos favorables un total de 210
No se obtuvo el 100% de fallos favorables, las respuestas generadas a los derechos de petición no son generadas de manera clara, precisa y de fondo. Como plan de acción se han implementado capacitaciones por parte del GIT DEFENSA, en donde se manera puntual se les ha realizado observaciones a las áreas, indicándoles las falencias en las respuestas generadas.</t>
  </si>
  <si>
    <t xml:space="preserve">Fortalecer estrategias y espacios de control , seguimiento y aseguramiento en el marco de la misionalidad de SAE  </t>
  </si>
  <si>
    <t>Ejecutar la debida diligencia en los diferentes procesos de la SAE</t>
  </si>
  <si>
    <t>Procesos de Debida Diligencia</t>
  </si>
  <si>
    <t>(Cantidad de conceptos de debida diligencia cerrados /cantidad de conceptos de debida diligencia identificados) *100%</t>
  </si>
  <si>
    <r>
      <rPr>
        <b/>
        <sz val="11"/>
        <color indexed="8"/>
        <rFont val="Arial"/>
        <family val="2"/>
      </rPr>
      <t xml:space="preserve">Objetivo del indicador: </t>
    </r>
    <r>
      <rPr>
        <sz val="11"/>
        <color rgb="FF000000"/>
        <rFont val="Arial"/>
        <family val="2"/>
      </rPr>
      <t>medir los procesos de debida diligencia realizados por la GREC.</t>
    </r>
    <r>
      <rPr>
        <b/>
        <sz val="11"/>
        <color indexed="8"/>
        <rFont val="Arial"/>
        <family val="2"/>
      </rPr>
      <t xml:space="preserve">
Numerador: </t>
    </r>
    <r>
      <rPr>
        <sz val="11"/>
        <color rgb="FF000000"/>
        <rFont val="Arial"/>
        <family val="2"/>
      </rPr>
      <t>corresponde a la elaboración de conceptos de debida diligencia, con cierre al caso correspondiente y remitido al área solicitante o competente, en caso de ser requerido. .</t>
    </r>
    <r>
      <rPr>
        <b/>
        <sz val="11"/>
        <color indexed="8"/>
        <rFont val="Arial"/>
        <family val="2"/>
      </rPr>
      <t xml:space="preserve">
</t>
    </r>
    <r>
      <rPr>
        <sz val="11"/>
        <color indexed="8"/>
        <rFont val="Arial"/>
        <family val="2"/>
      </rPr>
      <t xml:space="preserve">
</t>
    </r>
    <r>
      <rPr>
        <b/>
        <sz val="11"/>
        <color indexed="8"/>
        <rFont val="Arial"/>
        <family val="2"/>
      </rPr>
      <t>Denominador:</t>
    </r>
    <r>
      <rPr>
        <sz val="11"/>
        <color indexed="8"/>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</si>
  <si>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Solicitar rendición de cuentas a depositarios removidos</t>
  </si>
  <si>
    <t>Rendición de cuentas a depositarios removidos</t>
  </si>
  <si>
    <t>(Solicitudes de rendición de cuentas a depositarios removidos / Número de depositarios removidos)*100%</t>
  </si>
  <si>
    <r>
      <rPr>
        <b/>
        <sz val="11"/>
        <color indexed="8"/>
        <rFont val="Arial"/>
        <family val="2"/>
      </rPr>
      <t xml:space="preserve">Objetivo del indicador: </t>
    </r>
    <r>
      <rPr>
        <sz val="11"/>
        <color indexed="8"/>
        <rFont val="Arial"/>
        <family val="2"/>
      </rPr>
      <t xml:space="preserve">medir la  solicitud de la rendición de cuentas a los depositarios removidos por incumplimiento de obligaciones, renuncia, o por diferentes causales de remoción.
</t>
    </r>
    <r>
      <rPr>
        <b/>
        <sz val="11"/>
        <color indexed="8"/>
        <rFont val="Arial"/>
        <family val="2"/>
      </rPr>
      <t>Numerador:</t>
    </r>
    <r>
      <rPr>
        <sz val="11"/>
        <color indexed="8"/>
        <rFont val="Arial"/>
        <family val="2"/>
      </rPr>
      <t xml:space="preserve"> las solicitudes de rendición de cuentas se entenderán como realizadas con el envío del acto administrativo por oficio certificado o correo electrónico al depositario.
</t>
    </r>
    <r>
      <rPr>
        <b/>
        <sz val="11"/>
        <color indexed="8"/>
        <rFont val="Arial"/>
        <family val="2"/>
      </rPr>
      <t>Denominador:</t>
    </r>
    <r>
      <rPr>
        <sz val="11"/>
        <color indexed="8"/>
        <rFont val="Arial"/>
        <family val="2"/>
      </rPr>
      <t xml:space="preserve"> el número de depositarios removidos se tomará con base en los actos administrativos de remoción comunicados por la Gerencia de Asuntos Legales.</t>
    </r>
  </si>
  <si>
    <t>Realizar retoma de inmuebles</t>
  </si>
  <si>
    <t xml:space="preserve">Administración de Depósitos Provisionales 
Administración de Destinación Provisional </t>
  </si>
  <si>
    <t>Retoma de inmuebles</t>
  </si>
  <si>
    <t>(Número de retomas efectuadas / Número de retomas programadas)*100%</t>
  </si>
  <si>
    <r>
      <rPr>
        <b/>
        <sz val="11"/>
        <color indexed="8"/>
        <rFont val="Arial"/>
        <family val="2"/>
      </rPr>
      <t xml:space="preserve">Objetivo del indicador: </t>
    </r>
    <r>
      <rPr>
        <sz val="11"/>
        <color indexed="8"/>
        <rFont val="Arial"/>
        <family val="2"/>
      </rPr>
      <t xml:space="preserve">medir las retomas efectuadas sobre los inmuebles administrados por SAE. 
</t>
    </r>
    <r>
      <rPr>
        <b/>
        <sz val="11"/>
        <color indexed="8"/>
        <rFont val="Arial"/>
        <family val="2"/>
      </rPr>
      <t>Numerador:</t>
    </r>
    <r>
      <rPr>
        <sz val="11"/>
        <color indexed="8"/>
        <rFont val="Arial"/>
        <family val="2"/>
      </rPr>
      <t xml:space="preserve"> corresponde a las retomas efectuadas producto de la entrega del inmueble por depositarios provisionales o destinatarios.
</t>
    </r>
    <r>
      <rPr>
        <b/>
        <sz val="11"/>
        <color indexed="8"/>
        <rFont val="Arial"/>
        <family val="2"/>
      </rPr>
      <t xml:space="preserve">Denominador: </t>
    </r>
    <r>
      <rPr>
        <sz val="11"/>
        <color indexed="8"/>
        <rFont val="Arial"/>
        <family val="2"/>
      </rPr>
      <t>es el número de retomas programadas con depositarios o destinatarios provisionales que tienen a cargo la administración del activo. La programación de retomas se realiza a demanda de acuerdo con solicitudes efectuadas.</t>
    </r>
  </si>
  <si>
    <t>Se ejecutó el 100% de las retomas programadas a Depositarios entre octubre y diciembre de 2023, discriminadas de la siguiente manera:
Retomas a quince depositarios removidos en los departamentos de Cundinamarca, Tolima, Bogotá, Caquetá, Casanare y Boyacá
para un total de 403 FMI,
Está pendiente la segunda fase de retoma de la inmobiliaria Ruiz Perea la cual se está en proceso, por lo cual, la Coordinación Operativa está a la espera de las notificaciones a los demás depositarios que han sido removidos por parte de la Gerencia de Asuntos Legales.</t>
  </si>
  <si>
    <t>1) Se requiere aumento de personal en la Coordinación Operativa, para que se puedan adelantar las retomas de los depositarios removidos para el cuarto trimestre.
2) Se hace necesario la articulación y unificación de la información, por medio de un sistema robusto que permita:
•	Identificar los depositarios removidos
•	Identificar los nuevos depositarios a los cuales no se les ha entregado inmuebles
•	Se pueda dar la actualización de firmas de los documentos pertinentes para continuar con el proceso.
•	Se pueda acceder a la actualización del inventario de los inmuebles que se encuentran en administración provisional.
3) Se realiza la subsanación de los datos presentados en el PAI-III, ya que por un error de digitación el número de retomas durante los meses de julio, agosto y septiembre  reportado no fue el real, una vez se evidencia la falla, se subsana el número de las retomas realizadas en el año 2023 para un total de 403 FMI:
PAI-I: 50
PAI-II: 222
PAI-III:305
PAI-IV: 403</t>
  </si>
  <si>
    <t>Gestionar la recuperación de activos</t>
  </si>
  <si>
    <t xml:space="preserve">Gestión de recuperación de activos </t>
  </si>
  <si>
    <t>(Unidad máxima con gestión de recuperación / No. Unidades máximas a recuperar)*100%</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</si>
  <si>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</si>
  <si>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Las estrategias afirmativas que se implementaron son las siguientes:
1. Presentación del cronograma de desalojos por la coordinación jurídica al comité regional, logrando que las decisiones sobre los desalojos fueran asertivas y en el marco de la legalidad.
2. La coordinación con entidades públicas para la garantía de derechos y la debida diligencia de ocupantes irregulares.
3. Respaldo de la programación en gestiones comerciales de arrendamiento, venta o destinación provisional para impedir nuevas ocupaciones.
La razón por las cuales no procedieron los 4 desalojos programados fue por el desistimiento de las destinaciones provisionales solicitadas, por el incumplimiento de las obligaciones de las alcaldías municipales ( Florencia, Caquetá y Soacha, Cundinamarca) y la falta de acompañamiento de la secretaria de integración social de la Alcaldía de Bogotá</t>
  </si>
  <si>
    <t>Durante el año, 4 inmuebles no pudieron ser recuperados, por el incumplimiento de las obligaciones de las alcaldías municipales (Florencia, Caquetá y Soacha, Cundinamarca) y la falta de acompañamiento de la Secretaría de Integración Social de la Alcaldía de Bogotá:
1 semestre: 2
4 semestre: 2</t>
  </si>
  <si>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</si>
  <si>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</si>
  <si>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</si>
  <si>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 aprobados.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antiguos.</t>
    </r>
  </si>
  <si>
    <t>Para lograr un cumplimiento superior al 75% durante el año 2024 la Gerencia Regional Norte adelantará las retomas con criterios de priorización orientados en el potencial de arrendamiento, venta y destinación, teniendo en cuenta de igual forma los estados de ocupación reportados en los bienes inmuebles iniciando con los que se encuentren en estado desocupado que pueden resultar en nuevos negocios o destinaciones.</t>
  </si>
  <si>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</si>
  <si>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Durante los cuatro trimestres del 2023 en la regional Norte se ha priorizado la gestión de la recuperación de los activos  para el programa de tierras para la paz, así como para destinaciones provisionales rurales y urbanas, arrendamiento social y comercial, subsanación de hallazgos de contraloria ; y en cumplimiento de una orden judicial (Tierra Bomba). Lo anterior, en concordancia con la nueva visión y misión de la entidad.</t>
  </si>
  <si>
    <t xml:space="preserve">Se retomaron para el primer trimestre 161 folios y para el segundo trimestre 13 para el tercer trimestre 19, para el cuarto trimestre para un acumulado de 216 folios, con un cumplimiento del 60%, según resoluciones acumulables de los años ateriores 2019 - 2023, los cuales eran de priorodad alta.
El indicador no aumento demasiado teniendo en cuenta que se enfocaron los esfuerzos en las entrega de inmuebles a los depositarios en pro del cumplimiento de las resoluciones.
</t>
  </si>
  <si>
    <t>La Regional cuenta con un solo funcionario para atender este proceso, por tal razon el cumplimiento del mismo.
De igual manera la regional tiene expectativas altas de incremento de este indicador a razón del apoyo del personal que ingresa por el plan choque.</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</si>
  <si>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</si>
  <si>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Se da alcance al indicador en cuanto a que se incluyeron los contratos antiguos, se realiza la revisión del total de los contratos celebrados para lograr la inclusión de todos en la póliza de garantía.
La Regional no cuenta con la capacidad operativa para realizar el seguimiento a la gerencia Comercial en cuanto a que todas las incusiones a la pólizas colectivas si queden.</t>
  </si>
  <si>
    <t>En lo corrido del primer semestre se llevan celebrados 20 contratos de los cuales 12 contratos cuentan con poliza constituida, y los 8 restantes están con solicitud a la gerencia comercial para la inclusión a la póliza.
La Regional esta en la implementación del seguimiento a este indicador en cuanto a que todas las inclusiones que se envien a Nivel central si queden incluidos dentro de la poliza</t>
  </si>
  <si>
    <t xml:space="preserve">Para el año 2023 la RSO recepcionó resoluciones de remoción correspondiente a 714 inmuebles, sin embargo, 373 inmuebles No aplicaban retoma, debido a que no habían sido entregados a los depositarios por no contar con acta de posesión.
De los 341 inmuebles que aplican, se logró retomar 191 inmuebles, quedando pendiente por retomar 150 inmuebles debido a que las resoluciones fueron notificadas a la regional en los últimos 2 meses del 2023. </t>
  </si>
  <si>
    <t>La Regional Suroccidente durante el año 2023 tuvo en cuenta para programar las diligencias de desalojo aquellos inmuebles que se encontraban prometidos en venta autorizados para ser entregados anticipadamente a su comprador y los que eran estratégicos para el cumplimiento de los propósitos del Gobierno Nacional de poner a disposición de la comunidad los inmuebles administrados por SAE. 
También se programaron inmuebles en el que los ocupantes se negaban a legalizar la ocupación mediante un contrato de arrendamiento o inmuebles con hallazgos fiscales por la Contraloría que requerían inmediatamente la intervención de la entidad. 
Para el primer trimestre se programaron 44 desalojos de los cuales se ejecutó la recuperación de 30; para el segundo trimestre se programaron 41 desalojos de los cuales se ejecutó la recuperación de 32; para el tercer trimestre se programaron 45 desalojos de los cuales se ejecutó la recuperación de 35; para el primer cuarto trimestre se programaron 57 desalojos de los cuales se ejecutó la recuperación de 44.
Se evidencia que los denominadores son mayores a los numeradores dado que, a inicios del año 2023, la Regional solo contaba con un abogado con facultades de policía administrativa que tuviera la suficiente experiencia para realizar desalojos, por esta razón se tomó medidas para que todos los abogados pudieran hacer diligencias y así poder programar más inmuebles, por esto se evidencia el incremento gradual en el numerador del indicador, para el primer trimestre se evidencia que el numerador y el denominador es el mayor, debido a que se ejecutaron resoluciones y se recuperaron activos con gestión de 2022.
Le ejecución y recuperación de un bien inmueble está sujeta a factores externos no controlados por la entidad, a pesar que la mayoría de las veces se contó con el acompañamiento de las autoridades a las diligencias de desalojo, algunas debían ser coordinadas y planeadas para mitigar cualquier tipo de riesgo y lograr la recuperación del activo, tomando muchas veces más tiempo para la ejecución de desalojo y en ocasiones aplazando la diligencia, dado esto y la falta de un mayor número de personal capacitado para la labor, el numerador cada trimestre es mayor al denominador.</t>
  </si>
  <si>
    <t xml:space="preserve">Al 31/12/2023 hay un acumulado de 1389 contratos entre vivienda urbana y comerciales aprobados, tomado de la base de contratos, descargada del reporte SAE de  la intranet con fecha de corte hasta 02/01/2024.  De los cuales 698 contratos tienen garantia constituida de acuerdo con la base de control de polizas aportada por la gerencia financiera en linea y actualizada en tiempo real.  cabe aclarar que el denominador y numerador  se presenta el valor acumulado de garantias constituidas y contratos aprobados al cuarto trimestre de 2023. </t>
  </si>
  <si>
    <t xml:space="preserve">Se está realizando el proceso de saneamiento contractual, tomando inicialmente aquellos contratos antes del 2014, los cuales no están celebrados bajo la metodología de administración de bienes del FRISCO, lo que obliga a constituir una póliza de arrendamiento de acuerdo con el nuevo canon de arrendamiento, que estará basado en el estimado de renta vigente para el bien inmueble. 
El indicador indica un cumplimiento del 100%, quiere decir que, se debe tener con garantía los 1296 contratos vigentes a la fecha de los cuales 414 contratos son posteriores al año 2014 por lo tanto estos no se encuentran dentro de los parámetros establecidos por la metodología de SAE, y son susceptibles de saneamiento contractual, proceso que se surte derivado de la actualización o elaboración inicial de Estimado de Renta, posterior comunicación al arrendatario y se depende de la aceptación de las nuevas condiciones que exige SAE en canon y garantía.
En caso de ser aceptadas las condiciones nuevas exigidas por SAE se inicia el proceso de saneamiento de las misma manera que un contrato nuevo, esperando que el cliente cumpla con las condiciones para ser asegurado y así constituir garantía a ese nuevo contrato najo la metodología de administración de bienes del FRISCO, en caso de no haber viabilidad por parte de la aseguradora para asegurar el cliente, el negocio derivado del saneamiento no puede continuar y debe terminar unilateralmente el contrato.
En caso de que el arrendatario no acepte las condiciones nuevas exigidas por SAE se termina unilateralmente el contrato de arrendamiento.
La terminación unilateral de contrato por parte de SAE, ya sea por que el cliente no tuvo viabilidad para ser asegurado o por que el cliente no acepto las nuevas condiciones deriva en una solicitud de entrega voluntaria del predio o si esta no se surte, se debe iniciar el proceso de desalojo. 
Una vez descrito el proceso de saneamiento y sus derivaciones se evidencia que para poder asegurar la garantía de la totalidad de los contratos aprobados por SAE se depende del proceso de elaboración de estimados de renta, el proceso de negociación de un nuevo contrato de arrendamiento, el proceso externo de las aseguradoras que generan la viabilidad de las pólizas y garantías a los contratos, además de la variable no controlada por SAE que depende del comportamiento financiero del cliente y su score en centrales de riesgo, procesos que por contrato de arrendamiento puede tardar aproximadamente dos meses en los casos que el cliente acepte las nuevas condiciones,  para los casos donde no lo acepta y se termina el contrato, se inicia proceso de desalojo el cual depende del tiempo que tarde la gerencia de asunto legales en generar la resolución, el cual no tiene tiempo estimado.
Lo anterior respecto a los procesos es una dificultad para garantizar el resultado de este indicador, dado que la carga operativa de validar el tema de saneamientos a nivel regional recae sobre una sola persona para gestionar todo el portafolio, y que además depende de procesos externos de la misma entidad que retrasan la operatividad, proceso que están a cargo de nivel regional y de otras gerencias.
En términos de cifras 698 contratos tienen garantía activa de los 1389 quiere decir que el 51% esta cubierto del indicador, 414 previos al 2014 fecha en la cual se genera la metodología de administración de bienes del FRISCO que por esta razón no estaría dentro de las condiciones exigidas en la actualidad y se debe dar análisis a cada uno de acuerdo con el proceso descrito, por lo tanto no es viable indicar que el 32.47% de lo contratos aprobados tendrán garantía es un supuesto dependiente de las variables explicadas, así las cosas, queda por validar 244 contratos que deben estar con garantía lo que equivale al 18.25%.
Por lo anterior el máximo que podría alcanzar este indicador para el año 2023 no puede ser mayor al 68%. </t>
  </si>
  <si>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</si>
  <si>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</si>
  <si>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</si>
  <si>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color indexed="8"/>
        <rFont val="Arial"/>
        <family val="2"/>
      </rPr>
      <t>Objetivo del indicador:</t>
    </r>
    <r>
      <rPr>
        <sz val="11"/>
        <color indexed="8"/>
        <rFont val="Arial"/>
        <family val="2"/>
      </rPr>
      <t xml:space="preserve"> medir el estado de control o inspección sobre las Sociedades Activas administradas por SAE a través de la ejecución de auditorías e inspecciones.
</t>
    </r>
    <r>
      <rPr>
        <b/>
        <sz val="11"/>
        <color indexed="8"/>
        <rFont val="Arial"/>
        <family val="2"/>
      </rPr>
      <t>Numerador</t>
    </r>
    <r>
      <rPr>
        <sz val="11"/>
        <color indexed="8"/>
        <rFont val="Arial"/>
        <family val="2"/>
      </rPr>
      <t xml:space="preserve">: corresponde al número de Sociedades Activas con auditorías o inspecciones realizadas sobre estas.
</t>
    </r>
    <r>
      <rPr>
        <b/>
        <sz val="11"/>
        <color indexed="8"/>
        <rFont val="Arial"/>
        <family val="2"/>
      </rPr>
      <t>Denominador</t>
    </r>
    <r>
      <rPr>
        <sz val="11"/>
        <color indexed="8"/>
        <rFont val="Arial"/>
        <family val="2"/>
      </rPr>
      <t xml:space="preserve">: corresponde a las Sociedades Activas administradas por parte de la SAE que requieren auditoría o inspección de acuerdo a la necesidad. </t>
    </r>
  </si>
  <si>
    <t>Se da un cumpliminto del 108%  con los siguientes datos reportados por los enlaces regionales: 88 (Sur Occidente) 65 (Centro Oriente) 60 (Occidente) y 3(Norte)</t>
  </si>
  <si>
    <t xml:space="preserve">Para el 2024 se espera mejorar este dato, debido a que se tendrá un plan de auditorias que permitirá abaracar un número significativo de sociedades. </t>
  </si>
  <si>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</si>
  <si>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</si>
  <si>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</si>
  <si>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</si>
  <si>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El total de asambleas y juntas de socios para la vigencia 2023 son 268.</t>
    </r>
  </si>
  <si>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</si>
  <si>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</si>
  <si>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</si>
  <si>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</si>
  <si>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</si>
  <si>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</si>
  <si>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</si>
  <si>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 El dato estimado para la vigencia 2023 es de 40 actas de hallazgos.</t>
    </r>
  </si>
  <si>
    <t>T1: se han Elaborado 12 Actas de Hallazgo.
T2: Se Elaboraron 7 actas de Hallazgo
T3: Se Elaboraron 8 actas de Hallazgo
T4: Se Elaboraron 13 actas de Hallazgo</t>
  </si>
  <si>
    <t>Diseñar lineamientos metodológicos del modelo integral de gestión de proyectos</t>
  </si>
  <si>
    <t>Lineamientos metodológicos Modelo Integral de Proyectos</t>
  </si>
  <si>
    <t>( Documentos de lineamientos y herramientas del Modelo Integral de Proyectos realizados/  Documentos de lineamientos y herramientas del Modelo Integral de Proyectos programados) * 100%</t>
  </si>
  <si>
    <r>
      <rPr>
        <b/>
        <sz val="11"/>
        <color indexed="8"/>
        <rFont val="Arial"/>
        <family val="2"/>
      </rPr>
      <t xml:space="preserve">Objetivo del indicador: </t>
    </r>
    <r>
      <rPr>
        <sz val="11"/>
        <color indexed="8"/>
        <rFont val="Arial"/>
        <family val="2"/>
      </rPr>
      <t xml:space="preserve">medir el estado de avance en la documentación de lineamientos y herramientas estratégicas del Modelo Integrado de Proyectos.
</t>
    </r>
    <r>
      <rPr>
        <b/>
        <sz val="11"/>
        <color indexed="8"/>
        <rFont val="Arial"/>
        <family val="2"/>
      </rPr>
      <t>Numerador:</t>
    </r>
    <r>
      <rPr>
        <sz val="11"/>
        <color indexed="8"/>
        <rFont val="Arial"/>
        <family val="2"/>
      </rPr>
      <t xml:space="preserve"> corresponde al número de documentos elaborados y formalizados en la arquitectura empresarial.
</t>
    </r>
    <r>
      <rPr>
        <b/>
        <sz val="11"/>
        <color indexed="8"/>
        <rFont val="Arial"/>
        <family val="2"/>
      </rPr>
      <t>Denominador:</t>
    </r>
    <r>
      <rPr>
        <sz val="11"/>
        <color indexed="8"/>
        <rFont val="Arial"/>
        <family val="2"/>
      </rPr>
      <t xml:space="preserve"> corresponde a los documentos programados para estandarizar el modelo integral de gestión de proyectos institucional. Esto corresponde a la definición de procedimientos, herramientas, y otros documentos que permitan la formulación y seguimiento de proyectos.</t>
    </r>
  </si>
  <si>
    <t>4</t>
  </si>
  <si>
    <t xml:space="preserve">La Gerencia de Proyectos Especiales estructuró y elaboró los documentos que dan ruta a los lineamientos internos de la Gerencia en atención a las nuevas funciones que fueron aprobadas y asignadas a esta dependencia, en este sentido, el cumplimiento de este indicador esta relacionado con la creación y definición de documentos que permitan a esta Gerencia cumplir con su misionalidad, para lo que se solicita a la OAP modificar en la descripción del indicador como criterio de cumplimiento, su publicación en la arquitectura de la SAE.  
Por lo anterior, la GPE estructuró, desarrolló y socialzó los siguientes documentos con corte al 31 de dicimembre de 2023:
1. Formato de valoración organizacional: Documento se encuentra en proceso de revisión y validación por parte de la GIT de depositarios y de la Gerencia de Proyectos Especiales.
2. Metodología de valor público, social y ambiental: Documento fue elaborado con la participación y apoyo de la OAP, GIT de depositarios, Gerencia técnica, Gerencia de inmuebles rurales y la Gerencia de Proyectos Especiales y fue presentado al Presidente de la SAE y a los líderes de las diferentes dependencias que participaron en el proceso con el fin de generar observaciones y así de manera conjunta construir un documento unificado. A corte del 31 de diciembre de 2023, no se habían recibido comentarios de las diferentes dependencias.
3. Lineamientos para el diálogo social: Documento se encuentra en fase de revisión y validación 
Por otra parte, la GPE esta en proceso de validación y ajuste de un cuarto documento, según lo definido en planeación del indicador, basado en la implementación de proyectos estratégicos. 
</t>
  </si>
  <si>
    <t xml:space="preserve">Medir el grado de cumplimiento de las acciones del plan de mejoramiento del Sistema Integrado de Gestión </t>
  </si>
  <si>
    <t xml:space="preserve">Evaluación y Control </t>
  </si>
  <si>
    <t>Ejecución y Seguimiento</t>
  </si>
  <si>
    <t>Seguimiento plan de mejoramiento del SIG</t>
  </si>
  <si>
    <t>(Actividades de planes de mejoramiento cumplidas  / Actividades documentadas por las áreas producto de hallazgos del SIG)*100%</t>
  </si>
  <si>
    <r>
      <rPr>
        <b/>
        <sz val="11"/>
        <color indexed="8"/>
        <rFont val="Arial"/>
        <family val="2"/>
      </rPr>
      <t xml:space="preserve">Objetivo del indicador: </t>
    </r>
    <r>
      <rPr>
        <sz val="11"/>
        <color indexed="8"/>
        <rFont val="Arial"/>
        <family val="2"/>
      </rPr>
      <t xml:space="preserve">medir el grado de avance del cumplimiento de las acciones del Plan de Mejoramiento del Sistema Integrado de Gestión.
</t>
    </r>
    <r>
      <rPr>
        <b/>
        <sz val="11"/>
        <color indexed="8"/>
        <rFont val="Arial"/>
        <family val="2"/>
      </rPr>
      <t>Numerador:</t>
    </r>
    <r>
      <rPr>
        <sz val="11"/>
        <color indexed="8"/>
        <rFont val="Arial"/>
        <family val="2"/>
      </rPr>
      <t xml:space="preserve"> corresponde a las actividades ejecutadas por las áreas con su respectiva evidencia y con cierre efectivo realizado por parte de la Oficina Asesora de Planeación.
</t>
    </r>
    <r>
      <rPr>
        <b/>
        <sz val="11"/>
        <color indexed="8"/>
        <rFont val="Arial"/>
        <family val="2"/>
      </rPr>
      <t xml:space="preserve">Denominador: </t>
    </r>
    <r>
      <rPr>
        <sz val="11"/>
        <color indexed="8"/>
        <rFont val="Arial"/>
        <family val="2"/>
      </rPr>
      <t>corresponde a las actividades documentadas en el Plan de Mejoramiento del Sistema Integrado de Gestión con base en los hallazgos presentados.</t>
    </r>
  </si>
  <si>
    <t>Evaluar de manera sistemática e independiente el Sistema de Control Interno</t>
  </si>
  <si>
    <t xml:space="preserve">Planeación
Ejecución y Seguimiento </t>
  </si>
  <si>
    <t>Oficina de Control Interno</t>
  </si>
  <si>
    <t>Cumplimiento del plan anual de auditoría</t>
  </si>
  <si>
    <t>(Actividades cumplidas / Actividades aprobadas en el Plan Anual de Auditoría) *100%</t>
  </si>
  <si>
    <r>
      <rPr>
        <b/>
        <sz val="11"/>
        <color indexed="8"/>
        <rFont val="Arial"/>
        <family val="2"/>
      </rPr>
      <t>Objetivo del indicador:</t>
    </r>
    <r>
      <rPr>
        <sz val="11"/>
        <color indexed="8"/>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color indexed="8"/>
        <rFont val="Arial"/>
        <family val="2"/>
      </rPr>
      <t xml:space="preserve">Numerador:
</t>
    </r>
    <r>
      <rPr>
        <sz val="11"/>
        <color indexed="8"/>
        <rFont val="Arial"/>
        <family val="2"/>
      </rPr>
      <t xml:space="preserve">Corresponde a las actividades ejecutadas durante el periodo evaluado.
</t>
    </r>
    <r>
      <rPr>
        <b/>
        <sz val="11"/>
        <color indexed="8"/>
        <rFont val="Arial"/>
        <family val="2"/>
      </rPr>
      <t xml:space="preserve">Denominador:
</t>
    </r>
    <r>
      <rPr>
        <sz val="11"/>
        <color indexed="8"/>
        <rFont val="Arial"/>
        <family val="2"/>
      </rPr>
      <t>Corresponde a las actividades aprobadas por el Comité Institucional de Coordinación de Control Interno. Para el 2023, el Plan Anual de Auditorías contempla 206 actividades programadas.</t>
    </r>
  </si>
  <si>
    <t>Al corte 31 de diciembre la Oficina de Control Interno cumplió a cabalidad las actividades programadas para la vigencia 2023.</t>
  </si>
  <si>
    <t>En enero de 2024 se presentará ante el Comité Institucional de Coordinación de Control Interno el cumplimiento del PAAI a corte 31 de diciembre de 2023.</t>
  </si>
  <si>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</si>
  <si>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</si>
  <si>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</si>
  <si>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</si>
  <si>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sz val="11"/>
        <color indexed="8"/>
        <rFont val="Arial"/>
        <family val="2"/>
      </rPr>
      <t xml:space="preserve">
</t>
    </r>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</si>
  <si>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El denominador del indicador tuvo un incremento teniendo en cuenta que en el segundo semestre de 2023 se suscribieron dos planes de mejoramiento adicionales producto de evaluaciones realizadas por la CGR debido a solicitudes ciudadanas de Sociedades en Liquidación Inversiones DANA y Otros y de los FMI 2022-254231-80054-D FMI 001-1044328_001-1044266.
El numerador continúa igual desde julio, debido a que el seguimiento que realiza la Oficina de Control Interno para verificar la eficacia y efectividad de las acciones es  semestral, en este caso, se tiene programado para ejecutar dentro del 09 al 19 de enero, posteriormente, los resultados del avance del plan de mejoramiento son aprobados por el CICCI, el cual, se tiene programado para ejecutar el 24 de enero de 2024.</t>
  </si>
  <si>
    <t>El cumplimiento real del indicador se conocerá hasta finales de enero de 2024 cuando se surtan las etapas de seguimiento de la OCI y aprobación por el CICCI.
Es importante aclarar que el cumplimiento de las metas no es responsabilidad de la OCI, sino de las áreas que ejecutan las actividades establecidas dentro del plan de mejoramiento institucional. En este caso, lo que realiza esta Oficina es reportar el avance del plan con base en los resultados del seguimiento. 
Si el cumplimiento final del indicador queda por debajo del 100%, es responsabilidad de las áreas la definición de un plan de acción para lograr en la vigencia 2024 alcanzar la meta.</t>
  </si>
  <si>
    <t>Acompañar la agenda legislativa en la que se discutan proyectos estratégicos para SAE</t>
  </si>
  <si>
    <t>Presidencia</t>
  </si>
  <si>
    <t>Acompañamiento a Agenda Legislativa estratégica relacionada con SAE</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</si>
  <si>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</si>
  <si>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</si>
  <si>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Fortalecer la articulación nación-territorio para el mejoramiento del modelo operacional de SAE</t>
  </si>
  <si>
    <t>Iniciativas internas con enfoque nación-territorio entre el nivel central y regional de la SAE</t>
  </si>
  <si>
    <t>(Iniciativas implementadas para el fortalecimiento del nivel central con el regional/ Iniciativas programadas para el  fortalecimiento del nivel central con el regional) *100%</t>
  </si>
  <si>
    <r>
      <rPr>
        <b/>
        <sz val="11"/>
        <color indexed="8"/>
        <rFont val="Arial"/>
        <family val="2"/>
      </rPr>
      <t>Objetivo del indicador:</t>
    </r>
    <r>
      <rPr>
        <sz val="11"/>
        <color indexed="8"/>
        <rFont val="Arial"/>
        <family val="2"/>
      </rPr>
      <t xml:space="preserve"> medir el grado de implementación de las iniciativas para el fortalecimiento del nivel central con el regional.
</t>
    </r>
    <r>
      <rPr>
        <b/>
        <sz val="11"/>
        <color indexed="8"/>
        <rFont val="Arial"/>
        <family val="2"/>
      </rPr>
      <t xml:space="preserve">
Numerador:</t>
    </r>
    <r>
      <rPr>
        <sz val="11"/>
        <color indexed="8"/>
        <rFont val="Arial"/>
        <family val="2"/>
      </rPr>
      <t xml:space="preserve"> se considera que la iniciativa de fortalecimiento está implementada cuando se constituyen las instancias para su implementación.
</t>
    </r>
    <r>
      <rPr>
        <b/>
        <sz val="11"/>
        <color indexed="8"/>
        <rFont val="Arial"/>
        <family val="2"/>
      </rPr>
      <t xml:space="preserve">
Denominador:</t>
    </r>
    <r>
      <rPr>
        <sz val="11"/>
        <color indexed="8"/>
        <rFont val="Arial"/>
        <family val="2"/>
      </rPr>
      <t xml:space="preserve"> las iniciativas programadas para el 2023 relacionadas con el fortalecimiento del nivel central con el regional corresponden a procesos relacionados con: 1) Vivienda, 2) FRV, 3) ARN y 4) Entregas en el marco de las estrategias de la Entidad.</t>
    </r>
  </si>
  <si>
    <t>Fortalecer e integrar los sistemas de información empleados por SAE para contribuir al adecuado funcionamiento de la Sociedad</t>
  </si>
  <si>
    <t>Implementar el Sistema de Gestión de Seguridad de la Información en la entidad</t>
  </si>
  <si>
    <t xml:space="preserve">Seguridad de la Información </t>
  </si>
  <si>
    <t>Implementación del Sistema de Gestión  de Seguridad de la información</t>
  </si>
  <si>
    <t>(Actividades realizadas por la OGI para la implementación del Sistema de Gestión de Seguridad de la información / Actividades programadas por la OGI para la implementación del Sistema de Gestión de Seguridad de la información)*100%</t>
  </si>
  <si>
    <r>
      <rPr>
        <b/>
        <sz val="11"/>
        <color indexed="8"/>
        <rFont val="Arial"/>
        <family val="2"/>
      </rPr>
      <t>Objetivo del indicador:</t>
    </r>
    <r>
      <rPr>
        <sz val="11"/>
        <color indexed="8"/>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color indexed="8"/>
        <rFont val="Arial"/>
        <family val="2"/>
      </rPr>
      <t xml:space="preserve">Numerador: </t>
    </r>
    <r>
      <rPr>
        <sz val="11"/>
        <color indexed="8"/>
        <rFont val="Arial"/>
        <family val="2"/>
      </rPr>
      <t xml:space="preserve">corresponde a las actividades realizadas por la OGI para la implementación del Sistema de Gestión de Seguridad de la Información con sus respectivas evidencias. 
</t>
    </r>
    <r>
      <rPr>
        <b/>
        <sz val="11"/>
        <color indexed="8"/>
        <rFont val="Arial"/>
        <family val="2"/>
      </rPr>
      <t xml:space="preserve">Denominador: </t>
    </r>
    <r>
      <rPr>
        <sz val="11"/>
        <color indexed="8"/>
        <rFont val="Arial"/>
        <family val="2"/>
      </rPr>
      <t xml:space="preserve">corresponde a las actividades programadas por la OGI para la implementación del Sistema de Gestión de Seguridad de la Información. </t>
    </r>
  </si>
  <si>
    <t>Se han completado 21 de las 24 actividades planeadas en el año 2023 para el sistema de seguridad de la información</t>
  </si>
  <si>
    <t>Se continúan actividades y actualizaciones de documentación en el proceso de seguridad de la información</t>
  </si>
  <si>
    <t>Implementar y/o actualizar el Plan Estratégico Tecnológico Institucional - PETI</t>
  </si>
  <si>
    <t xml:space="preserve">Gestión de Infraestructura Tecnológica
Mantenimiento y Soporte de Aplicaciones
Seguridad de la Información </t>
  </si>
  <si>
    <t>Implementación y/o actualización del Plan Estratégico Tecnológico Institucional- PETI</t>
  </si>
  <si>
    <t>(Actividades realizadas por la OGI para la implementación y/o actualización del PETI / Actividades programadas por la OGI para la implementación y/o actualización PETI)*100%</t>
  </si>
  <si>
    <r>
      <rPr>
        <b/>
        <sz val="11"/>
        <color indexed="8"/>
        <rFont val="Arial"/>
        <family val="2"/>
      </rPr>
      <t>Objetivo del indicador:</t>
    </r>
    <r>
      <rPr>
        <sz val="11"/>
        <color indexed="8"/>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indexed="8"/>
        <rFont val="Arial"/>
        <family val="2"/>
      </rPr>
      <t xml:space="preserve">Numerador: </t>
    </r>
    <r>
      <rPr>
        <sz val="11"/>
        <color indexed="8"/>
        <rFont val="Arial"/>
        <family val="2"/>
      </rPr>
      <t xml:space="preserve">corresponden a las actividades realizadas por la OGI con sus respectivas evidencias, que se adelanten para la implementación y/o actualización del PETI. 
</t>
    </r>
    <r>
      <rPr>
        <b/>
        <sz val="11"/>
        <color indexed="8"/>
        <rFont val="Arial"/>
        <family val="2"/>
      </rPr>
      <t xml:space="preserve">Denominador: </t>
    </r>
    <r>
      <rPr>
        <sz val="11"/>
        <color indexed="8"/>
        <rFont val="Arial"/>
        <family val="2"/>
      </rPr>
      <t xml:space="preserve">son las actividades programadas por la OGI para la implementación y/o actualización del PETI de SAE para la vigencia. 
Para el 2023, estas actividades estarán alineadas al nuevo Plan Estratégico de la SAE y sus cambios que puedan surtir. </t>
    </r>
  </si>
  <si>
    <t>Se completaron 18 actividades de la 34 planeadas para el año.
pendientes se encuentran en desarrollo 16 de las actividades planeadas y se realiza seguimiento de los avances (adjunto):
•	Desarrollar los módulos planeados en el cronograma del proyecto Sigma 85%
•	Dar cumplimiento a los planes de mejoramiento de auditorías realizadas por entes de Control 85%
•	Implementar y poner en producción el aplicativo Móvil para realizar Visitas de Inmuebles 82%
•	Interfaces hacia ERP desde Sigma SAE 85%
•	Desarrollo Rutas ESB, diferentes sistemas SigmaSAE, ERP 85%
•	integración datos.gov	82%
•	Validar, las interfaces existentes entre los sistemas de información y viaticos (Kactus) e implementar que funcionen correctamente	30%
•	Implementar el sistema TESEO y evaluar la integración con otros sistemas de la entidad 90%
•	Recaudo Bancos / integración con Cartera 85%
•	Actualización herramientas de copias de usuarios desvinculados que incluya las herramientas de ofimática e hiperconvergencia 	35%
•	Actualizar el sistema de gestión documental 50%
•	Creación y publicación de la documentación requerida por la Norma ISO 27001	70%
•	Actualización de Matriz de activos de información 85%
•	Desarrollo del módulo de estado de cuenta de inmuebles en Sigma 2.0	95%
•	Desarrollar las integraciones aprobadas en la fase de levantamiento de información (SIGMA, ERP Seven, Aplicativo de Administración de Contratos de Arrendamiento) 82%
•	Fortalecimiento SaaS, Almacenamiento y Backup 50%
si se les ha realizado la gestión correspondiente con un promedio de avance del 70%, estas actividades no se han culminado por contingencias y necesidades del servicio de TI en la SAE.</t>
  </si>
  <si>
    <t>Para el cumplimiento de las actividades planeadas se realizará la salida a producción de las actividades de desarrollo e integraciones de sistemas de información, ejecución de los contratos de herramientas tecnológicas y lograr subsanar las situaciones que han retrasado las actividades, así como el retraso por el continuo cambio en la organización y elcierre de las actividades pendientes en los planes de mejoramiento interno y externo</t>
  </si>
  <si>
    <t>Actualizar datos básicos del inventario de activos en el sistema de información</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</si>
  <si>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</si>
  <si>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</si>
  <si>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</si>
  <si>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T1: se recibieron 150 solicitudes de modificación de datos basicos, se revisaron 144, quedando pendiente 6.
T2: se recibieron 157 solicitudes de modificación de datos basicos, se revisaron 152, quedando pendiente 5.
T3: se recibieron 138 solicitudes de modificación y se realizaron 135, se tienen 15 activos modificados de otros trimestres
T4: Se recibieron 64 solicitudes de modificación, se revisaron todas y se devolvieron para subadanar 5 solicitudes</t>
  </si>
  <si>
    <t>Depurar información financiera (activos y pasivos del FRISCO) de inmuebles.</t>
  </si>
  <si>
    <t xml:space="preserve"> Estados de cuenta de activos con orden de devolución</t>
  </si>
  <si>
    <t>(N° de folios de matrícula inmobiliaria con estados de cuenta realizados/ N° de folios de matrícula inmobiliaria priorizados para elaboración de estados de cuenta)*100%</t>
  </si>
  <si>
    <r>
      <rPr>
        <b/>
        <sz val="11"/>
        <color indexed="8"/>
        <rFont val="Arial"/>
        <family val="2"/>
      </rPr>
      <t>Objetivo:</t>
    </r>
    <r>
      <rPr>
        <sz val="11"/>
        <color indexed="8"/>
        <rFont val="Arial"/>
        <family val="2"/>
      </rPr>
      <t xml:space="preserve"> realizar la medición de la elaboración de estados de cuenta de acuerdo con las solicitudes de devolución.
</t>
    </r>
    <r>
      <rPr>
        <b/>
        <sz val="11"/>
        <color indexed="8"/>
        <rFont val="Arial"/>
        <family val="2"/>
      </rPr>
      <t>Numerador:</t>
    </r>
    <r>
      <rPr>
        <sz val="11"/>
        <color indexed="8"/>
        <rFont val="Arial"/>
        <family val="2"/>
      </rPr>
      <t xml:space="preserve"> corresponde a los folios de matrícula inmobiliaria con estados de cuenta realizados y entregados a la Gerencia Financiera.
</t>
    </r>
    <r>
      <rPr>
        <b/>
        <sz val="11"/>
        <color indexed="8"/>
        <rFont val="Arial"/>
        <family val="2"/>
      </rPr>
      <t>Denominador:</t>
    </r>
    <r>
      <rPr>
        <sz val="11"/>
        <color indexed="8"/>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2023 corresponden a 400 folios de matrícula.</t>
    </r>
  </si>
  <si>
    <t>Durante el primer trimestre de 2023 se elaboraron (9) estados de cuenta rurales.
En el mes de marzo de 2023 el proceso de estados de cuenta pasa a la Gerencia Financiera, durante el segundo y tercer trimestre de 2023 se elaboró (132) y cuarto trimestre  (247), para un total de 388 estados de cuenta, durante este periodo se sigue depurarando las bases de información entregadas por la Gerencia de Inmuebles, adicionalmente las fuentes de informacion en referencia a los gastos asociados a los inmuebles en las cuales se han encontrado duplicidad de información, lo que puede generar mayor valor a girar y pagos dobles al afectado sobre un mismo bien.
Así mismo, es de anotar que con corte a diciembre de 2023, también se han elaborado aproximadamente 360 estados de productividad, que se encuentran dentro del procedimiento que unificó la elaboración de estados de cuenta y los estados de productividad, los cuales son insumos que solicitan las diferentes áreas para el proceso de pagos o presentación de demandas.</t>
  </si>
  <si>
    <t xml:space="preserve">Al trasladar el proceso a la Gerencia Financiera se analiza las limitantes como lo son:
*No se cuenta con la totalidad de los informes de gestión de los depositarios provisionales, o no se tiene claro cual es el informe final pues se evidencian en las carpetas compartidas varios informes por mes del mismo depositario. 
*No hay claridad del valor real de los pasivos cancelados por folio de matrìcula.
* No todos los pasivos estan cargados en sigma 1.5, lo que genera que se deban revisar diferentes fuentes de información. 
*No se cuenta con las actas de entrega de  entrega a los propietarios, por lo que se deben solicitar a las Gerencias Regionales 
Teniendo en cuenta lo anterior,  la Gerencia Financiera, solicitó el cambio de la meta a  300 estados de cuenta a elaborar durante la vigencia 2023. 
Por otra parte se aprobó el plan choque de 4 personas el cual será por 6 meses.
Por último, es importante resaltar que la macro que automatiza la generación de estados de cuenta se alimenta de distintas fuentes de información como son los pasivos,  y caja menor suministrados por las Gerencias Regionales, y dicha información no es suministrada en las fechas establecidas, lo que genera una limitante para la elaboración de los estados de cuenta. </t>
  </si>
  <si>
    <t xml:space="preserve">Depurar el inventario de bienes muebles con disposición final </t>
  </si>
  <si>
    <t>Comercialización de activos
Otras modalidades de disposición final</t>
  </si>
  <si>
    <t xml:space="preserve">Depuración del inventario de bienes muebles con disposición final en sistema de Información </t>
  </si>
  <si>
    <t>(Número de bienes con cargue de documentos de disposición final para descarga del inventario / Número de bienes con disposición final para descarga) *100%</t>
  </si>
  <si>
    <r>
      <rPr>
        <b/>
        <sz val="11"/>
        <color indexed="8"/>
        <rFont val="Arial"/>
        <family val="2"/>
      </rPr>
      <t>Objetivo del indicador:</t>
    </r>
    <r>
      <rPr>
        <sz val="11"/>
        <color indexed="8"/>
        <rFont val="Arial"/>
        <family val="2"/>
      </rPr>
      <t xml:space="preserve"> medir la depuración del inventario de bienes muebles a cargo de la Gerencia de Muebles, en el sistema de Información. 
</t>
    </r>
    <r>
      <rPr>
        <b/>
        <sz val="11"/>
        <color indexed="8"/>
        <rFont val="Arial"/>
        <family val="2"/>
      </rPr>
      <t xml:space="preserve">Numerador: </t>
    </r>
    <r>
      <rPr>
        <sz val="11"/>
        <color indexed="8"/>
        <rFont val="Arial"/>
        <family val="2"/>
      </rPr>
      <t xml:space="preserve">el cargue de documentos a realizar se da conforme al procedimiento P-DF2-107 según tipología de bienes muebles.
</t>
    </r>
    <r>
      <rPr>
        <b/>
        <sz val="11"/>
        <color indexed="8"/>
        <rFont val="Arial"/>
        <family val="2"/>
      </rPr>
      <t>Denominador:</t>
    </r>
    <r>
      <rPr>
        <sz val="11"/>
        <color indexed="8"/>
        <rFont val="Arial"/>
        <family val="2"/>
      </rPr>
      <t xml:space="preserve"> corresponde a los bienes muebles con disposición final.</t>
    </r>
  </si>
  <si>
    <t xml:space="preserve">
Al cierre de la vigencia 2023 se remitió para marcación de bienes de la tipología sustancias con los radicados "20234300024313, 82 regitros  por comercializaciòn de sustancias, "20224300010033 destruccion de 183 registros de sustancias, los cuales a la fecha continuan pendientes.
 Del inventario de medios de transporte se solicitó a través de los memos "20224300046843
20224300073113
20234300004053
20224300077243
20234300022353, marcaciones las cual se encuentran adelantadas asi:
chatarrización: 555
Dest. definitiva: 75
Devoluciones: 342
Ensajenacion temprana: 338
Siniestro: 1
Descargados por disposicioin final: 194</t>
  </si>
  <si>
    <t>Descargar los activos del sistema de Información</t>
  </si>
  <si>
    <t>Descargas de activos</t>
  </si>
  <si>
    <t>(Número de activos descargados del sistema de información/Número de activos en condición de descarga)*100%</t>
  </si>
  <si>
    <r>
      <rPr>
        <b/>
        <sz val="11"/>
        <color indexed="8"/>
        <rFont val="Arial"/>
        <family val="2"/>
      </rPr>
      <t xml:space="preserve">Objetivo del indicador: </t>
    </r>
    <r>
      <rPr>
        <sz val="11"/>
        <color indexed="8"/>
        <rFont val="Arial"/>
        <family val="2"/>
      </rPr>
      <t xml:space="preserve">medir la descarga realizada de activos del sistema de información. 
</t>
    </r>
    <r>
      <rPr>
        <b/>
        <sz val="11"/>
        <color indexed="8"/>
        <rFont val="Arial"/>
        <family val="2"/>
      </rPr>
      <t>Numerador</t>
    </r>
    <r>
      <rPr>
        <sz val="11"/>
        <color indexed="8"/>
        <rFont val="Arial"/>
        <family val="2"/>
      </rPr>
      <t xml:space="preserve">: corresponde a los activos descargados en el sistema de información con estado "Descargado". 
</t>
    </r>
    <r>
      <rPr>
        <b/>
        <sz val="11"/>
        <color indexed="8"/>
        <rFont val="Arial"/>
        <family val="2"/>
      </rPr>
      <t>Denominador</t>
    </r>
    <r>
      <rPr>
        <sz val="11"/>
        <color indexed="8"/>
        <rFont val="Arial"/>
        <family val="2"/>
      </rPr>
      <t>: es el número de activos en condición de descarga, es decir, que cuente con modalidad de disposición final definida, acto administrativo expedido y acta de entrega suscrita con el beneficiario.</t>
    </r>
  </si>
  <si>
    <t>T1: se descargaron 77 activos.
T2: se descargaron 18 activos.
T3: Se descargaron 22 activos.
T4: Se descargaron 152 activos.</t>
  </si>
  <si>
    <t xml:space="preserve">Atender oportunamente requerimientos administrativos de las áreas </t>
  </si>
  <si>
    <t>Administración de Bienes de Funcionamiento</t>
  </si>
  <si>
    <t>Gestión Administrativa 
Administración de Activos Fijos y Bienes de Consumo</t>
  </si>
  <si>
    <t>GIT. Servicios Administrativos</t>
  </si>
  <si>
    <t>Oportunidad de atención a requerimientos administrativos</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</si>
  <si>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</si>
  <si>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 en el F-AB1-294 Formato Seguimiento Servicios atendidos a las áreas.</t>
    </r>
  </si>
  <si>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</si>
  <si>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</si>
  <si>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</si>
  <si>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</si>
  <si>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</si>
  <si>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</si>
  <si>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</si>
  <si>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</si>
  <si>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</si>
  <si>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</si>
  <si>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</si>
  <si>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</si>
  <si>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</si>
  <si>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</si>
  <si>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</si>
  <si>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</si>
  <si>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</si>
  <si>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</si>
  <si>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</si>
  <si>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</si>
  <si>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</si>
  <si>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Programa de Bienestar y Calidad de Vida/ Actividades programadas en planes de sistemas de gestión de Talento Humano ) * 100%</t>
  </si>
  <si>
    <r>
      <rPr>
        <b/>
        <sz val="11"/>
        <color indexed="8"/>
        <rFont val="Arial"/>
        <family val="2"/>
      </rPr>
      <t>Objetivo del indicador:</t>
    </r>
    <r>
      <rPr>
        <sz val="11"/>
        <color indexed="8"/>
        <rFont val="Arial"/>
        <family val="2"/>
      </rPr>
      <t xml:space="preserve"> medir trimestralmente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del Programa de Bienestar y Calidad de Vida.</t>
    </r>
  </si>
  <si>
    <t>Se realizaron actividades enfocadas al fortalecimiento del clima laboral e interacción asertiva en las diferentes áreas. Para el 4 Trimestre, se desarrollaron las siguientes actividades:
	Octubre celebración día de los niños 
	Noviembre Olimpiadas SAE 
	Diciembre se realizaron actividades de cierre de fin de año.
                                                                                                                                                                                                                                                                                                                                                                                                                                                                                                                                Actividades 2023: PT: 18/20 - ST: 16/17 - TT: 12/15. CT: 3/3 Al cierre del cuarto Trimestre se han ejecutado 49 Actividades de 55 programadas.</t>
  </si>
  <si>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</si>
  <si>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</si>
  <si>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Desarrollar capacitaciones en materia contractual</t>
  </si>
  <si>
    <t>GT. Gestión del Talento Humano</t>
  </si>
  <si>
    <t>Evaluación y desarrollo</t>
  </si>
  <si>
    <t>Capacitaciones en materia contractual</t>
  </si>
  <si>
    <t>(Capacitaciones en materia de contratación realizadas/ Capacitación en materia de contratación programadas)*100%</t>
  </si>
  <si>
    <r>
      <rPr>
        <b/>
        <sz val="11"/>
        <color indexed="8"/>
        <rFont val="Arial"/>
        <family val="2"/>
      </rPr>
      <t xml:space="preserve">Objetivo del indicador: </t>
    </r>
    <r>
      <rPr>
        <sz val="11"/>
        <color indexed="8"/>
        <rFont val="Arial"/>
        <family val="2"/>
      </rPr>
      <t xml:space="preserve">medir el cumplimiento de las capacitaciones programadas en materia contractual.
</t>
    </r>
    <r>
      <rPr>
        <b/>
        <sz val="11"/>
        <color indexed="8"/>
        <rFont val="Arial"/>
        <family val="2"/>
      </rPr>
      <t xml:space="preserve">Numerador: </t>
    </r>
    <r>
      <rPr>
        <sz val="11"/>
        <color indexed="8"/>
        <rFont val="Arial"/>
        <family val="2"/>
      </rPr>
      <t xml:space="preserve">corresponde a las capacitaciones brindadas en la vigencia.
</t>
    </r>
    <r>
      <rPr>
        <b/>
        <sz val="11"/>
        <color indexed="8"/>
        <rFont val="Arial"/>
        <family val="2"/>
      </rPr>
      <t>Denominador:</t>
    </r>
    <r>
      <rPr>
        <sz val="11"/>
        <color indexed="8"/>
        <rFont val="Arial"/>
        <family val="2"/>
      </rPr>
      <t xml:space="preserve"> la programación de capacitaciones se realizará con base en los aspectos prioritarios identificados en materia contractual.</t>
    </r>
  </si>
  <si>
    <t>Ejecución del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</si>
  <si>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</si>
  <si>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</si>
  <si>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 la Estrategia de Gestión del Conocimiento / Actividades programadas para la implementación de la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</si>
  <si>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</si>
  <si>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r>
      <rPr>
        <b/>
        <sz val="11"/>
        <color theme="1"/>
        <rFont val="Arial"/>
        <family val="2"/>
      </rPr>
      <t xml:space="preserve">Código: </t>
    </r>
    <r>
      <rPr>
        <sz val="11"/>
        <color theme="1"/>
        <rFont val="Arial"/>
        <family val="2"/>
      </rPr>
      <t xml:space="preserve">F-DE2-301
</t>
    </r>
    <r>
      <rPr>
        <b/>
        <sz val="11"/>
        <color theme="1"/>
        <rFont val="Arial"/>
        <family val="2"/>
      </rPr>
      <t>Versión No.:</t>
    </r>
    <r>
      <rPr>
        <sz val="11"/>
        <color theme="1"/>
        <rFont val="Arial"/>
        <family val="2"/>
      </rPr>
      <t xml:space="preserve"> 03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</si>
  <si>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</si>
  <si>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</si>
  <si>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</si>
  <si>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</si>
  <si>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</si>
  <si>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</si>
  <si>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</si>
  <si>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</si>
  <si>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</si>
  <si>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</si>
  <si>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</si>
  <si>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</si>
  <si>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</si>
  <si>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</si>
  <si>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</si>
  <si>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 xml:space="preserve">Productiva, social y ambiental </t>
  </si>
  <si>
    <t>Impulsar la modificación normativa necesaria para el fortalecimiento del modelo operacional de SAE y el cumplimiento de sus objetivos estratégicos</t>
  </si>
  <si>
    <t>Crear mecanismos de mejora del ambiente laboral y aumento del bienestar laboral de colaboradores de SAE</t>
  </si>
  <si>
    <t>Reconocer población beneficiaria y afectada con los  mecanismos de administración</t>
  </si>
  <si>
    <t>Crear nuevas líneas de negocio que aumenten los ingresos de la Sociedad.</t>
  </si>
  <si>
    <t>DIMENSIÓN PRODUCTIVA, SOCIAL Y AMBIENTAL</t>
  </si>
  <si>
    <t>Objetivo</t>
  </si>
  <si>
    <t>Iniciativa</t>
  </si>
  <si>
    <t>Indicador</t>
  </si>
  <si>
    <t>Cumplimiento Anual</t>
  </si>
  <si>
    <t>Promedio por iniciativa</t>
  </si>
  <si>
    <t>Promedio por Objetivo</t>
  </si>
  <si>
    <t>Promedio cumplimiento anual</t>
  </si>
  <si>
    <t xml:space="preserve">01. Democratizar los activos administrados por la SAE a través de mecanismos de disposición temporal y definitiva </t>
  </si>
  <si>
    <t xml:space="preserve">02. Fomentar las economías populares y comunitarias a partir de proyectos estratégicos </t>
  </si>
  <si>
    <t>Promedio de cumplimiento</t>
  </si>
  <si>
    <t>DIMENSIÓN FINANCIERA</t>
  </si>
  <si>
    <t>03. Garantizar la efectiva transferencia de recursos a la Nación</t>
  </si>
  <si>
    <t>04. Generar rentabilidad económica a partir de la diversificación de ingresos</t>
  </si>
  <si>
    <t>DIMENSIÓN GRUPOS DE INTERÉS</t>
  </si>
  <si>
    <t xml:space="preserve">06. Garantizar el acceso a la información pública, la participación ciudadana y el diálogo social </t>
  </si>
  <si>
    <t>07. Promover la creación de alianzas público populares, comunitarias, cooperativas, corporativas y de cooperación internacional</t>
  </si>
  <si>
    <t>08. Posicionar a la SAE como una entidad líder en la administración transparente de activos con enfoque social, ambiental y productivo</t>
  </si>
  <si>
    <t>DIMENSIÓN PROCESOS INTERNOS</t>
  </si>
  <si>
    <t>09. Garantizar la mejora continua del modelo de operación de la SAE.</t>
  </si>
  <si>
    <t>10. Diseñar, desarrollar e implementar la estrategia de transición digital.</t>
  </si>
  <si>
    <t>11. Estandarizar, actualizar y mejorar la información del inventario de activos administrados por la SAE.</t>
  </si>
  <si>
    <t>DIMENSIÓN APRENDIZAJE Y DESARROLLO</t>
  </si>
  <si>
    <t>12. Fomentar un bienestar laboral armónico.</t>
  </si>
  <si>
    <t>13. Desarrollar y potenciar las habilidades, competencias y conocimiento del talento humano de SAE.</t>
  </si>
  <si>
    <t>DATOS CONSOLIDADOS POR DIMENSIÓN</t>
  </si>
  <si>
    <t>Productiva, Social y Ambiental.</t>
  </si>
  <si>
    <t>Financiera.</t>
  </si>
  <si>
    <t>Procesos Internos.</t>
  </si>
  <si>
    <t>Aprendizaje y Desarrollo.</t>
  </si>
  <si>
    <t>Cumplimiento  T4</t>
  </si>
  <si>
    <t>El Reporte de los 162 Estimados de Renta incluyen:   45 Estimados de Renta del 1er Trimestre 2023, 22 Estimados de Renta del 2o Trimestre del 2023, en tercer trimestre 47 Estimados de Renta y en cuarto trimestre 48  Estimados de Renta. En este indicador no solo se cumplió la meta establecida, sino que se superó elaborando un total de 162.
Para la vigencia 2024 se proyecta establecer una meta más ambiciosa en cuanto al número de estimados teniendo en cuenta que el equipo de E.R. se encuentra completo y se establecerán criterios para aumentar el portafolio y no trabajar por necesidades puntuales.</t>
  </si>
  <si>
    <t>La Regional Norte durante el cuarto trimestre se mantuvo en el número  requerido para el cumplimiento de la meta propuesta, con un cumplimiento superior al 100%.
Este indicador pudo ser aún más productivo en el año 2023, pero, es importante resaltar que el equipo técnico del área de estimados de renta brinda apoyo a los otros grupos internos de la regional asociados con saneamientos fisico-catastrales, linderos o georreferenciaciones.</t>
  </si>
  <si>
    <t>Durante el primer semestre de 2023 a la gerencia regional norte no se le comunicaron resoluciones de remoción ni base actualizada de retomas para ejecutar durante ese periodo de seis (6) meses. Para el 29 de junio de 2023 se comunicaron 86 folios de matrícula a retomar, por lo que, durante el desarrollo del segundo semestre el grupo operativo adelantó un total de 41 retomas físicas de bienes inmuebles urbanos y rurales.
El cumplimiento estuvo en un 64% teniendo en cuenta, que de igual forma, los procesos de diligencias de secuestro con FGN, caracterizaciones, visitas de y procesos de entregas de "Tierras para la Paz" aumentaron considerablemente en este periodo contando con un menor recurso operativo. Adicionalmente, se observó que algunos bienes inmuebles en proceso de comercialización (venta o ET) o devolución en las resoluciones que ordenaban los procesos de enajenación o devolución a terceros no estaban incluyendo la remoción de algunos depositarios disminuyendo las retomas a ejecutar.</t>
  </si>
  <si>
    <t>Se tienen 207 contratos con garantías activas entre pólizas, fianzas, disponibilidades presupuestales , el universo de la regional Norte es de 338 a diciembre de 2023  dando un 61% de contratos con garantía.  Se tiene una gestión total de  207 contratos con póliza o garantía activa, sobre el total de contratos vigentes a diciembre  de 2023 de 338 Durante  la vigencia  del año 2023 contamos con un total de 25 contratos con garantía vigente y 25 susceptibles de garantía es decir el 100%.
El cumplimiento del 61% se debe a que en el universo de los contratos actuales de la regional incluyen contratos heredados de la DNE o de SAE por fuera de la metodología que están siendo objeto de saneamiento contractual. Teniendo en este caso, que de los 131 contratos pendientes se inició el proceso de gestión sobre 52, de estos  12 están en proceso de debida diligencia y 40 pendientes por documentación.
Se espera que para el 2024 se siga fortaleciendo esta área en el GIT Comercial y lograr un mayor número de contratos saneados.</t>
  </si>
  <si>
    <t>Esperamos durante el año 2024 dar cumplimiento a los saneamientos pendientes por gestionar para que todos los contratos cuenten con la garantía respectiva.  
Se realizará la identificación de todos los contratos pendientes, se verificara  el estado del proceso en el que se encuentran, se remitaran comunicaciones requiriendo la completitud del proceso con el fin de lograr el saneamiento contractual.</t>
  </si>
  <si>
    <t>Se organizó, asistió y participó en reuniones en el marco de la gestión legislativa, relacionadas con la estructuración, análisis, viabilidad y aprobación de los artículos vinculados al funcionamiento de la SAE a incorporarse en el Plan Nacional de Desarrollo -PND-, de acuerdo con los lineamientos del plan de gobierno y la normativa vigente en la materia. Asi mismo, se han atendido reuniones convocadas por mesas de trabajo con Congresistas donde fue citada la entidad, así como la instalación de mesas de trabajo para la reglamentación del Plan Nacional de Desarrollo y su efectiva aplicación. Teniendo en cuenta que el indicador está sujeto a demanda, se aclara que para el último trimestre no se presentaron solicitudes de acompañamiento a la agenda legislativa.</t>
  </si>
  <si>
    <t>% restante</t>
  </si>
  <si>
    <t xml:space="preserve">Este resultado se presenta, teniendo en cuenta los cambios presentandos en el área Comercial Regional, en cuanto a la asignacion y distribucion de los Estimados de Renta.
Para la elaboración de estimados de renta de los inmuebles administrados directamente se vio afectado toda vez que, no se contaba con el servicio del operador logistico de transporte ya que la modificacion a la adicion se da el 29 de septiembre de 2023.
</t>
  </si>
  <si>
    <t>Para el primer trimestre se programaron 6 y se ejecutaron 3 y para el segundo semestre se programaron 4 y se ejecutaron 3, para el tercer trimestre se programaron 2 y se ejecutaron 2, para el cuarto trimestre se programaron 9 y se ejecutaron 6 para un acumulado en cifras de programados 20 y ejecutados 15, en el indicador vamos en un cumplimiento del 100% teniendo en cuenta que la regional se encuentra priorizando para la recuperación de inmuebles de alto potencial comercial.</t>
  </si>
  <si>
    <t>La Regional tiene como práctica adelantar los desalojos que cuentan con un potencial comercial alto y de primera mano acudir a la entrega voluntaria para minimizar costos a la Entidad.</t>
  </si>
  <si>
    <t xml:space="preserve">A la fecha, la Oficina Asesora de Planeación ha puesto en conocimiento del cuerpo directivo en la sesión No. 17 del  Comité Directivo, el listado de documentos actualizados en el 2023. </t>
  </si>
  <si>
    <t xml:space="preserve">El cumplimiento del indicador se debe al seguimiento continuo que se esta realizando a los  procesos de  venta  a través de los diferentes mecanismos (venta CISA y venta directa)
Por otra parte el proceso de alistamiento para las ventas ANT,  que incluye visitas para coordinación de avalúos, saneamiento predial y administrativo, han sido gestionados de forma prioritaria,  lo que ha permitido consilidar los negocios y recaudar una cifra cosiderable. </t>
  </si>
  <si>
    <t>Durante este último trimestre se recuadó todo el valor correspondiente al  predio  Mamonal,  el cual aportó un ingreso signiticativo al recaudo en los procesos de venta. 
En cuanto a ventas directas a Entidades públicas, se logró consolidar el reacudo del 100%  del valor de venta con los Municipios de Yopal y Villavicencio, aportando al cumplimiento de la meta.
En el caso de las ventas a la ANT se logró consolidar un número considerable de negocios, aportando  recaudando en el año por valor  a $81.323mm</t>
  </si>
  <si>
    <t>592 contratos asegurados de la siguiente manera:
•	Fianzas de arrendamiento: 27
21 Afiancol
3 Colfianzas
1 Fisa
2 Trada Insurance
•	Póliza de arrendamiento: 529
179 Berkely
346 El Libertador
1 Mundial de seguros S.A
1 Sura
2 Zurich
•	Pago anticipado: 27
•	Disponibilidad presupuestal: 3
•	Garantía por pagares: 6</t>
  </si>
  <si>
    <t xml:space="preserve">Primer trimestre: Se diseño  formato de registro de los ciudadanos que participaron en los enventos para que reportaran el conocimiento de la ubicación de bienes como una herramienta digital 
Segundo trimestre: Se realizaron los siguientes productos pedagógicos:
1. Uso social y comunitario de los bienes Italia - https://www.youtube.com/watch?v=c4SVaF81kH8
2. Merchandisin (cuadernos, eferos, tula) para la implementación e interiorización de la nueva marca SAE realizada en abril.
3. Campaña "Ojo al dato, el cambio produce."
4. S+T54e acompañó la realización de eventos de entrega como: Gym box a la primera gerenta popular y la alianza con Alquería para beneficiar a campesinos. 
5. Transmisión de ¿cómo las organizaciones sociales pueden acceder a ser depositarios y gerentes populares de la SAE? https://www.youtube.com/watch?v=AyFrwCTJQdA
6. Paso a paso para la inscripción de depositarios populares https://www.youtube.com/watch?v=DrCkokN8Vu8
https://www.instagram.com/saesas1/
https://www.facebook.com/activosSAE
https://twitter.com/activosSAE
Tercer Semestre: Se realizaron los siguientes productos pedagógicos:
7. Exposición Fotografica en el Festival de Cine- 
8. Documental sobre la siembra en campesinos
9. Campaña "Ojo al dato, el cambio produce."
Cuarto Trimestre
10  Acompañó la realización de eventos internos y externos. 
11. Transmisiones en vivo de los eventos de las entregas de la SAE
12. Campaña de Recuado Historico en la SAE https://www.instagram.com/saesas1/
https://www.facebook.com/activosSAE
https://twitter.com/activosSAEEn redes sociales </t>
  </si>
  <si>
    <t xml:space="preserve">De 28 actividades de planes de mejora producto de auditorías internas del SIG y auditorías externas por parte del ente certificador, se han cerrado 23 actividades. Las 5 actividades restantes corresponden a socialización de documentos e implementación de requisitos en el aplicativo Daruma. </t>
  </si>
  <si>
    <t>Se corrige la unidad de medida de reporte en función de las actividades programadas vs las actividades definidas y no en función de los hallazgos.</t>
  </si>
  <si>
    <t>En el 4to trimestre se tramitaron 147 contratos nuevos, 253 modificaciones y 173 radicados de Orfeo. En la medida que el área radique bien y completas las directas, tienen un nivel de complejidad baja. Las mínimas cuantías tienen un nivel de complejidad media y las solicitudes de Orfeo varían en complejidad entre baja y alta debido a que los tramites son muy variados.   
Con corte al 31 de diciembre se han realizado 1136 actos contractuales entre ERP y Orfeo, las solicitudes de contratos nuevos fueron de 141 contrataciones directas, 1 mínimas, 2 abreviadas, 3 listas de proveedores. Los tramites de los orfeos es su mayoria fueron: liquidaciones, transacciones, poderes, revisión de minutas contractuales, entre otros. Las contrataciones directas tuvieron un incremento exponencial por el plan choque</t>
  </si>
  <si>
    <t>Los conceptos en su mayoría tienen una dificultad de media a alta. En el 4to trimestre se emitió un concepto y a corte del 31 de diciembre se han expedido un total de  17 conceptos
El tema del conceptos de este trimestre fue sobre la liquidación del patrimonio autonomo de los bienes FARC. Algunos de los temas más consultados  son lineamientos sobre incumplimientos contractuales, contratos de arrendamiento y régimen de inhabilidades e incompatibilidades</t>
  </si>
  <si>
    <t>Las capacitaciones del Manual de Contratación no presentan mayor dificultad, pero las del ERP y Secop II tienen una dificultad de media a alta. En el 4to trimestre se realizaron 2 capacitaciones y con corte a 31 de diciembre de 2023 un total de 5 capacitaciones
Las capacitaciones  realizadas por la gerencia de Contratos fueron en:
ERP módulo de contratos,  Mnual de contratación, Supervisión de contratos, formatos de ejecución y publicacion en Secop II
Todas dirigidas  a los supervisores y apoyo a la supervisión</t>
  </si>
  <si>
    <t>La vida jurídica finalice hay que hacer un cambio en la marcación del activo de social a no social y con base en esto se procede a la entrega del remanente a la gerencia correspondiente se tiene programado realizar mesa de trabajo con la Vicepresidencia De Bienes Muebles e Inmuebles con fin de revisar a profundidad el “  N-DF2-059 Instructivo Remanentes bienes sociales a ingresar al FRISCO.</t>
  </si>
  <si>
    <r>
      <rPr>
        <b/>
        <sz val="11"/>
        <color theme="1"/>
        <rFont val="Arial"/>
        <family val="2"/>
      </rPr>
      <t xml:space="preserve">ENTREGA REMANENTES FISICOS COSUR
•	BIENES INMUEBLES URBANOS
</t>
    </r>
    <r>
      <rPr>
        <sz val="11"/>
        <color theme="1"/>
        <rFont val="Arial"/>
        <family val="2"/>
      </rPr>
      <t xml:space="preserve">Orfeo envió: 20225100074743 del 15 de diciembre del 2022
Orfeo reiteración: 20235100034093 del 24 de abril 2023
Orfeo RTA:  20234000048703 del 7 de junio del 2023 (No reciben los remanentes)
•	</t>
    </r>
    <r>
      <rPr>
        <b/>
        <sz val="11"/>
        <color theme="1"/>
        <rFont val="Arial"/>
        <family val="2"/>
      </rPr>
      <t xml:space="preserve">BIENES INMUEBLES RURALES
</t>
    </r>
    <r>
      <rPr>
        <sz val="11"/>
        <color theme="1"/>
        <rFont val="Arial"/>
        <family val="2"/>
      </rPr>
      <t>Orfeo envió: 20235100034613 del 25 de abril del 2023
Orfeo RTA:  20234100049163 del 9 de junio del 2023 ( aprueba la entrega de remanente) 
Este indicador no se ha podido cumplir debido a que está sujeto a la finalización del procedimiento de descarga de la sociedad (depende del indicador anterior)</t>
    </r>
  </si>
  <si>
    <t xml:space="preserve">A partir de la proyección del cronograma de asambleas de sociedades con activos en liquidación:
•	en el primer trimestre del 2023 se realizaron 39   asambleas / juntas de socios
•	en el segundo trimestre 75 asambleas /juntas de socios
•	en el tercer trimestre 44 asambleas / juntas de socios
•	en el cuarto trimestre 13 asambleas /junta de socios
•	para un acumulado de socios con un equivalente de 171 asambleas / juntas de socios, con un acumulado de al 63.80% del indicador 
Así las cosas, para el cuarto trimestre del año 2023 se agendaron 11 asambleas / juntas de socios de sociedades con activos en liquidación y 2 asambleas realizadas en el tercer trimestre que no fueron contempladas en el indicador, por tal razón se sumaron a las del cuarto trimestre Es de mencionar que el número de sociedades administradas por la GSL es alto, y para la realización de asambleas y/o juntas de socios es necesario una revisión preliminar del informe de gestión y Estados Financieros
 </t>
  </si>
  <si>
    <t xml:space="preserve">
	 Las características de las sociedades a las cuales no se les puede realizar asamblea y quedarían pendientes sería un numero de 97 sociedades equivalente 31%, conforme la información consolidada aportada por los profesionales a cardo, los casos son los siguientes:
-	MENOR AL 100% - CASO DEPOSITARIO - ADMINISTRACION DIRECTA 
-	CASO DEPOSITARIO - ADMINISTRACION DIRECTA
-	DEPOSITARIO RECIENTEMENTE NOMBRADO
-	MATRICULA CANCELADA
-	NO SUMINISTRO DE INFORMACION POR RESPONSABLE
</t>
  </si>
  <si>
    <t>Se indica la cantidad de comunicaciones recibidas y enviados / la cantidad de comunicaciones gestionadas a corte del cuarto  trimestre este indicador se realiza a demanda.
En el reporte del 4T se visualizara un incremento considerable en este indicador toda vez que se realizo un analisis de año y por error humano en el reporte de los T 1,2,3 , se debio ajustar el total de comunicaciones recibidas y enviadas de la vigencia 2023</t>
  </si>
  <si>
    <t xml:space="preserve">En el primer y segundo trimestre del 2023, el Grupo Interno de Trabajo de Archivo y Correspondencia culminó las siguientes etapas del proceso de actualización de Tablas de Retención Documental: 1) Recopilación de información y 2) Elaboración de cuadro de clasificación documental.
En el tercer trimestre y cuarto trimestre del 2023 no se generó avance de este indicador toda vez que el Git de Archivo y Correspondencia está a la espera del rediseño institucional para la actualización de las Tablas de Retención Documental.
Cabe aclarar que una vez se retome la actualización de las Tablas de Retención Documental se debe reiniciar el trabajo toda vez que el avance presentado en los dos primeros trimestres del 2023 se debe modificar.
</t>
  </si>
  <si>
    <t xml:space="preserve">Para mejorar el desempeño del indicador, el GIT de Archivo y Correspondencia planteará un nuevo cronograma de las etapas de actualización de las Tablas de Retención Documental con base en las fechas estimadas de entrega del rediseño institucional que pueda brindar la Oficina Asesora de Planeación. A partir de dicho cronograma, el GIT iniciaría nuevamente las etapas 1 y 2 con base en la información suministrada de la nueva estructura organizacional, sin embargo, se prevé que el tiempo que queda de la vigencia no es suficiente para reiniciar las labores realizadas previamente y culminar al 100% la gestión propuesta para la vigencia.
Otro factor que puede impedir el cumplimiento de este indicador es la dependencia que se tiene de contar con las resoluciones de funciones de la nueva estructura organizacional de SAE producto del rediseño institucional, lo que impide iniciar nuevamente las etapas 1 y 2 previstas en la actualización de las Tablas de Retención Documental.
</t>
  </si>
  <si>
    <r>
      <t>Cuarto trimestre:</t>
    </r>
    <r>
      <rPr>
        <sz val="11"/>
        <color theme="1"/>
        <rFont val="Arial"/>
        <family val="2"/>
      </rPr>
      <t xml:space="preserve"> Durante el  cuarto trimestre  de 2023 se presentaron  5  inmuebles  rurales a Comité de Destinatarios, Depositarios, Mandatarios y Liquidadores (numerador) para destinación provisional que, corresponde al mismo número de solicitudes de destinación con viabilidad para su trámite  (denominador), en favor de entidades públicas u organizaciones sin ánimo de lucro. El acumulado del año de este indicador señala que, se han tramitado a la fecha 32 casos ante el Comité de Destinatarios, Depositarios, Mandatarios y Liquidarores viables. Sobre estos casos se cuenta con resolución de destinación emitida.
</t>
    </r>
  </si>
  <si>
    <r>
      <rPr>
        <b/>
        <sz val="11"/>
        <color theme="1"/>
        <rFont val="Arial"/>
        <family val="2"/>
      </rPr>
      <t>Cuarto Trimestre:</t>
    </r>
    <r>
      <rPr>
        <sz val="11"/>
        <color theme="1"/>
        <rFont val="Arial"/>
        <family val="2"/>
      </rPr>
      <t xml:space="preserve">
Durante el cuarto trimestre del presente año, se entregaron a la Gerencia Técnica 285 fichas de caracterización predial que versan sobre viabilidades jurídicas positivas emitidas durante el segundo, tercero y cuarto trimestre de este año. Durante el mismo periodo, se determinó un total de 26  inmuebles rurales con viabilidad jurídica positiva para transferencia.
Por otro lado,  el denominador no aumentó durante este periodo en la misma proporción debido a que la Viceprecidencia Jurídica entregó a la Gerencia de Rurales unicamente 26 conceptos jurídicos viables. Es importante tener en cuanta que, las fichas técnicas de caracterización se realizan unicamente sobre los conceptos jurídicos viables, no obstante, el mayor número de fichas elaboradas respecto de las viabilidades jurídicas positivas se debe a que la Gerencia de Asuntos Legales solicita como condición para la elaboración de los actos administrativos que las fichas técnicas se actualicen. 
</t>
    </r>
  </si>
  <si>
    <t xml:space="preserve">
Cuarto Trimestre:
Desde la Gerencia Comercial nos es indagado por el estado de desistimiento frente a inmuebles que ellos reportan con intención de compra, en ese sentido  se elaboraron 6 fichas pendientes del periodo anterior y se realizaron 6 fichas adicionales, de acuerdo con las solicitudes remitidas por la Gerencia Comercial, es por ello que desde la Gerencia de Rurales  realizamos las fichas de caracterización técnica, esto con el fin de determinar si es viable solicitar el pronunciamiento de desistimiento ante la ANT.  
Total anual: Durante el año 2023 la Gerencia de Inmuebles rurales presentó ante la Gerencia Técnica 55 fichas </t>
  </si>
  <si>
    <t>A Diciembre de 2023 se obtuvo un recaudo de cartera de $27.018 millones a través de los distintos mecanismos habilitados para recuperación de cartera, no obstante, dada la naturaleza del indicador del cobro persuasivo ejercido por CISA se tiene un recaudo acumulado de $14.894 millones m/cte., frente a la asignación de recuperación de cartera a CISA que corresponde a $ 18.732 millones m/cte a corte del 31 de diciembre del 2023. 
De acuerdo con el recaudo, se concluye que CISA ha mantenido una variación entre el 4.2% y el 6% del recaudo mínimo propuesto como meta establecida. obteniendo como resultado para el indicador en el T4 un cumplimiento del 80% frente a la meta anual.</t>
  </si>
  <si>
    <t>Es preciso indicar que: 
1. Teniendo en cuenta la priorización dada por la Vicepresidencia de Bienes Inmuebles y Muebles dentro del proceso de Enajenación Temprana para el ALISTAMIENTO de predios RURALES para venta a la ANT, durante el periodo correspondiente al cuarto trimestre, no se realizaron alistamientos o fichas de ET sobre predios URBANOS. 
2. Debido a la modificación del indicador dada en el 3 trimestre, en su momento el reporte se realizó sobre la base de las fichas revisadas durante el periodo, dando como resultado 132 fichas reportadas (Comité Técnico No.26 del 27 de septiembre de 2023), sin embargo, y teniendo en cuenta que se deberían reportar dentro en resultado de la medición del indicador los alistamientos realizados de C7, es necesario incluir dentro de esta medición el total de alistamientos realizados en el mes de agosto, correspondientes a 176 predios alistados y aprobados por el Comité Técnico No. 26 del 26 de agosto de 2023, para el inicio del proceso de Enajenación Temprana. 
3. En la redacción de los componentes del indicador, no se tiene en cuenta los alistamientos que se pueden presentar por causales diferentes a la Causal 4- Costo Beneficio, tales como Causales 1,  2,  3 y  7 (Componente de seguridad), sobre las cuales es necesario el diligenciamiento de la Ficha Técnica y su correspondiente revisión y aprobación para Comité Técnico y posterior presentación ante Comité de Enajenación Temprana.
Finalmente, me permito indicar que en el reporte realizado para este corte contempla todos los  alistamientos y revisiones realizados a los inmuebles objeto de enajenación temprana independiente de su causal. En cuanto a las cifras obtenidas, se dejaron los comentarios correspondientes, en los cuales se da claridad al concepto bajo los cuales se toman los datos para el indicador.</t>
  </si>
  <si>
    <t>Para el presente indicador se obtuvo en total 154 solicitudes de rendición de cuentas a 154 depositarios removidos a partir de los actos administrativos comunicados por la Gerencia de Asuntos Legales, obteniendo como resultado las comunicaciones y/o solicitudes para rendir cuentas finales por la gestión del depositario. Para entender los datos señalados, se desagregan de la siguiente manera: 
1. En el T1 se realizó 23 solicitudes de rendición de cuentas a 23 depositarios removidos.
2.En el T2 se realizó 40 solicitudes de rendición de cuentas a 40 depositarios removidos.
3.En el T3 se realizó 42 solicitudes de rendición de cuentas a 42 depositarios removidos. Frente a esta cifra, se hace un alcance al reporte del Trimentre 3, teniendo en cuenta que por temas de ajuste a la base de información, el valor cambio de 24 a 42.
4.En el T4 se realizó 49 solicitudes de rendición de cuentas a 49 depositarios removidos. En cuanto a esta cifra, se hace un alcance al reporte del Trimentre 4, teniendo en cuenta que por temas de ajuste a la base de información, el valor cambio de 65 a 49.
El indicador midió el seguimiento y control al depositario, una vez se emite el acto administrativo de remoción a través de un oficio de salida, donde se efectúa la solicitud de su respectiva rendición de cuentas junto a sus soportes,  ejecutando acciones de solicitud de retoma a la Regional correspondiente. Se está a la espera que presenten sus informes finales para avanzar en el procedimiento interno de rendición de cuentas.</t>
  </si>
  <si>
    <t>Para el presente Item, la GREC se permite aclarar que  los reportes mencionados obedecen a la gestión realizada por la Gerencia en función de la actualización de la matriz de riesgos. Por tanto, las sesiones  adelantadas con la áreas para la construcción de nuevos controles se enmarcan en el número de riesgos priorizados para creación y/o actualización en las diferentes matrices.</t>
  </si>
  <si>
    <t xml:space="preserve">Para el período de reporte de enero 1 a diciembre 31 de 2023 fecha de corte de la presente vigencia, se tienen identificados 1.478  casos para trámite de Debida Diligencia, de los cuales, a la fecha de reporte se cuenta con la siguiente distribución: 
* 1.397 informes de debida diligencia realizados y reportados a las áreas solicitantes, a través del canal dispuesto para tal fin
*81  informes de debida diligencia realizados y reportados en el marco de Plan de Choque. </t>
  </si>
  <si>
    <t>Etiquetas de fila</t>
  </si>
  <si>
    <t>Total general</t>
  </si>
  <si>
    <t>Promedio de Cumplimiento del indicador en el año</t>
  </si>
  <si>
    <t>G. Comercial</t>
  </si>
  <si>
    <t>G. de Asuntos Legales</t>
  </si>
  <si>
    <t>G. de Contratos</t>
  </si>
  <si>
    <t>G. de Proyectos Especiales</t>
  </si>
  <si>
    <t>G. de Riesgos, Ética y Cumplimiento</t>
  </si>
  <si>
    <t>G. de Sociedades Activas</t>
  </si>
  <si>
    <t>G. de Sociedades en Liquidación</t>
  </si>
  <si>
    <t>G. de Talento Humano</t>
  </si>
  <si>
    <t>G. Financiera</t>
  </si>
  <si>
    <t>G. Técnica</t>
  </si>
  <si>
    <t xml:space="preserve">GBI. Rurales </t>
  </si>
  <si>
    <t xml:space="preserve">GBI. Urbanos </t>
  </si>
  <si>
    <t>GB. Muebles</t>
  </si>
  <si>
    <t xml:space="preserve">GR. Centro Oriente </t>
  </si>
  <si>
    <t>GR. Norte</t>
  </si>
  <si>
    <t>GR. Occidente</t>
  </si>
  <si>
    <t>GR. Sur Occidente</t>
  </si>
  <si>
    <t>O. Asesora de Planeación</t>
  </si>
  <si>
    <t>O. Comunicaciones y Atención al Ciudadano</t>
  </si>
  <si>
    <t>O. de Control Interno</t>
  </si>
  <si>
    <t>O. de Gestión de la Información</t>
  </si>
  <si>
    <t>O. Comunicaciones</t>
  </si>
  <si>
    <t>Objetivos</t>
  </si>
  <si>
    <t>KPI</t>
  </si>
  <si>
    <t>% Avance Anual</t>
  </si>
  <si>
    <r>
      <rPr>
        <b/>
        <sz val="9"/>
        <color rgb="FFFFFFFF"/>
        <rFont val="Arial"/>
        <family val="2"/>
      </rPr>
      <t xml:space="preserve">Macrometa: </t>
    </r>
    <r>
      <rPr>
        <sz val="9"/>
        <color rgb="FFFFFFFF"/>
        <rFont val="Arial"/>
        <family val="2"/>
      </rPr>
      <t>Destinación de activos al fomento de la economía popular.</t>
    </r>
  </si>
  <si>
    <t>Destinaciones provisionales y definitivas de Inmuebles Rurales</t>
  </si>
  <si>
    <r>
      <rPr>
        <b/>
        <sz val="9"/>
        <color rgb="FFFFFFFF"/>
        <rFont val="Arial"/>
        <family val="2"/>
      </rPr>
      <t>Macrometa:</t>
    </r>
    <r>
      <rPr>
        <sz val="9"/>
        <color rgb="FFFFFFFF"/>
        <rFont val="Arial"/>
        <family val="2"/>
      </rPr>
      <t xml:space="preserve"> Control financiero y administrativo de los recursos económicos de la sociedad y de los activos que administra.</t>
    </r>
  </si>
  <si>
    <t>$264.264.260.812</t>
  </si>
  <si>
    <t>$307.000.000.000</t>
  </si>
  <si>
    <r>
      <t xml:space="preserve">Macrometa: </t>
    </r>
    <r>
      <rPr>
        <sz val="9"/>
        <color rgb="FFFFFFFF"/>
        <rFont val="Arial"/>
        <family val="2"/>
      </rPr>
      <t>Fomento y fortalecimiento de alianzas público populares y comunitarias.</t>
    </r>
  </si>
  <si>
    <t>Macrometa: Inventario de activos y portafolios administrados por la SAE actualizados.</t>
  </si>
  <si>
    <t>Macrometa: Fortalecimiento de la gestión del conocimiento.</t>
  </si>
  <si>
    <r>
      <t xml:space="preserve">
</t>
    </r>
    <r>
      <rPr>
        <b/>
        <sz val="11"/>
        <color theme="1"/>
        <rFont val="Arial"/>
        <family val="2"/>
      </rPr>
      <t xml:space="preserve">Cuarto Trimestre:
</t>
    </r>
    <r>
      <rPr>
        <sz val="11"/>
        <color theme="1"/>
        <rFont val="Arial"/>
        <family val="2"/>
      </rPr>
      <t xml:space="preserve">Es pertinente indicar, que en el presente trimestre comprendido entre los meses de octubre a diciembre, fueron recibidas un total de 26 solicitudes referente a destinación definitiva, de las cuales en su totalidad se consideran viables  (denominador) y  fueron tramitadas en igual cantidad ante las áreas correspondientes. (númerdor)
</t>
    </r>
    <r>
      <rPr>
        <b/>
        <sz val="11"/>
        <color theme="1"/>
        <rFont val="Arial"/>
        <family val="2"/>
      </rPr>
      <t xml:space="preserve">Reporte anual: 
</t>
    </r>
    <r>
      <rPr>
        <sz val="11"/>
        <color theme="1"/>
        <rFont val="Arial"/>
        <family val="2"/>
      </rPr>
      <t xml:space="preserve">Durante el  año 2023, se recibieron un total de 94 solicitudes de transferencia, de las cuales 9 resultaron no viables juridicamente para realizar el proceso. De las 85 solicitudes de asignación definitiva de predios rurales no sociales viables remitidas por la ANT y demás entidades interesadas durante el año 2023, desde la Gerencia de Bienes Inmuebles Rurales se solicitaron todas las viabilidades necesarias para la expedición del acto administrativo, su entrega material y correspondiente, saneamiento de pasivos. De esta forma se da cumplimiento de 100% al indicador.  
- En 64 folios se tramitó ante la Vicepresidencia Jurídica la elaboración del acto administrativo de transferencia gratuita. Cuarenta y cuatro (44) folios cuentan con acto adminsitrativo de transferencia; veinte (20) folios cuentan con solicitud de elaboración de acto administrativo pendiente de emisión por parte de la Vicepresidencia Juridica; y 
veintiun (21) casos se ha solicitado la elaboración de viabilidades administrativas que, son el requisito para la emsión del acto adminsitrativo de destinación final gratuita. 
</t>
    </r>
  </si>
  <si>
    <r>
      <t xml:space="preserve">A corte del cuarto trimestre de 2023, la Gerencia de Proyectos Especiales </t>
    </r>
    <r>
      <rPr>
        <b/>
        <sz val="11"/>
        <color theme="1"/>
        <rFont val="Arial"/>
        <family val="2"/>
      </rPr>
      <t>acompañó el proceso de estructuración</t>
    </r>
    <r>
      <rPr>
        <sz val="11"/>
        <color theme="1"/>
        <rFont val="Arial"/>
        <family val="2"/>
      </rPr>
      <t xml:space="preserve"> de </t>
    </r>
    <r>
      <rPr>
        <b/>
        <sz val="11"/>
        <color theme="1"/>
        <rFont val="Arial"/>
        <family val="2"/>
      </rPr>
      <t>9</t>
    </r>
    <r>
      <rPr>
        <sz val="11"/>
        <color theme="1"/>
        <rFont val="Arial"/>
        <family val="2"/>
      </rPr>
      <t xml:space="preserve"> proyectos con enfoque agroproductivo con el acompañamiento y apoyo de la Agencia de Desarrollo Rural, a través de su programa PIDAR (Proyectos Integrales de Desarrollo Agropecuario y Rural), </t>
    </r>
    <r>
      <rPr>
        <b/>
        <sz val="11"/>
        <color theme="1"/>
        <rFont val="Arial"/>
        <family val="2"/>
      </rPr>
      <t>1</t>
    </r>
    <r>
      <rPr>
        <sz val="11"/>
        <color theme="1"/>
        <rFont val="Arial"/>
        <family val="2"/>
      </rPr>
      <t xml:space="preserve"> proyecto de resignificación (transformación uniformes FARC-EP) y </t>
    </r>
    <r>
      <rPr>
        <b/>
        <sz val="11"/>
        <color theme="1"/>
        <rFont val="Arial"/>
        <family val="2"/>
      </rPr>
      <t>1</t>
    </r>
    <r>
      <rPr>
        <sz val="11"/>
        <color theme="1"/>
        <rFont val="Arial"/>
        <family val="2"/>
      </rPr>
      <t xml:space="preserve"> proyecto modelo de mejoramiento y/o acceso a infraestructura educativa.
La prefactiblización de los proyectos agroproductivos se está realizando en los siguientes predios:
1. Predio la Calera (Zarzal - Valle) - Yuca y plátano
2. Predio Alquitrana (Patios - Nte. Santander) - Ganadería - Pimentón
3. Predio Hacienda San Carlos (Buenos Aires - Cauca) - Pecuario
4. Predio el Paraiso (San Marcos - Sucre)
5. Predio la Riviera (Fuente de Oro - Meta) - Agrícola  
6. Predio Hacienda Granada (Simijaca - C/marca) - Ganadería - Leche
7. Predio Mochalito (Ciénaga de Oro - Córdoba) - Agrícola
8. Predio Pontevedra (Planeta Rica - Córdoba) - Agríciola (Arroz Secano)
9. Predio La Bendición (Sampúes, Sucre) - Agrícola
</t>
    </r>
  </si>
  <si>
    <r>
      <t xml:space="preserve">Teniendo en cuenta el “P-DT3-147 Procedimiento Devolución de Recursos FRISCO pertenecientes Sociedades” mediante el cual se tramita  la devolución de dineros que se encuentren en cuentas del FRISCO por concepto de ventas y/o productividad de inmuebles sociales a favor de las sociedades en liquidacion con el fin de constituir la masa liquidable de la misma conforme a la prelación legal de pasivos debidamente identificada en los estados financieros de cada sociedad en liquidacion, desde esta Gerencia se han realizado las siguientes mesas de trabajo con la Gerencia Financiera y Comercial para subsanar las posibles diferencias que se pueden presentan respecto al ingreso de recursos, aplicación del 4x1000 y cobro de comisión de éxito al momento de transferir los recursos a las sociedades.
</t>
    </r>
    <r>
      <rPr>
        <b/>
        <sz val="11"/>
        <color theme="1"/>
        <rFont val="Arial"/>
        <family val="2"/>
      </rPr>
      <t xml:space="preserve">MESAS DE TRABAJO
</t>
    </r>
    <r>
      <rPr>
        <sz val="11"/>
        <color theme="1"/>
        <rFont val="Arial"/>
        <family val="2"/>
      </rPr>
      <t>14/09/2023: MAROS SA EN LIQUIDACION
                     INVERSIONES SANTA LTDA EN LIQUIDACION
                      SUCESORES ORTIZ ESCOBAR SA EN LIQUIDACION 
5/10/2023: INVERSIONES VASQUES INNOVAS EN LIQUIDACIÓN 
                  INVERSIONES INTEFRAL Y CIA SCA EN LIQUIDACIÓN 
                  COSUR LTDA EN LIQUIDACIÓN 
                 CONSTRUCCIONES ASTRO EN LIQUIDACION 
Se aclara que el remanente de sociedades pueden ser tanto LIQUIDOS como FISICOS( Inmuebles), ante lo cual se están adelantando las gestiones de solicitud conceptos jurídicos con apoyo de QYQ, con el fin de contar con una directriz sobre el manejo de REMANENTES FISICOS y remanentes ubicados en San Andres y/o que el domicilio de la sociedad se encuentra en dicho departamento.
Es importante mencionar que una vez se ejecute el procedimiento “P-DF2-107 Procedimiento Entrega de Activos” ante el GIT de aseguramiento de la información mediante el cual previo alistamiento, saneamiento y validación de su condición administrativa (remoción del depositario por finalizar el proceso liquidatorio) y/o jurídica y finaliza con la entrega material del bien; una vez se surta la etapa 6 del proceso liquidatorio en el cual se efectúa la cancelación de matrícula mercantil ante cámara de comercio, cancelación de RIT Y RUT ante la DIAN, se procederá a su actualización y/o descargue en el sistema de información SIGMA que administra el inventario de activos de SAE, adjuntando los soportes que sustentan dicha gestión.
Por lo anterior, una vez se efectué la descarga de las sociedades en el inventario de SIGMA SAE, agotando el procedimiento antes mencionado, la Gerencia financiera procederá a reconocer el REMANENTE LIQUIDO en los estados financieros del FRISCO. Se da un cumplimiento del 72%, debido a que la cancelación de los registros tributarios (RUT y RIT) para las sociedades dentro de su proceso liquidatario demanda un tiempo bastante extenso, lo cual no ha permitido el descargue de la Sociedades del portafolio del FRISCO lo que a su vez no permite el reconocimiento de los remantes. Se dara continuidad al tramite de devolución de dineros a las sociedades a través de acto administrativo, a continuacion se relacionan las sociedades que a la fecha se encuentran surtiendo tramite y que se determino su remanente a favor del frisco :                                                                                         COSUR EN LIQUIDACION: $ 3,759,047,119 
MAROS SA EN LIQUIDACION: $ 3,355,796,668 
INVERSIONES SANTA LTDA EN LIQUIDACIÓN: $ 2,047,341,467
CONSTRUCCIONES ASTRO S.A. EN LIQUIDACION: $  115,851,650 
Para un total de $ 9,278,036,904, los cuales seran efectivos en los estados financieros del FRISCO, una vez se descarguen las sociedades del inventario</t>
    </r>
  </si>
  <si>
    <r>
      <rPr>
        <b/>
        <sz val="11"/>
        <color theme="1"/>
        <rFont val="Arial"/>
        <family val="2"/>
      </rPr>
      <t xml:space="preserve">El indicador contempla la comercialización de los bienes en la vigencia 2023 por valor de $357.530.300, no obstante, en atención a que el último avalúo comercial realizado a las joyas, determinó que su composición tenía una menor concentración de oro de lo que se habpia definido en el avalúo anterior, se solicita a la Oficina de planeación modificar el valor establecido como meta de $357.530.300 a $180.026.000, correspondiente a la proyección estimada de venta debido a la disminución en la calidad de las joyes a  subastar.
</t>
    </r>
    <r>
      <rPr>
        <sz val="11"/>
        <color theme="1"/>
        <rFont val="Arial"/>
        <family val="2"/>
      </rPr>
      <t xml:space="preserve">
Como resultado de la Gestión de la Gerencia a corte del cuarto trimestre realizó la comercialización de $115.822.175, que sobre el valor estimado a comercializar correspondiente 
a $180.026.200 genera </t>
    </r>
    <r>
      <rPr>
        <b/>
        <u/>
        <sz val="11"/>
        <color theme="1"/>
        <rFont val="Arial"/>
        <family val="2"/>
      </rPr>
      <t>un resultado del 64% de cumplimiento.</t>
    </r>
    <r>
      <rPr>
        <b/>
        <sz val="11"/>
        <color theme="1"/>
        <rFont val="Arial"/>
        <family val="2"/>
      </rPr>
      <t xml:space="preserve">
</t>
    </r>
    <r>
      <rPr>
        <sz val="11"/>
        <color theme="1"/>
        <rFont val="Arial"/>
        <family val="2"/>
      </rPr>
      <t xml:space="preserve">
Durante el cuarto trimestre de 2023 no se realizó la venta de activos en atención a que el contrato que tiene la SAE para su comercialización, através de la Gerencia de Bienes Muebles,  estuvo en proceso de reactivación en este periodo. Así las cosas, para el primer semestre de 2024 se tiene previsto realizar dos subastas, una para joyas con contenido de oro y otra para los bienes muebles y enseres.
Con respecto a los bienes muebles y enseres, la GPE se consultó y solicitó a la Gerencia Técnica de la SAE la elaboración de una revisión técnica de estos activos, con el fin de que se emita un concepto técnico del estado físico y funcional de estos bienes, definiendo así la ruta para su destinación final (comercialización, donación, chatarrización o destrucción). Este proceso de revisión técnica se realizará en el primer trimestre de 2024 según indicaciones de la Gerencia Técnica. </t>
    </r>
  </si>
  <si>
    <r>
      <t>Este indicador tiene por objeto medir la cantidad de recursos económicos producto de la comercialización de los bienes que fueron entregados de manera voluntaria por las extintas FARC-EP y sobre los que se estimó como meta para el año 2023 el ingreso de $357.530.300, correspondientes a los activos con mayor potencial de monetización y mayor muestra de interés en las subastas realizadas como lo son las joyas con composición de oro. No obstante, en el mes de mayo de 2023, por requerimiento de actualización se realizó el avalúo de joyas, arrojando como resultado del informe que en su mayoría, las joyas tenían una menor composición de oro a la estimada en el anterior informe de avalúo, lo cual modifica su valor comercial estimado y por ende el interés de compra en el mercado.
Adicionalmente, desde la Gerencia de Proyectos Especiales se tenía como objetivo realizar la comercialización de los activos a través de cuatro subastas públicas en el 2023 (una por trimestre), siendo la subasta pública el único medio para su venta. Sin embargo, teniendo en cuenta que el contrato para la comercialización de bienes muebles y enseres se encuentra bajo supervisión de la Gerencia de Bienes Muebles y debido a que durante la vigencia 2023 el contrato no estuvo activo por modificaciones y ajustes al mismo, solo fue posible coordinar y realizar una subasta pública, que se llevó a cabo en el primer trimestre de 2023, lo que afectó de manera significativa el cumplimiento del indicador para esta vigencia.
En virtud de lo anteriormente expuesto y sumado a la respuesta de la Oficina Asesora de Planeación (OAP) frente a la solicitud de modificación de la meta de este indicador, en la que se indica que por el procedimiento de Plan de Acción Institucional (P-DE2-249) no es posible realizar este cambio en el indicador y atendiendo a la propuesta realizada,</t>
    </r>
    <r>
      <rPr>
        <b/>
        <sz val="11"/>
        <color theme="1"/>
        <rFont val="Arial"/>
        <family val="2"/>
      </rPr>
      <t xml:space="preserve"> se solicita desde la Gerencia de Proyectos Especiales a la Oficina Asesora de Planeación, se revisen y analicen los argumentos anteriormente expuestos con el fin de que este indicador no sea incluido como dato para la evaluación de desempeño de la Gerencia.</t>
    </r>
  </si>
  <si>
    <r>
      <t xml:space="preserve">Las acciones para lograr la meta prevista en este indicador están orientadas a la gestión de disposición final como se relaciona a continuación para cada grupo de actrivos:
</t>
    </r>
    <r>
      <rPr>
        <b/>
        <sz val="11"/>
        <color theme="1"/>
        <rFont val="Arial"/>
        <family val="2"/>
      </rPr>
      <t xml:space="preserve">1. Elementos de intendencia (armamento): </t>
    </r>
    <r>
      <rPr>
        <sz val="11"/>
        <color theme="1"/>
        <rFont val="Arial"/>
        <family val="2"/>
      </rPr>
      <t xml:space="preserve">Solicitar una mesa de trabajo presencial con la dependencia de Fuerza Pública encargada de emitir el concepto de estos bienes así como de la ruta de disposición final, con el fin de ser presentada ante el Consejo Fiduciario para su aprobación de destinación definitiva.
</t>
    </r>
    <r>
      <rPr>
        <b/>
        <sz val="11"/>
        <color theme="1"/>
        <rFont val="Arial"/>
        <family val="2"/>
      </rPr>
      <t>2. Equipos celulares y accesorios</t>
    </r>
    <r>
      <rPr>
        <sz val="11"/>
        <color theme="1"/>
        <rFont val="Arial"/>
        <family val="2"/>
      </rPr>
      <t xml:space="preserve">: Una vez se emita el concepto de recomendación de disposición final de los activos por parte de la Gerencia Técnica, la GPE presentará esta información ante el Consejo Fiduciario para su aprobación.
</t>
    </r>
    <r>
      <rPr>
        <b/>
        <sz val="11"/>
        <color theme="1"/>
        <rFont val="Arial"/>
        <family val="2"/>
      </rPr>
      <t xml:space="preserve">3. Uniformes militares: </t>
    </r>
    <r>
      <rPr>
        <sz val="11"/>
        <color theme="1"/>
        <rFont val="Arial"/>
        <family val="2"/>
      </rPr>
      <t xml:space="preserve">La GPE durante el primer semestre de 2024, definirá la origen de los recursos que permitirán el desarrollo del proyecto a implementar por la organziación RENA-C y luego de su comercialización, los recursos serán transferidos al Fondo que se designe con el fin de que la Unidad para las víctimas realice la respectiva reparación a las víctimas del conflicto.
</t>
    </r>
    <r>
      <rPr>
        <b/>
        <sz val="11"/>
        <color theme="1"/>
        <rFont val="Arial"/>
        <family val="2"/>
      </rPr>
      <t xml:space="preserve">4. Chatarrización Vehículo: </t>
    </r>
    <r>
      <rPr>
        <sz val="11"/>
        <color theme="1"/>
        <rFont val="Arial"/>
        <family val="2"/>
      </rPr>
      <t>La GPE solicitará en el primer trimestre de 2024 a la Gerencia de Asuntos Legales de la SAE la resolución de chatarrización del vehículo y de esta forma dar continuidad al procedimiento que determina su disposición final con el apoyo de la Gerencia de Bienes Muebles.</t>
    </r>
  </si>
  <si>
    <r>
      <rPr>
        <b/>
        <sz val="11"/>
        <color theme="1"/>
        <rFont val="Arial"/>
        <family val="2"/>
      </rPr>
      <t>Información Preliminar:</t>
    </r>
    <r>
      <rPr>
        <sz val="11"/>
        <color theme="1"/>
        <rFont val="Arial"/>
        <family val="2"/>
      </rPr>
      <t xml:space="preserve">
La entidad durante la vigencia 2023 obtuvo rendimientos financieros por valor de $ 97.054.452.509, este recaudo se logra debido al aprovechamiento de las altas tasas de inversion del mercado financiero, siendo los fondos de inversion colectiva el instrumento de inversion con la mayor  rentabilidad con el 45.18% del total recibido</t>
    </r>
  </si>
  <si>
    <r>
      <rPr>
        <b/>
        <sz val="11"/>
        <color theme="1"/>
        <rFont val="Arial"/>
        <family val="2"/>
      </rPr>
      <t>Información Preliminar:</t>
    </r>
    <r>
      <rPr>
        <sz val="11"/>
        <color theme="1"/>
        <rFont val="Arial"/>
        <family val="2"/>
      </rPr>
      <t xml:space="preserve">
El porcentaje de ejecución sobre compromisos se encuentra en un 89% sobre la meta anual, donde el rubro más representativo obedece al concepto de gastos asociados a la nómina, seguido por el rubro de arrendamientos de bienes  inmuebles.</t>
    </r>
  </si>
  <si>
    <r>
      <rPr>
        <b/>
        <sz val="11"/>
        <color theme="1"/>
        <rFont val="Arial"/>
        <family val="2"/>
      </rPr>
      <t>1.</t>
    </r>
    <r>
      <rPr>
        <sz val="11"/>
        <color theme="1"/>
        <rFont val="Arial"/>
        <family val="2"/>
      </rPr>
      <t xml:space="preserve"> En el cuarto trimestre de 2023 la Gerencia de Proyectos Especiales elaboró los productos relacionados con  la asesoría técnica respecto a la administración de bienes, los cuales fueron entregados a PRONABI (Agencia homóloga de la SAE en Perú), en atención a la visita realizada del 24 al 28 de octubre de 2023 en Perú. A continuación se relacionan los productos entregados:
*Modelo de contrato de arrendamiento comercial
*Modelo de contrato para mandato de sociedades
*Modelo de contrato de chatarrización
*Capacitación técnica en los modelos de administración y en el funcionamiento de las oficinas regionales
</t>
    </r>
    <r>
      <rPr>
        <b/>
        <sz val="11"/>
        <color theme="1"/>
        <rFont val="Arial"/>
        <family val="2"/>
      </rPr>
      <t xml:space="preserve">
2.</t>
    </r>
    <r>
      <rPr>
        <sz val="11"/>
        <color theme="1"/>
        <rFont val="Arial"/>
        <family val="2"/>
      </rPr>
      <t xml:space="preserve"> En atención al proceso de cooperación técnica suministrada por la Agencia de bienes incautados de Italia coordinado a través del programa COPOLAD III a la SAE, en el cuarto trimestre de 2023 se realizó una mesa de trabajo en la que se trataron y desarrollaron los siguientes temas:
*Proceso de caracterización y alistamiento de los predios para entregar antes de su cesión y de la convocatoria pública
*Procesos de convocatorias públicas para la entrega de bienes, así como las lecciones aprendidas para ser implementados en el contexto colombiano
*Criterios para tener en cuenta en el proceso de transferencia de los activos incautados para ser entregados en administración a los entes territoriales 
*Procesos y lecciones aprendidas relacionados con la estructuración de proyectos y su enfoque metodológico
*Uso y administración del banco de proyectos 
Producto de esta asistencia técnica se definió una mesa de trabajo a desarrollar en el primer trimestre de 2024 con la participación de la organización Libera como representante de la sociedad civil en el uso social y gratuito de los bienes incautados a la delincuencia.
                            </t>
    </r>
  </si>
  <si>
    <r>
      <t xml:space="preserve">A corte del cuarto trimestre del año 2023 y siendo ésta la cifra acumulada, la cantidad de conceptos técnicos realizados es de:
</t>
    </r>
    <r>
      <rPr>
        <b/>
        <sz val="11"/>
        <color theme="1"/>
        <rFont val="Arial"/>
        <family val="2"/>
      </rPr>
      <t>COMPLEJIDAD ALTA:
• 34:</t>
    </r>
    <r>
      <rPr>
        <sz val="11"/>
        <color theme="1"/>
        <rFont val="Arial"/>
        <family val="2"/>
      </rPr>
      <t xml:space="preserve"> grupo de Saneamiento.
</t>
    </r>
    <r>
      <rPr>
        <b/>
        <sz val="11"/>
        <color theme="1"/>
        <rFont val="Arial"/>
        <family val="2"/>
      </rPr>
      <t xml:space="preserve">• 6: </t>
    </r>
    <r>
      <rPr>
        <sz val="11"/>
        <color theme="1"/>
        <rFont val="Arial"/>
        <family val="2"/>
      </rPr>
      <t xml:space="preserve">revisión y aprobación de avalúos sociales urbanos.
</t>
    </r>
    <r>
      <rPr>
        <b/>
        <sz val="11"/>
        <color theme="1"/>
        <rFont val="Arial"/>
        <family val="2"/>
      </rPr>
      <t>COMPLEJIDAD MEDIA:
• 9:</t>
    </r>
    <r>
      <rPr>
        <sz val="11"/>
        <color theme="1"/>
        <rFont val="Arial"/>
        <family val="2"/>
      </rPr>
      <t xml:space="preserve">grupo de Saneamiento.
</t>
    </r>
    <r>
      <rPr>
        <b/>
        <sz val="11"/>
        <color theme="1"/>
        <rFont val="Arial"/>
        <family val="2"/>
      </rPr>
      <t xml:space="preserve">• 10: </t>
    </r>
    <r>
      <rPr>
        <sz val="11"/>
        <color theme="1"/>
        <rFont val="Arial"/>
        <family val="2"/>
      </rPr>
      <t xml:space="preserve">revisión y aprobación de avalúos sociales urbanos.
• </t>
    </r>
    <r>
      <rPr>
        <b/>
        <sz val="11"/>
        <color theme="1"/>
        <rFont val="Arial"/>
        <family val="2"/>
      </rPr>
      <t>66:</t>
    </r>
    <r>
      <rPr>
        <sz val="11"/>
        <color theme="1"/>
        <rFont val="Arial"/>
        <family val="2"/>
      </rPr>
      <t xml:space="preserve"> realizados por el grupo de alistamiento, referentes a  solicitudes de destinaciones definitivas o temporales,constitución de servidumbres, ventas de franjas de terreno y/o ofertas de compra de inmuebles al interior del inventario de la entidad. . 
</t>
    </r>
    <r>
      <rPr>
        <b/>
        <sz val="11"/>
        <color theme="1"/>
        <rFont val="Arial"/>
        <family val="2"/>
      </rPr>
      <t>• 27:</t>
    </r>
    <r>
      <rPr>
        <sz val="11"/>
        <color theme="1"/>
        <rFont val="Arial"/>
        <family val="2"/>
      </rPr>
      <t xml:space="preserve"> realizados por solicitud de otras gerencias y entidades externas relacionados al tema de validación de los avalúos comerciales en cuanto a revisión del valores, acabados y método de valoración utilizado.
</t>
    </r>
    <r>
      <rPr>
        <b/>
        <sz val="11"/>
        <color theme="1"/>
        <rFont val="Arial"/>
        <family val="2"/>
      </rPr>
      <t xml:space="preserve">COMPLEJIDAD BAJA:
• 23: </t>
    </r>
    <r>
      <rPr>
        <sz val="11"/>
        <color theme="1"/>
        <rFont val="Arial"/>
        <family val="2"/>
      </rPr>
      <t xml:space="preserve"> revisión y aprobación de avalúos sociales urbanos.
</t>
    </r>
    <r>
      <rPr>
        <b/>
        <sz val="11"/>
        <color theme="1"/>
        <rFont val="Arial"/>
        <family val="2"/>
      </rPr>
      <t>• 1:</t>
    </r>
    <r>
      <rPr>
        <sz val="11"/>
        <color theme="1"/>
        <rFont val="Arial"/>
        <family val="2"/>
      </rPr>
      <t xml:space="preserve"> revisión y aprobación de avalúo rural.</t>
    </r>
  </si>
  <si>
    <r>
      <t xml:space="preserve">Se refiere al estudio que se realiza a todos los inmuebles administrados por la Entidad y cuyo interés de alistamiento se da con el objetivo de dar inicio al proceso de venta, bien porque sean Activos Extintos o porque son aprobados dentro del proceso de Enajenación Temprana.
• Para el primer trimestre de la vigencia se realizó el alistamiento físico catastral a 194 FMI habilitados para avalúo y 228 FMI trasladados al proceso de Saneamiento, para un total de 422 FMI.
• En el segundo trimestre se realizó alistamiento a 126 FMI habilitados para avalúo y 86 FMI trasladados al proceso de Saneamiento, para un total de 212 FMI.
• En el Tercer Trimestre se realizó alistamiento físico catastral a 1939 FMI habilitados para avalúo y 1424 FMI trasladados al proceso de Saneamiento, para un total de 3363 FMI.
• Para el  Cuarto trimestre 2023 el alistamiento físico se realizó a  280 FMI Habilitados para Avalúo y 265 FMI trasladados al proceso de Saneamiento, para un total de 545 FMI.
Se asignaron de la siguiente manera:
Diferencia De Áreas PH 39 
Diferencia De Áreas Terreno 91 
Revisar Desengloble 1 
Revisar Escritura Publica 83 
Sin información C. Catastral 51
El total de inmuebles en alistamiento para el </t>
    </r>
    <r>
      <rPr>
        <b/>
        <sz val="11"/>
        <color theme="1"/>
        <rFont val="Arial"/>
        <family val="2"/>
      </rPr>
      <t>año 2023 fue de 4542</t>
    </r>
    <r>
      <rPr>
        <sz val="11"/>
        <color theme="1"/>
        <rFont val="Arial"/>
        <family val="2"/>
      </rPr>
      <t xml:space="preserve"> FMI alistados.Esta cifra se segrega en 2539 FMI que fueron Habilitados para Avalúo y 2003 FMI que requieren adelantar algún trámite de Saneamiento Físico Catastral. 
Cabe resaltar que el número de inmuebles susceptibles de alistamiento físico catastral es dinámico, ya que depende de la cantidad de inmuebles que habilite el área jurídica y se aprueben en comité de enajenación temprana, dependiendo del estado legal del predio.
</t>
    </r>
  </si>
  <si>
    <r>
      <rPr>
        <b/>
        <sz val="11"/>
        <color theme="1"/>
        <rFont val="Arial"/>
        <family val="2"/>
      </rPr>
      <t>Primer trimestre:</t>
    </r>
    <r>
      <rPr>
        <sz val="11"/>
        <color theme="1"/>
        <rFont val="Arial"/>
        <family val="2"/>
      </rPr>
      <t xml:space="preserve"> De acuerdo al nuevo organizagrama de la Entidad se  realizaron proyecciones para los foros virtuales atendiendo las prioridades de la misionales , par adar a concer a la ciudadanía en general
</t>
    </r>
    <r>
      <rPr>
        <b/>
        <sz val="11"/>
        <color theme="1"/>
        <rFont val="Arial"/>
        <family val="2"/>
      </rPr>
      <t>Segundo trimestre:</t>
    </r>
    <r>
      <rPr>
        <sz val="11"/>
        <color theme="1"/>
        <rFont val="Arial"/>
        <family val="2"/>
      </rPr>
      <t xml:space="preserve"> Se realizaron los siguientes espacios virtuales, 
</t>
    </r>
    <r>
      <rPr>
        <b/>
        <sz val="11"/>
        <color theme="1"/>
        <rFont val="Arial"/>
        <family val="2"/>
      </rPr>
      <t xml:space="preserve">1. </t>
    </r>
    <r>
      <rPr>
        <sz val="11"/>
        <color theme="1"/>
        <rFont val="Arial"/>
        <family val="2"/>
      </rPr>
      <t xml:space="preserve">Foro de depositarios y gerentes populares, nuevo modelo de administración </t>
    </r>
    <r>
      <rPr>
        <b/>
        <sz val="11"/>
        <color theme="1"/>
        <rFont val="Arial"/>
        <family val="2"/>
      </rPr>
      <t xml:space="preserve">https://www.youtube.com/watch?v=Dhn9-__ml-c
2. </t>
    </r>
    <r>
      <rPr>
        <sz val="11"/>
        <color theme="1"/>
        <rFont val="Arial"/>
        <family val="2"/>
      </rPr>
      <t>Paso a paso para el registro en el Banco de Hojas de vida de la SAE</t>
    </r>
    <r>
      <rPr>
        <b/>
        <sz val="11"/>
        <color theme="1"/>
        <rFont val="Arial"/>
        <family val="2"/>
      </rPr>
      <t xml:space="preserve"> https://www.youtube.com/watch?v=6fpVLIRYyes</t>
    </r>
    <r>
      <rPr>
        <sz val="11"/>
        <color theme="1"/>
        <rFont val="Arial"/>
        <family val="2"/>
      </rPr>
      <t xml:space="preserve">
</t>
    </r>
    <r>
      <rPr>
        <b/>
        <sz val="11"/>
        <color theme="1"/>
        <rFont val="Arial"/>
        <family val="2"/>
      </rPr>
      <t>Tercer trimestre:</t>
    </r>
    <r>
      <rPr>
        <sz val="11"/>
        <color theme="1"/>
        <rFont val="Arial"/>
        <family val="2"/>
      </rPr>
      <t xml:space="preserve"> Tema: Venta Directa con descuentos para entidades publicas.
Link del 3 foro virtual de atención al ciudadano
</t>
    </r>
    <r>
      <rPr>
        <b/>
        <sz val="11"/>
        <color theme="1"/>
        <rFont val="Arial"/>
        <family val="2"/>
      </rPr>
      <t xml:space="preserve">https://youtube.com/live/GkT1UMjKnZI?feature=share
Cuarto trimestre: Tema: </t>
    </r>
    <r>
      <rPr>
        <sz val="11"/>
        <color theme="1"/>
        <rFont val="Arial"/>
        <family val="2"/>
      </rPr>
      <t>Como llega un bien a ser administrado por la SAE realizado el 23 de noviembre de 2023</t>
    </r>
    <r>
      <rPr>
        <b/>
        <sz val="11"/>
        <color theme="1"/>
        <rFont val="Arial"/>
        <family val="2"/>
      </rPr>
      <t xml:space="preserve">
https://www.youtube.com/watch?v=gRXdImZM9i8</t>
    </r>
  </si>
  <si>
    <r>
      <rPr>
        <b/>
        <sz val="11"/>
        <color theme="1"/>
        <rFont val="Arial"/>
        <family val="2"/>
      </rPr>
      <t>1ER TRIMESTRE 2023</t>
    </r>
    <r>
      <rPr>
        <sz val="11"/>
        <color theme="1"/>
        <rFont val="Arial"/>
        <family val="2"/>
      </rPr>
      <t xml:space="preserve"> 
Al cierre del primer semestre de 2023, se actualizaron las matrices de riesgos operacionales y de seguridad de la información para un total de 31 riesgos institucionales actualizados, distribuidos de la siguiente manera:
* 16 riesgos operacionales (Trimestre I)
* 3 riesgos de SI (Trimestre I)
</t>
    </r>
    <r>
      <rPr>
        <b/>
        <sz val="11"/>
        <color theme="1"/>
        <rFont val="Arial"/>
        <family val="2"/>
      </rPr>
      <t xml:space="preserve">Para un total de 19 riesgos publicados y aprobados por el CICCI </t>
    </r>
    <r>
      <rPr>
        <sz val="11"/>
        <color theme="1"/>
        <rFont val="Arial"/>
        <family val="2"/>
      </rPr>
      <t xml:space="preserve">
</t>
    </r>
    <r>
      <rPr>
        <b/>
        <sz val="11"/>
        <color theme="1"/>
        <rFont val="Arial"/>
        <family val="2"/>
      </rPr>
      <t>2DO TRIMESTRE 2023</t>
    </r>
    <r>
      <rPr>
        <sz val="11"/>
        <color theme="1"/>
        <rFont val="Arial"/>
        <family val="2"/>
      </rPr>
      <t xml:space="preserve">
* Riesgos de seguridad de la información (Trimestre II), verificados, ajustados y actualizados, a través de la formalización de la matriz de Riesgos de Seguridad de la Información (Matriz de Riesgos de Seguridad de la Información 2023 V2 - SAE - Sociedad de Activos Especiales) </t>
    </r>
    <r>
      <rPr>
        <b/>
        <sz val="11"/>
        <color theme="1"/>
        <rFont val="Arial"/>
        <family val="2"/>
      </rPr>
      <t>Para un total de 7 riesgos publicados y aprobados por el CICCI</t>
    </r>
    <r>
      <rPr>
        <sz val="11"/>
        <color theme="1"/>
        <rFont val="Arial"/>
        <family val="2"/>
      </rPr>
      <t xml:space="preserve"> 
Los cambios estuvieron orientados a ajustes en los riesgos y consolidación de riesgos, ajuste en causas, diseño de controles e inclusión de nuevos parámetros de administración en la matriz.</t>
    </r>
    <r>
      <rPr>
        <b/>
        <sz val="11"/>
        <color theme="1"/>
        <rFont val="Arial"/>
        <family val="2"/>
      </rPr>
      <t xml:space="preserve">
3ER TRIMESTRE 2023:
</t>
    </r>
    <r>
      <rPr>
        <sz val="11"/>
        <color theme="1"/>
        <rFont val="Arial"/>
        <family val="2"/>
      </rPr>
      <t>Para el presente trimestre la GREC adelantó la revisión y/o priorización de la matriz de riesgos operativos con el fin de poder crear espacios de concertación y construcción de controles futuros en las siguientes áreas:  
Presupuesto 
Tesorería
Contabilidad 
Para el 3er trimestre de 2023, el reporte de riesgos corresponde a la  gestión en Gerencia Financiera puesto que fue la primera gerencia identificada  para actualización de las matrices de riesgo. 
Es importante mencionar que es necesario revisar nuevamente la estructura de los controles para el proceso de contabilidad.</t>
    </r>
    <r>
      <rPr>
        <b/>
        <sz val="11"/>
        <color theme="1"/>
        <rFont val="Arial"/>
        <family val="2"/>
      </rPr>
      <t xml:space="preserve">
4TO TRIMESTRE 2023:
</t>
    </r>
    <r>
      <rPr>
        <sz val="11"/>
        <color theme="1"/>
        <rFont val="Arial"/>
        <family val="2"/>
      </rPr>
      <t xml:space="preserve">En este trimestre  la GREC consolidó el plan de trabajo para la  priorización y actualización de controles y de seguimiento de las áreas con el fin de consolidar las propuestas de matriz para aprobación del CICCI en vigencia 2024.
La GREC en la vigencia 2023 adelanto un total de 26 riesgos actualizados y la priorización de áreas para revisión. </t>
    </r>
  </si>
  <si>
    <r>
      <rPr>
        <b/>
        <sz val="11"/>
        <color theme="1"/>
        <rFont val="Arial"/>
        <family val="2"/>
      </rPr>
      <t>ASREC</t>
    </r>
    <r>
      <rPr>
        <sz val="11"/>
        <color theme="1"/>
        <rFont val="Arial"/>
        <family val="2"/>
      </rPr>
      <t xml:space="preserve">
Se recibieron un total de 666 solicitudes de elaboración de viabilidades jurídicas en el cuarto trimestre, de los cuales se elaboraron 579 informes de viabilidad en el cuarto trimestre.
En el año 2023 quedaron pendientes 296 estudios por verificar. 
validaciones jurídicas elaboradas: 1060
validaciones jurídicas solicitadas: 1356
</t>
    </r>
    <r>
      <rPr>
        <b/>
        <sz val="11"/>
        <color theme="1"/>
        <rFont val="Arial"/>
        <family val="2"/>
      </rPr>
      <t>INGESA</t>
    </r>
    <r>
      <rPr>
        <sz val="11"/>
        <color theme="1"/>
        <rFont val="Arial"/>
        <family val="2"/>
      </rPr>
      <t xml:space="preserve">
La cifra proviene de la identificación de solicitudes de las áreas para realizar el alistamiento para venta de los activos en administración, encontrando que:
validaciones jurídicas elaboradas: 3349
validaciones jurídicas solicitadas: 3357</t>
    </r>
  </si>
  <si>
    <r>
      <rPr>
        <b/>
        <sz val="11"/>
        <color theme="1"/>
        <rFont val="Arial"/>
        <family val="2"/>
      </rPr>
      <t>* Plan de Responsabilidad Social Empresarial:  se llevaron a cabo las siguientes actividades:</t>
    </r>
    <r>
      <rPr>
        <sz val="11"/>
        <color theme="1"/>
        <rFont val="Arial"/>
        <family val="2"/>
      </rPr>
      <t xml:space="preserve">
	Hackton con la Universidad Distrital Francisco José de Caldas.
	Gestión de becas para estudiantes de administración en el FCECEP.
	Se realizó la promoción del valor público ambiental a través de Expomedia 2023 con medios de comunicación comunitarios, en total se ejecutaron 3 actividades de las 3 actividades planificadas durante el 4to semestre del año.
Actividades 2023 PT: 10/10 - ST: 7/8 - TT: 3/3- CT: 3/3.  Al cierre del año 2023 se han ejecutado 23 Actividades de 24 programadas.
</t>
    </r>
    <r>
      <rPr>
        <b/>
        <sz val="11"/>
        <color theme="1"/>
        <rFont val="Arial"/>
        <family val="2"/>
      </rPr>
      <t xml:space="preserve">
* Plan del Sistema de Gestión de Salud y Seguridad en el Trabajo- SGSST</t>
    </r>
    <r>
      <rPr>
        <sz val="11"/>
        <color theme="1"/>
        <rFont val="Arial"/>
        <family val="2"/>
      </rPr>
      <t xml:space="preserve">: Dentro del marco del plan de trabajo anual se estableció un indicador de cumplimiento del 90%, el cual alcanza un cumplimiento del 92.6%, ya que de las 471 actividades se ejecutaron 436 durante todo el año 2023. Dentro del seguimiento a la ejecución de actividades se identificó que, 35 actividades que no se realizaron en el PVE, 10 son de Riesgo Psicosocial y las demás están distribuidas en otros de los 70 ítems. 
Es importante manifestar que, durante el año se dejó de recibir el 80% de apoyo técnico por parte de ARL BOLÍVAR, producto de la reducción de los aportes por efectos de la reclasificación, lo que afecto los procesos de intervención propuestos al inicio del año tales como el programa de inspección, plan de emergencias, PVE riesgo psicosocial. 
Actividades 2023: PT: 122/129 - ST: 117/123 - TT: 120/117 - CT77/102.  Al cierre del año 2023 se han ejecutado 436 Actividades de 471 programadas.
</t>
    </r>
    <r>
      <rPr>
        <b/>
        <sz val="11"/>
        <color theme="1"/>
        <rFont val="Arial"/>
        <family val="2"/>
      </rPr>
      <t xml:space="preserve">
* Plan de Gestión Ambiental y Sostenibilidad: </t>
    </r>
    <r>
      <rPr>
        <sz val="11"/>
        <color theme="1"/>
        <rFont val="Arial"/>
        <family val="2"/>
      </rPr>
      <t xml:space="preserve">En el último trimestre del año 2023, se realizaron actividades conmemorando el Día Internacional contra el cambio climático, movilidad sostenible, se enviaron recomendaciones ambientales para el manejo de residuos y prácticas ambientales en las celebraciones de Halloween y Navidad. 
Se realizó acompañamiento al proceso de dada de baja en la bodega de Ricaurte de residuos aprovechables y RAEEs para una adecuada disposición final de estos, de igual forma, se hizo acompañamiento para realizar compensaciones forestales en predios y se participó en las sesiones de la mesa sectorial ambiental liderada por el Ministerio de hacienda con el fin de avanzar en el diagnostico energético de la SAE, se ejecutaron 8 actividades de las 8 actividades planificadas durante el 4to semestre del año.
Durante el año 2023 se realizaron 37 actividades de las 40 actividades programas en materia ambiental.
Actividades 2023: PT: 17/19 - ST 5/6 - TT 7/7 - CT: 8/8
* </t>
    </r>
    <r>
      <rPr>
        <b/>
        <sz val="11"/>
        <color theme="1"/>
        <rFont val="Arial"/>
        <family val="2"/>
      </rPr>
      <t>Plan de Gestión de Riesgo Público:</t>
    </r>
    <r>
      <rPr>
        <sz val="11"/>
        <color theme="1"/>
        <rFont val="Arial"/>
        <family val="2"/>
      </rPr>
      <t xml:space="preserve"> se llevó a cabo la revisión y actualización de la política de Riesgo Público y se realizó una actividad la cual se tenía planificada para ejecutar durante el 4to semestre del año.
Actividades 2023: PT: 10/10 - ST: 12/15 - TT: 7/7 - CT: 1/1.  Al cierre del año 2023 se han ejecutado 30 actividades de 33 programadas.</t>
    </r>
  </si>
  <si>
    <r>
      <t>Este procedimiento se lleva a cabo bajo la supervisión de la Gerencia Técnica, con el propósito de obtener la valoración comercial de los bienes muebles. El objetivo principal es determinar si dichos bienes valorados son adecuados para su comercialización o si, por el contrario, es más conveniente proceder con su destrucción.</t>
    </r>
    <r>
      <rPr>
        <b/>
        <sz val="11"/>
        <color theme="1"/>
        <rFont val="Arial"/>
        <family val="2"/>
      </rPr>
      <t xml:space="preserve">
Revisión de avalúos: 
</t>
    </r>
    <r>
      <rPr>
        <sz val="11"/>
        <color theme="1"/>
        <rFont val="Arial"/>
        <family val="2"/>
      </rPr>
      <t xml:space="preserve">
</t>
    </r>
    <r>
      <rPr>
        <i/>
        <sz val="11"/>
        <color theme="1"/>
        <rFont val="Arial"/>
        <family val="2"/>
      </rPr>
      <t xml:space="preserve">• Avalúos de Joyas Gerencia de Bienes Muebles: </t>
    </r>
    <r>
      <rPr>
        <sz val="11"/>
        <color theme="1"/>
        <rFont val="Arial"/>
        <family val="2"/>
      </rPr>
      <t xml:space="preserve">
Recibidos:  2 
Revisados: 2 
</t>
    </r>
    <r>
      <rPr>
        <i/>
        <sz val="11"/>
        <color theme="1"/>
        <rFont val="Arial"/>
        <family val="2"/>
      </rPr>
      <t>• Revisión avalúos vehículos y medios de Gerencia de Bienes Muebles:</t>
    </r>
    <r>
      <rPr>
        <sz val="11"/>
        <color theme="1"/>
        <rFont val="Arial"/>
        <family val="2"/>
      </rPr>
      <t xml:space="preserve">
Recibidos:  388
Revisados: 350
</t>
    </r>
    <r>
      <rPr>
        <i/>
        <sz val="11"/>
        <color theme="1"/>
        <rFont val="Arial"/>
        <family val="2"/>
      </rPr>
      <t>• Solicitudes de revisión de avalúos de Gerencia de sociedades en Liquidación</t>
    </r>
    <r>
      <rPr>
        <sz val="11"/>
        <color theme="1"/>
        <rFont val="Arial"/>
        <family val="2"/>
      </rPr>
      <t xml:space="preserve">: 
Recibidos:  3
Revisados: 2
</t>
    </r>
    <r>
      <rPr>
        <i/>
        <sz val="11"/>
        <color theme="1"/>
        <rFont val="Arial"/>
        <family val="2"/>
      </rPr>
      <t>• Solicitudes de revisión de avalúos de Gerencia de sociedades Activas:</t>
    </r>
    <r>
      <rPr>
        <sz val="11"/>
        <color theme="1"/>
        <rFont val="Arial"/>
        <family val="2"/>
      </rPr>
      <t xml:space="preserve">
Recibidos:  9
Revisados: 5
</t>
    </r>
    <r>
      <rPr>
        <i/>
        <sz val="11"/>
        <color theme="1"/>
        <rFont val="Arial"/>
        <family val="2"/>
      </rPr>
      <t xml:space="preserve">• Solicitudes de revisión de avalúos de Gerencia de Proyectos Especiales: </t>
    </r>
    <r>
      <rPr>
        <sz val="11"/>
        <color theme="1"/>
        <rFont val="Arial"/>
        <family val="2"/>
      </rPr>
      <t xml:space="preserve">
Recibidos:  2
Revisados: 2</t>
    </r>
  </si>
  <si>
    <r>
      <rPr>
        <i/>
        <sz val="11"/>
        <color theme="1"/>
        <rFont val="Arial"/>
        <family val="2"/>
      </rPr>
      <t>Estimados de renta Urbanos:</t>
    </r>
    <r>
      <rPr>
        <sz val="11"/>
        <color theme="1"/>
        <rFont val="Arial"/>
        <family val="2"/>
      </rPr>
      <t xml:space="preserve"> 
Durante el año 2023 se solicitó a la gerencia técnica la revisión y aprobación de estimados de renta urbanos para un total de 643 FMI. Todos los estimados fueron revisados y respondidos de manera completa. Estos estimados se distribuyen entre 980 unidades económicas detalladas según las solicitudes de las regionales de la siguiente manera:
•  Regional Norte: 61 FMI
•  Regional Centro Oriente: 228 FMI 
•  Regional Occidente: 105 FMI 
•  Regional Sur Occidente: 124 FMI y  
•  Sociedades: 125 FMI
</t>
    </r>
    <r>
      <rPr>
        <i/>
        <sz val="11"/>
        <color theme="1"/>
        <rFont val="Arial"/>
        <family val="2"/>
      </rPr>
      <t xml:space="preserve">Estimados de renta rurales: 
</t>
    </r>
    <r>
      <rPr>
        <sz val="11"/>
        <color theme="1"/>
        <rFont val="Arial"/>
        <family val="2"/>
      </rPr>
      <t>Durante el año  2023, se solicitó a la gerencia técnica la revisión y aprobación de estimados de renta rurales para un total de 196 FMI. Todos los estimados fueron revisados y aprobados en su totalidad. Estos estimados corresponden a un conjunto de 52 unidades inmobiliarias existentes.
La distribución de estas solicitudes por regionales y la Gerencia de sociedades Activas es la siguiente:
•  Regional Norte: 52 FMI
•  Regional Centro Oriente: 99 FMI
•  Regional Occidente: 10 FMI
•  Regional Sur Occidente: 20 FMI y 
•  Gerencia de Sociedades Activas: 15 FMI</t>
    </r>
  </si>
  <si>
    <t xml:space="preserve">T1: se cargaron 110 sentencias en el sistema que corresponden a 641 Activos.
T2: Se cargaron 83 sentencias en el sistema que corresponden a 289 activos.
3T: se cargaron 121 sentencias y 35 sentencias se encuentran pendientes de validación y tramite.
T4: Se cargaron 150 sentencias en el sistema que corresponden a 367 activos. </t>
  </si>
  <si>
    <r>
      <rPr>
        <b/>
        <sz val="11"/>
        <color theme="1"/>
        <rFont val="Arial"/>
        <family val="2"/>
      </rPr>
      <t>Primer Trimestre:</t>
    </r>
    <r>
      <rPr>
        <sz val="11"/>
        <color theme="1"/>
        <rFont val="Arial"/>
        <family val="2"/>
      </rPr>
      <t xml:space="preserve"> La Oficina Asesora de Planeación programó inicialmente actualizar 27 documentos estratégicos relacionados con el nuevo modelo operacional y plataforma estratégica de SAE, de los cuales acompañó metodológicamente 8 documentos relacionados con los objetivos estratégicos de la entidad y los nuevos lineamientos de la Alta Dirección. 
</t>
    </r>
    <r>
      <rPr>
        <b/>
        <sz val="11"/>
        <color theme="1"/>
        <rFont val="Arial"/>
        <family val="2"/>
      </rPr>
      <t>Segundo Trimestre:</t>
    </r>
    <r>
      <rPr>
        <sz val="11"/>
        <color theme="1"/>
        <rFont val="Arial"/>
        <family val="2"/>
      </rPr>
      <t xml:space="preserve"> a corte del segundo trimestre la OAP programó realizar 34 documentos, de los cuales desarrolló 5 documentos, los cuales se exponen a continuación: P-DE2-246 Procedimiento de debida diligencia, P-DE2-247 Procedimiento Reporte Monitoreo Gestión Alertas, P-DE2-249 Procedimiento Plan de Acción Institucional, G-DE3-007 Guía Metodológica de Definicion de Indicadores, y G-DE1-017 Guía Metodológica para la Gestión de la Estrategia.
</t>
    </r>
    <r>
      <rPr>
        <b/>
        <sz val="11"/>
        <color theme="1"/>
        <rFont val="Arial"/>
        <family val="2"/>
      </rPr>
      <t>Tercer trimestre</t>
    </r>
    <r>
      <rPr>
        <sz val="11"/>
        <color theme="1"/>
        <rFont val="Arial"/>
        <family val="2"/>
      </rPr>
      <t xml:space="preserve">:en el tercer trimestre se reportaron 10 documentos elaborados correspondientes mayoritariamente a los procesos misionales de recepción y registro, disposición temporal y disposición fina.                                                                                        Cuarto trimestre: en el cuarto trimestre se reportaron 20 documentos elaborados correspondientes a procesos estratégicos de direccionamiento estratégico y misionales de recepción y registro y disposición temporal. A continuación se enlistan los documentos elaborados para el tercer trimestre: CO-DE2-1 Código de Integridad y Buen Gobierno
P-BS3-027 Procedimiento de Supervisión o Interventoria y Liquidación de Contratos
Política de Inversiones FRISCO
P-DP2-139 Procedimiento Alistamiento de Bienes Muebles
F-DP2-576 Formato Acta de visita de embarcaciones y motonaves
N-DT3-218 Instructivo de validación de Inventario de Sociedades y ECOM
P-RR1-252 Procedimiento Recepción de Sociedades y EC
P-DP2-134 Procedimiento para la enajenación temprana de Bienes
P-RR1-145 Procedimiento Identificación de Hallazgos y Generación de Acciones
P-DE2-099 Procedimiento revisión por la Dirección
P-GJ2-079 Procedimiento atención conceptos jurídicos
Portafolio de Productos y Servicios
M-BS2- 053  Manual de Contratación
M-DE2-054 Manual de SARLAFT
Contexto organizacional SAE
L-DE1-002 Política de Continuidad del Negocio
G-DE-003 Metodología de Administración de los Bienes del FRISCO
F-RR1-532 Relación de activos recepción/entrega sociedades o establecimientos de comercio
P-RR2-250 Asignación de Depositarios y Gerentes Populares
M-DE3-005 Manual del sistema integrado de gestión
La programación de los documentos priorizados a documentar puede variar dependiendo de la nueva actualización de la metodología de administración de bienes y los lineamientos que se establezcan en el Plan Nacional de Desarrollo.
Al corte de 31 de diciembre, se han elaborado 43 documentos de 43 programados a la fecha, con un porcentaje de cumplimiento del 100%. </t>
    </r>
  </si>
  <si>
    <r>
      <rPr>
        <b/>
        <sz val="11"/>
        <color theme="1"/>
        <rFont val="Arial"/>
        <family val="2"/>
      </rPr>
      <t xml:space="preserve">Primer trimestre: </t>
    </r>
    <r>
      <rPr>
        <sz val="11"/>
        <color theme="1"/>
        <rFont val="Arial"/>
        <family val="2"/>
      </rPr>
      <t xml:space="preserve">Desde la Oficina de Comunicaciones y Atencion al Ciudadano se diseñaron prizas informativas ilustradas para entrega por los diferentes canalies internor a los servidores, sin embargo, no se hizo ninguna publicación en este trimestre.
</t>
    </r>
    <r>
      <rPr>
        <b/>
        <sz val="11"/>
        <color theme="1"/>
        <rFont val="Arial"/>
        <family val="2"/>
      </rPr>
      <t xml:space="preserve">Segundo trimestre: </t>
    </r>
    <r>
      <rPr>
        <sz val="11"/>
        <color theme="1"/>
        <rFont val="Arial"/>
        <family val="2"/>
      </rPr>
      <t xml:space="preserve">Se publicaron 4 piezas de lenguaje claro así: </t>
    </r>
    <r>
      <rPr>
        <b/>
        <sz val="11"/>
        <color theme="1"/>
        <rFont val="Arial"/>
        <family val="2"/>
      </rPr>
      <t xml:space="preserve">
1. </t>
    </r>
    <r>
      <rPr>
        <sz val="11"/>
        <color theme="1"/>
        <rFont val="Arial"/>
        <family val="2"/>
      </rPr>
      <t>¿Qué espera el ciudadano de las respuestas de la Entidad? 25 de mayo de 2023</t>
    </r>
    <r>
      <rPr>
        <b/>
        <sz val="11"/>
        <color theme="1"/>
        <rFont val="Arial"/>
        <family val="2"/>
      </rPr>
      <t xml:space="preserve">
2.</t>
    </r>
    <r>
      <rPr>
        <sz val="11"/>
        <color theme="1"/>
        <rFont val="Arial"/>
        <family val="2"/>
      </rPr>
      <t xml:space="preserve"> ¿Qué es el verbo infinitivo? 30 mayo de 2023</t>
    </r>
    <r>
      <rPr>
        <b/>
        <sz val="11"/>
        <color theme="1"/>
        <rFont val="Arial"/>
        <family val="2"/>
      </rPr>
      <t xml:space="preserve">
3. </t>
    </r>
    <r>
      <rPr>
        <sz val="11"/>
        <color theme="1"/>
        <rFont val="Arial"/>
        <family val="2"/>
      </rPr>
      <t>Realice el curso actualizado de lenguaje claro - 23 de junio de 2023.</t>
    </r>
    <r>
      <rPr>
        <b/>
        <sz val="11"/>
        <color theme="1"/>
        <rFont val="Arial"/>
        <family val="2"/>
      </rPr>
      <t xml:space="preserve">
4. </t>
    </r>
    <r>
      <rPr>
        <sz val="11"/>
        <color theme="1"/>
        <rFont val="Arial"/>
        <family val="2"/>
      </rPr>
      <t>¿Qué es el gerundio? 29 de junio de 2023</t>
    </r>
    <r>
      <rPr>
        <b/>
        <sz val="11"/>
        <color theme="1"/>
        <rFont val="Arial"/>
        <family val="2"/>
      </rPr>
      <t xml:space="preserve">
\\fileserver\publica\34-Oficina de Comunicaciones\Atención al Ciudadano\LENGUAJE CLARO\2023
Tercer trimestres: </t>
    </r>
    <r>
      <rPr>
        <sz val="11"/>
        <color theme="1"/>
        <rFont val="Arial"/>
        <family val="2"/>
      </rPr>
      <t xml:space="preserve">Se realizo capacitacion al area de asuntos legales sobre el lenguaje claro.
Realizada el 08 de Septiembre del 2023 (Horario: 08:00AM - 10:00AM Lugar:Sala de capacitacion piso 39 Oficinas de la SAE) 
https://saesas-my.sharepoint.com/:v:/g/personal/vavargas_saesas_gov_co/EbCGfqVD6RtOqlJC9gtdZkYBkUm9kLczKH7BXJ_aMW3a5A
</t>
    </r>
    <r>
      <rPr>
        <b/>
        <sz val="11"/>
        <color theme="1"/>
        <rFont val="Arial"/>
        <family val="2"/>
      </rPr>
      <t xml:space="preserve">(Listado de asistencia) </t>
    </r>
    <r>
      <rPr>
        <sz val="11"/>
        <color theme="1"/>
        <rFont val="Arial"/>
        <family val="2"/>
      </rPr>
      <t xml:space="preserve">https://saesas-my.sharepoint.com/:b:/g/personal/vavargas_saesas_gov_co/EVI4NL_6Z75PkoVKffWfhAcBIP4PKTvsAcry7_3C-vjWaQ?e=Fs5F1f
</t>
    </r>
    <r>
      <rPr>
        <b/>
        <sz val="11"/>
        <color theme="1"/>
        <rFont val="Arial"/>
        <family val="2"/>
      </rPr>
      <t>Cuarto Trimestre:</t>
    </r>
    <r>
      <rPr>
        <sz val="11"/>
        <color theme="1"/>
        <rFont val="Arial"/>
        <family val="2"/>
      </rPr>
      <t xml:space="preserve"> Se realizó una prueba en las que respondieron 75 personas las siguientes preguntas: 
 1. En general, las respuestas del servidor público al ciudadano deben proyectarse para personas con un nivel de educación:
Básico 67
Profesional 6 
Especializado 2
2.Escribir en forma sencilla y clara va más allá de una buena ortografía o un amplio vocabulario. Para comunicarse en lenguaje claro deben agruparse las ideas similares, pensar en los mensajes centrales para que sean comunicados de manera muy técnica, especializada y resaltar lo importante
Verdadero 48
Falso 27
3. Las respuestas deben empezar citando la misión y visión de la entidad? El anterior
enunciado es:
Verdadero 53
Falso 22
4.Para comunicarse en Lenguaje Claro se recomienda el uso adecuado de los signos de puntuación. Evite hacer frases o párrafos demasiado extensos y trate de remplazar los paréntesis o el uso de guiones con:
Varios espacios 7
Puntos o comas 44
Dos puntos 9 
Punto y coma 15
5. Para comunicarme en lenguaje claro, debo comenzar respondiendo las siguientes
preguntas:
¿Conozco los gustos del lector? 2
¿Conozco el estado de ánimo del lector? 3 
¿Cuál es el género y la edad del del ciudadano? 3
Quién o quiénes leerán lo que escribió 67
https://forms.office.com/r/J3VwBF2jV0?origin=lprLink
</t>
    </r>
  </si>
  <si>
    <r>
      <t xml:space="preserve">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conlución en </t>
    </r>
    <r>
      <rPr>
        <b/>
        <u/>
        <sz val="11"/>
        <color theme="1"/>
        <rFont val="Arial"/>
        <family val="2"/>
      </rPr>
      <t xml:space="preserve">este primer trimestre se aprobaron 674 activos en el sistema de administración SIGMA SAE
</t>
    </r>
    <r>
      <rPr>
        <sz val="11"/>
        <color theme="1"/>
        <rFont val="Arial"/>
        <family val="2"/>
      </rPr>
      <t>T2: Para el segundo trimestre se tiene un total de 633 activos habilitados y registrados dentro del sistema de información SIGMA.
T3: Para el tercer trimestre se tiene un total de 563 activos habilitados y registrados en el sistema de información SIGMA SAE, de esos 563, 61 registros corresponden a rezagos de otros trimestres
T4: Para el cuarto trimestre se tiene un total de 594 activos habilitados y registrados en el sistema de información SIGMA SAE</t>
    </r>
  </si>
  <si>
    <r>
      <t xml:space="preserve">Con respecto al indicador “Lineamientos metodológicos – modelo integral de proyectos”, desde la Gerencia de Proyectos Especiales se realizó la elaboración y estructuración de documentos que dan ruta a los lineamientos de la Gerencia en atención a las nuevas funciones que fueron aprobadas por la Junta Directiva:
1.	Formato de valoración organizacional
2.	Metodología de valor público, social y ambiental 
3.	Lineamientos para el diálogo social
No obstante, con el fin de definir su versión final, los documentos fueron compartidos a las diferentes áreas, incluyendo a la Presidencia de la entidad, con el fin de recibir comentarios o aportes al mismo, razón por la que a corte del cuarto trimestre no se realizó la solicitud de formalizar e incluir en la arquitectura de la SAE, requerimiento implícito en la formulación del indicador para su cumplimiento. En este sentido, se solicitó a la Oficina Asesora de Planeación su modificación para que el alcance del indicador estuviera relacionado con la elaboración y socialización de los documentos, no obstante, en atención a lo contemplado en el procedimiento de Plan de Acción Institucional (P-DE2-249) no es posible realizar este cambio en el indicador. </t>
    </r>
    <r>
      <rPr>
        <b/>
        <sz val="11"/>
        <color theme="1"/>
        <rFont val="Arial"/>
        <family val="2"/>
      </rPr>
      <t>Así las cosas, se solicita a la Oficina Asesora de planeación que se revise y valide este caso con el fin de que este indicador no sea incluido como dato para la evaluación de desempeño de la Gerencia.</t>
    </r>
  </si>
  <si>
    <r>
      <rPr>
        <u/>
        <sz val="11"/>
        <color theme="1"/>
        <rFont val="Arial"/>
        <family val="2"/>
      </rPr>
      <t>1</t>
    </r>
    <r>
      <rPr>
        <sz val="11"/>
        <color theme="1"/>
        <rFont val="Arial"/>
        <family val="2"/>
      </rPr>
      <t xml:space="preserve">. Se instaló la mesa de trabajo entre SAE - FISCALÍA, en la que se logró contar con la presencia de la Directora de Fiscalías y los Gerentes Regionales, para una armonización en los diálogos internos, así como plantear las estrategias de logística y seguridad para las diligencias de secuestro.  </t>
    </r>
    <r>
      <rPr>
        <b/>
        <u/>
        <sz val="11"/>
        <color theme="1"/>
        <rFont val="Arial"/>
        <family val="2"/>
      </rPr>
      <t>2.</t>
    </r>
    <r>
      <rPr>
        <sz val="11"/>
        <color theme="1"/>
        <rFont val="Arial"/>
        <family val="2"/>
      </rPr>
      <t xml:space="preserve"> Se instaló la mesa de trabajo SAE - FRV (Fondo para la Reparación a las Víctimas) en la que confluyen cada una de las regionales de SAE y delegados del FRV por región, y en la cual se adelanta agenda de trabajo de acuerdo con tres criterios de abordaje de casos conjuntos de acuerdo con medidas de Justicia y Paz. </t>
    </r>
    <r>
      <rPr>
        <b/>
        <u/>
        <sz val="11"/>
        <color theme="1"/>
        <rFont val="Arial"/>
        <family val="2"/>
      </rPr>
      <t>3.</t>
    </r>
    <r>
      <rPr>
        <sz val="11"/>
        <color theme="1"/>
        <rFont val="Arial"/>
        <family val="2"/>
      </rPr>
      <t xml:space="preserve"> Se instaló las mesas de trabajo con ARN de cara a establecer ruta de trabajo conjunta SAE - ARN frente a lo relacionado a la ateción de personas en proceso de reincorporación en el marco de la Metodología del FRISCO y el Plan Nacional de Desarrollo. </t>
    </r>
    <r>
      <rPr>
        <b/>
        <u/>
        <sz val="11"/>
        <color theme="1"/>
        <rFont val="Arial"/>
        <family val="2"/>
      </rPr>
      <t xml:space="preserve">4. </t>
    </r>
    <r>
      <rPr>
        <sz val="11"/>
        <color theme="1"/>
        <rFont val="Arial"/>
        <family val="2"/>
      </rPr>
      <t xml:space="preserve">Se generó una articulación entre los GIT juridicos de las Regionales y el nivel central, frente a dinamizar y fortalecer la comunicación con el GIT ASREC y el GIT de Defensa Juridica de la Gerencia de Asuntos Legales con el fin de buscar  agilidad y precisión en solucionar las necesidades juridicas que demandan la Entidad. </t>
    </r>
  </si>
  <si>
    <r>
      <t xml:space="preserve">T3: A inicios del Tercer Trimestre el funcionario que manejaba el tema de descargas tuvo un Traslado a la Gerencia Técnica, pese a que se evidencio comunicación de traslado y comunicación de las actividades que debia ejecutar previo al traslado, las mismas no se realizaron, motivo por el cual a la fecha dicho funcionario no tiene paz y salvo emitido desde la Coordinación del GIT, posterior al traslado se realizo un barrido de lo que habia dejado el funcionario, evidenciando que se dejaron pendientes descargas de trimestres pasados, a la fecha el GIT no se ha podido poner al dia en la actividad, sin embargo, se tienen marcaciones de pre-estados y descargas.
Pre-estados: 311 Pre - marcaciones, estamos a la espera de que se carguen los soportes en el modulo por parte de las áreas encargadas para su cambio de estado final.
Descargas: 29 estados finales, sin embargo, mediante ticket 91784 se puso en conocimiento de la OGI la falla que presenta el modulo de cambio de estado en el inventario, ya que no esta dejando actualizar estados finales.
</t>
    </r>
    <r>
      <rPr>
        <b/>
        <sz val="11"/>
        <color theme="1"/>
        <rFont val="Arial"/>
        <family val="2"/>
      </rPr>
      <t xml:space="preserve">T4: Es prudente mecionar que en el Cuarto trimestre se tuvo una falla persistente en el Modulo de cambio de estado en el inventario la cual fue reportada meciante tickets 93584, 93210, 94556 y 94570, in que a la fecha tengamos solucion de fondo sobre los casos expuestos, lo que seguira ocacionando que lacifra baje en la vigencia 2024.
</t>
    </r>
  </si>
  <si>
    <r>
      <t xml:space="preserve">En el </t>
    </r>
    <r>
      <rPr>
        <b/>
        <sz val="11"/>
        <color theme="1"/>
        <rFont val="Arial"/>
        <family val="2"/>
      </rPr>
      <t>primer trimestre del año 2023</t>
    </r>
    <r>
      <rPr>
        <sz val="11"/>
        <color theme="1"/>
        <rFont val="Arial"/>
        <family val="2"/>
      </rPr>
      <t xml:space="preserve"> fueron atendidas  (32) solicitudes. 
En el </t>
    </r>
    <r>
      <rPr>
        <b/>
        <sz val="11"/>
        <color theme="1"/>
        <rFont val="Arial"/>
        <family val="2"/>
      </rPr>
      <t>segundo trimestre del año 2023</t>
    </r>
    <r>
      <rPr>
        <sz val="11"/>
        <color theme="1"/>
        <rFont val="Arial"/>
        <family val="2"/>
      </rPr>
      <t xml:space="preserve"> fueron atendidas (23) solicitudes.
En el</t>
    </r>
    <r>
      <rPr>
        <b/>
        <sz val="11"/>
        <color theme="1"/>
        <rFont val="Arial"/>
        <family val="2"/>
      </rPr>
      <t xml:space="preserve"> tercer trimestre del año 2023</t>
    </r>
    <r>
      <rPr>
        <sz val="11"/>
        <color theme="1"/>
        <rFont val="Arial"/>
        <family val="2"/>
      </rPr>
      <t xml:space="preserve"> fueron atendidas (21) solicitudes.
Para el </t>
    </r>
    <r>
      <rPr>
        <b/>
        <sz val="11"/>
        <color theme="1"/>
        <rFont val="Arial"/>
        <family val="2"/>
      </rPr>
      <t>cuarto trimestre del año 2023</t>
    </r>
    <r>
      <rPr>
        <sz val="11"/>
        <color theme="1"/>
        <rFont val="Arial"/>
        <family val="2"/>
      </rPr>
      <t xml:space="preserve">  se atendieron oportunamente un total de (32) solicitudes realizadas por diferentes áreas de la SAE.
Para el año 2023  se atendieron un total de (108) solicitudes realizadas por diferentes áreas de la SAE. </t>
    </r>
  </si>
  <si>
    <r>
      <t xml:space="preserve">Para el </t>
    </r>
    <r>
      <rPr>
        <b/>
        <sz val="12"/>
        <color theme="1"/>
        <rFont val="Arial"/>
        <family val="2"/>
      </rPr>
      <t>primer trimestre del año 2023</t>
    </r>
    <r>
      <rPr>
        <sz val="12"/>
        <color theme="1"/>
        <rFont val="Arial"/>
        <family val="2"/>
      </rPr>
      <t xml:space="preserve"> se gestionaron (22) solicitudes.
Para el </t>
    </r>
    <r>
      <rPr>
        <b/>
        <sz val="12"/>
        <color theme="1"/>
        <rFont val="Arial"/>
        <family val="2"/>
      </rPr>
      <t>segundo trimestre del año 2023</t>
    </r>
    <r>
      <rPr>
        <sz val="12"/>
        <color theme="1"/>
        <rFont val="Arial"/>
        <family val="2"/>
      </rPr>
      <t xml:space="preserve"> se gestionaron (31) solicitudes.
Para el </t>
    </r>
    <r>
      <rPr>
        <b/>
        <sz val="12"/>
        <color theme="1"/>
        <rFont val="Arial"/>
        <family val="2"/>
      </rPr>
      <t>tercer trimestre del año 2023</t>
    </r>
    <r>
      <rPr>
        <sz val="12"/>
        <color theme="1"/>
        <rFont val="Arial"/>
        <family val="2"/>
      </rPr>
      <t xml:space="preserve"> se gestionaron (77) solicitudes.
Durante el</t>
    </r>
    <r>
      <rPr>
        <b/>
        <sz val="12"/>
        <color theme="1"/>
        <rFont val="Arial"/>
        <family val="2"/>
      </rPr>
      <t xml:space="preserve"> cuarto trimestre del año 2023</t>
    </r>
    <r>
      <rPr>
        <sz val="12"/>
        <color theme="1"/>
        <rFont val="Arial"/>
        <family val="2"/>
      </rPr>
      <t xml:space="preserve"> se gestiono oportunamente (32) solicitudes de papeleria, utiles de escritorio y oficina. 
Para el año 2023 se atendieron un total de  de (162) solicitudes.
 </t>
    </r>
  </si>
  <si>
    <r>
      <t xml:space="preserve">Una vez  los siniestros son informados por las distintas áreas, se da aviso al asesor de seguros para su tramite y gestión pertinente ante la Aseguradora, el avance de las reclamaciones depende de la entrega oportuna de la documentación solicitada por la Compañia de seguros y/o ajustador que soporten la ocurrencia y cuantía del siniestro; estas reclamaciones han sido informados por las áreas así: 
En el  </t>
    </r>
    <r>
      <rPr>
        <b/>
        <sz val="12"/>
        <color theme="1"/>
        <rFont val="Arial"/>
        <family val="2"/>
      </rPr>
      <t>primer trimestre del año</t>
    </r>
    <r>
      <rPr>
        <sz val="12"/>
        <color theme="1"/>
        <rFont val="Arial"/>
        <family val="2"/>
      </rPr>
      <t xml:space="preserve">, se tramito el reporte de catorce (14) siniestros.
En el  </t>
    </r>
    <r>
      <rPr>
        <b/>
        <sz val="12"/>
        <color theme="1"/>
        <rFont val="Arial"/>
        <family val="2"/>
      </rPr>
      <t>segundo trimestre del año 2023</t>
    </r>
    <r>
      <rPr>
        <sz val="12"/>
        <color theme="1"/>
        <rFont val="Arial"/>
        <family val="2"/>
      </rPr>
      <t xml:space="preserve">, se tramito el reporte de  dieciseis (16) siniestros.
En el </t>
    </r>
    <r>
      <rPr>
        <b/>
        <sz val="12"/>
        <color theme="1"/>
        <rFont val="Arial"/>
        <family val="2"/>
      </rPr>
      <t>tercer trimestre del año 2023</t>
    </r>
    <r>
      <rPr>
        <sz val="12"/>
        <color theme="1"/>
        <rFont val="Arial"/>
        <family val="2"/>
      </rPr>
      <t xml:space="preserve">,  se tramito el reporte de  nueve (9) siniestros.
Durante el </t>
    </r>
    <r>
      <rPr>
        <b/>
        <sz val="12"/>
        <color theme="1"/>
        <rFont val="Arial"/>
        <family val="2"/>
      </rPr>
      <t>cuarto Trimestre del año 2023</t>
    </r>
    <r>
      <rPr>
        <sz val="12"/>
        <color theme="1"/>
        <rFont val="Arial"/>
        <family val="2"/>
      </rPr>
      <t xml:space="preserve"> se tramito el reporte de seis (6)  siniestros así:  dos (2) siniestros Regional Centro Oriente, (1) siniestro Poliza de Autos, (1) siniestro Gerencia Bienes Muebles y dos (2) siniestros Póliza Directores y Administradores.
Para un total de 45 siniestros a 2023 reportados a la Aseguradora.</t>
    </r>
  </si>
  <si>
    <r>
      <t xml:space="preserve">En el </t>
    </r>
    <r>
      <rPr>
        <b/>
        <sz val="12"/>
        <color theme="1"/>
        <rFont val="Arial"/>
        <family val="2"/>
      </rPr>
      <t>primer trimestre del año 2023</t>
    </r>
    <r>
      <rPr>
        <sz val="12"/>
        <color theme="1"/>
        <rFont val="Arial"/>
        <family val="2"/>
      </rPr>
      <t xml:space="preserve">,  fueron realizados un total de (182)
En el </t>
    </r>
    <r>
      <rPr>
        <b/>
        <sz val="12"/>
        <color theme="1"/>
        <rFont val="Arial"/>
        <family val="2"/>
      </rPr>
      <t xml:space="preserve">segundo trimestre del año 2023  </t>
    </r>
    <r>
      <rPr>
        <sz val="12"/>
        <color theme="1"/>
        <rFont val="Arial"/>
        <family val="2"/>
      </rPr>
      <t xml:space="preserve">fueron realizados un total de (239) mantenimientos. 
En el </t>
    </r>
    <r>
      <rPr>
        <b/>
        <sz val="12"/>
        <color theme="1"/>
        <rFont val="Arial"/>
        <family val="2"/>
      </rPr>
      <t xml:space="preserve">tercer trimestre de 2023 </t>
    </r>
    <r>
      <rPr>
        <sz val="12"/>
        <color theme="1"/>
        <rFont val="Arial"/>
        <family val="2"/>
      </rPr>
      <t>fueron realizados un total de (154) mantenimientos.</t>
    </r>
    <r>
      <rPr>
        <b/>
        <sz val="12"/>
        <color theme="1"/>
        <rFont val="Arial"/>
        <family val="2"/>
      </rPr>
      <t xml:space="preserve">
</t>
    </r>
    <r>
      <rPr>
        <sz val="12"/>
        <color theme="1"/>
        <rFont val="Arial"/>
        <family val="2"/>
      </rPr>
      <t xml:space="preserve">Durante el </t>
    </r>
    <r>
      <rPr>
        <b/>
        <sz val="12"/>
        <color theme="1"/>
        <rFont val="Arial"/>
        <family val="2"/>
      </rPr>
      <t>cuarto trimestre de 2023</t>
    </r>
    <r>
      <rPr>
        <sz val="12"/>
        <color theme="1"/>
        <rFont val="Arial"/>
        <family val="2"/>
      </rPr>
      <t xml:space="preserve"> se ejecutaron (165) actividades de mantenimiento, distribuidas así: Octubre (47), Noviembre (66) y Diciembre (52). 
Para un total de (740) mantenimientos ejecutados en el año 2023.</t>
    </r>
  </si>
  <si>
    <r>
      <rPr>
        <b/>
        <sz val="11"/>
        <color theme="1"/>
        <rFont val="Arial"/>
        <family val="2"/>
      </rPr>
      <t xml:space="preserve">PEC: </t>
    </r>
    <r>
      <rPr>
        <sz val="11"/>
        <color theme="1"/>
        <rFont val="Arial"/>
        <family val="2"/>
      </rPr>
      <t xml:space="preserve">La gestión del Programa Empresarial de Capacitación se desarrollo con los 10 ejes propuestos en el cronograma para el 2023: Inducción SAE, Manejo Herramientas Tecnológicas, Gestión Societaria, Habilidades Blandas, Metodologías Estratégicas, Servicio interinstitucional, Gestión Rural, Riesgos, Etica y Cumplimiento, Servicio Interinstitucional, Gestión del Conocimiento y Sistema de Gestión. Se desarrollan 25 actividades consolidadas de formación ejecutadas en 263 sesiones.
</t>
    </r>
    <r>
      <rPr>
        <b/>
        <sz val="11"/>
        <color theme="1"/>
        <rFont val="Arial"/>
        <family val="2"/>
      </rPr>
      <t xml:space="preserve">
Actividades 2023: </t>
    </r>
    <r>
      <rPr>
        <sz val="11"/>
        <color theme="1"/>
        <rFont val="Arial"/>
        <family val="2"/>
      </rPr>
      <t xml:space="preserve">PT:4/5 - ST: 5/6 - TT: 6/6 - CT 10/8. Al cierre del 2023 se han ejecutado 25 actividades de 25 programadas.
</t>
    </r>
    <r>
      <rPr>
        <b/>
        <sz val="11"/>
        <color theme="1"/>
        <rFont val="Arial"/>
        <family val="2"/>
      </rPr>
      <t xml:space="preserve">
GESTIÓN DEL CONOCIMIENTO:</t>
    </r>
    <r>
      <rPr>
        <sz val="11"/>
        <color theme="1"/>
        <rFont val="Arial"/>
        <family val="2"/>
      </rPr>
      <t xml:space="preserve"> Para el cuarto trimestre se desarrollaron 2 actividades enfocadas a la Estrategia de Gestión del Conocimiento en conjunto con la Oficina Asesora de Planeación, Contextualizar los avaneces de la gestión para alinear la politica de Gestión del Conocimiento para el 2024. Actividades PT:2/2 - ST: 1/2 - TT: 0/2 - CT 2/2 Al cierre del 2023 se realizaron 5 actividades de 8 programadas.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</si>
</sst>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 #,##0;[Red]\-&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quot;$&quot;* #,##0_-;\-&quot;$&quot;* #,##0_-;_-&quot;$&quot;* &quot;-&quot;??_-;_-@_-"/>
    <numFmt numFmtId="167" formatCode="&quot;$&quot;\ #,##0"/>
    <numFmt numFmtId="168" formatCode="_-&quot;$&quot;\ * #,##0_-;\-&quot;$&quot;\ * #,##0_-;_-&quot;$&quot;\ * &quot;-&quot;??_-;_-@_-"/>
    <numFmt numFmtId="169" formatCode="0.0%"/>
    <numFmt numFmtId="170" formatCode="_-* #,##0_-;\-* #,##0_-;_-* &quot;-&quot;??_-;_-@_-"/>
  </numFmts>
  <fonts count="41" x14ac:knownFonts="1">
    <font>
      <sz val="11"/>
      <color theme="1"/>
      <name val="Calibri"/>
      <family val="2"/>
      <scheme val="minor"/>
    </font>
    <font>
      <sz val="11"/>
      <name val="Arial"/>
      <family val="2"/>
    </font>
    <font>
      <sz val="11"/>
      <color indexed="8"/>
      <name val="Arial"/>
      <family val="2"/>
    </font>
    <font>
      <b/>
      <sz val="11"/>
      <name val="Arial"/>
      <family val="2"/>
    </font>
    <font>
      <sz val="9"/>
      <color indexed="81"/>
      <name val="Tahoma"/>
      <family val="2"/>
    </font>
    <font>
      <b/>
      <sz val="9"/>
      <color indexed="81"/>
      <name val="Tahoma"/>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9"/>
      <color theme="0"/>
      <name val="Arial"/>
      <family val="2"/>
    </font>
    <font>
      <sz val="11"/>
      <color theme="0"/>
      <name val="Arial"/>
      <family val="2"/>
    </font>
    <font>
      <sz val="12"/>
      <color theme="1"/>
      <name val="Arial"/>
      <family val="2"/>
    </font>
    <font>
      <sz val="12"/>
      <color rgb="FF000000"/>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sz val="11"/>
      <color indexed="10"/>
      <name val="Arial"/>
      <family val="2"/>
    </font>
    <font>
      <i/>
      <sz val="11"/>
      <color theme="1"/>
      <name val="Arial"/>
      <family val="2"/>
    </font>
    <font>
      <b/>
      <sz val="11"/>
      <color rgb="FF000000"/>
      <name val="Arial"/>
    </font>
    <font>
      <sz val="11"/>
      <color rgb="FF000000"/>
      <name val="Arial"/>
    </font>
    <font>
      <sz val="11"/>
      <color theme="1"/>
      <name val="Arial"/>
    </font>
    <font>
      <sz val="11"/>
      <color rgb="FF444444"/>
      <name val="Calibri"/>
      <charset val="1"/>
    </font>
    <font>
      <b/>
      <sz val="10"/>
      <color rgb="FF000000"/>
      <name val="Arial"/>
      <family val="2"/>
    </font>
    <font>
      <b/>
      <sz val="9"/>
      <color rgb="FFFFFFFF"/>
      <name val="Arial"/>
      <family val="2"/>
    </font>
    <font>
      <sz val="9"/>
      <color rgb="FFFFFFFF"/>
      <name val="Arial"/>
      <family val="2"/>
    </font>
    <font>
      <b/>
      <sz val="10"/>
      <color theme="0"/>
      <name val="Arial"/>
      <family val="2"/>
    </font>
    <font>
      <b/>
      <u/>
      <sz val="11"/>
      <color theme="1"/>
      <name val="Arial"/>
      <family val="2"/>
    </font>
    <font>
      <sz val="16"/>
      <color theme="1"/>
      <name val="Arial"/>
      <family val="2"/>
    </font>
    <font>
      <u/>
      <sz val="11"/>
      <color theme="1"/>
      <name val="Arial"/>
      <family val="2"/>
    </font>
  </fonts>
  <fills count="2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theme="0" tint="-4.9989318521683403E-2"/>
        <bgColor indexed="64"/>
      </patternFill>
    </fill>
    <fill>
      <patternFill patternType="solid">
        <fgColor rgb="FF000A8B"/>
        <bgColor indexed="64"/>
      </patternFill>
    </fill>
    <fill>
      <patternFill patternType="solid">
        <fgColor rgb="FFFE1978"/>
        <bgColor indexed="64"/>
      </patternFill>
    </fill>
    <fill>
      <patternFill patternType="solid">
        <fgColor theme="0" tint="-0.499984740745262"/>
        <bgColor indexed="64"/>
      </patternFill>
    </fill>
    <fill>
      <patternFill patternType="solid">
        <fgColor rgb="FFB61978"/>
        <bgColor indexed="64"/>
      </patternFill>
    </fill>
    <fill>
      <patternFill patternType="solid">
        <fgColor theme="9" tint="-0.499984740745262"/>
        <bgColor indexed="64"/>
      </patternFill>
    </fill>
    <fill>
      <patternFill patternType="solid">
        <fgColor rgb="FF006666"/>
        <bgColor indexed="64"/>
      </patternFill>
    </fill>
    <fill>
      <patternFill patternType="solid">
        <fgColor rgb="FF336699"/>
        <bgColor indexed="64"/>
      </patternFill>
    </fill>
    <fill>
      <patternFill patternType="solid">
        <fgColor rgb="FFFFFFFF"/>
        <bgColor rgb="FF000000"/>
      </patternFill>
    </fill>
    <fill>
      <patternFill patternType="solid">
        <fgColor rgb="FFA9A8A9"/>
        <bgColor rgb="FF000000"/>
      </patternFill>
    </fill>
    <fill>
      <patternFill patternType="solid">
        <fgColor rgb="FF2E653D"/>
        <bgColor rgb="FF000000"/>
      </patternFill>
    </fill>
    <fill>
      <patternFill patternType="solid">
        <fgColor rgb="FF002060"/>
        <bgColor rgb="FF000000"/>
      </patternFill>
    </fill>
    <fill>
      <patternFill patternType="solid">
        <fgColor rgb="FF328B71"/>
        <bgColor rgb="FF000000"/>
      </patternFill>
    </fill>
    <fill>
      <patternFill patternType="solid">
        <fgColor rgb="FF1E9BA2"/>
        <bgColor rgb="FF000000"/>
      </patternFill>
    </fill>
    <fill>
      <patternFill patternType="solid">
        <fgColor rgb="FF1CADE4"/>
        <bgColor rgb="FF000000"/>
      </patternFill>
    </fill>
    <fill>
      <patternFill patternType="solid">
        <fgColor theme="0"/>
        <bgColor rgb="FF000000"/>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theme="0"/>
      </left>
      <right/>
      <top style="medium">
        <color indexed="64"/>
      </top>
      <bottom/>
      <diagonal/>
    </border>
    <border>
      <left/>
      <right style="thin">
        <color indexed="64"/>
      </right>
      <top style="medium">
        <color indexed="64"/>
      </top>
      <bottom/>
      <diagonal/>
    </border>
    <border>
      <left style="medium">
        <color indexed="64"/>
      </left>
      <right/>
      <top/>
      <bottom style="thin">
        <color theme="0"/>
      </bottom>
      <diagonal/>
    </border>
    <border>
      <left/>
      <right style="thin">
        <color theme="0"/>
      </right>
      <top/>
      <bottom style="thin">
        <color theme="0"/>
      </bottom>
      <diagonal/>
    </border>
    <border>
      <left/>
      <right style="thin">
        <color indexed="64"/>
      </right>
      <top/>
      <bottom/>
      <diagonal/>
    </border>
    <border>
      <left/>
      <right style="thin">
        <color theme="0"/>
      </right>
      <top style="medium">
        <color indexed="64"/>
      </top>
      <bottom/>
      <diagonal/>
    </border>
    <border>
      <left style="thin">
        <color indexed="64"/>
      </left>
      <right/>
      <top/>
      <bottom style="thin">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indexed="64"/>
      </top>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indexed="64"/>
      </right>
      <top style="thin">
        <color theme="0"/>
      </top>
      <bottom style="thin">
        <color theme="0"/>
      </bottom>
      <diagonal/>
    </border>
    <border>
      <left style="thin">
        <color theme="0"/>
      </left>
      <right style="thin">
        <color theme="0"/>
      </right>
      <top style="thin">
        <color theme="0"/>
      </top>
      <bottom/>
      <diagonal/>
    </border>
    <border>
      <left style="thin">
        <color theme="1" tint="0.34998626667073579"/>
      </left>
      <right/>
      <top style="thin">
        <color theme="1" tint="0.34998626667073579"/>
      </top>
      <bottom style="thin">
        <color theme="1" tint="0.34998626667073579"/>
      </bottom>
      <diagonal/>
    </border>
    <border>
      <left style="thin">
        <color rgb="FF595959"/>
      </left>
      <right/>
      <top/>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rgb="FF808080"/>
      </left>
      <right style="hair">
        <color rgb="FF808080"/>
      </right>
      <top style="hair">
        <color rgb="FF808080"/>
      </top>
      <bottom style="hair">
        <color rgb="FF808080"/>
      </bottom>
      <diagonal/>
    </border>
    <border>
      <left style="hair">
        <color rgb="FF808080"/>
      </left>
      <right style="hair">
        <color rgb="FF808080"/>
      </right>
      <top/>
      <bottom/>
      <diagonal/>
    </border>
    <border>
      <left style="hair">
        <color rgb="FF808080"/>
      </left>
      <right style="hair">
        <color rgb="FF808080"/>
      </right>
      <top/>
      <bottom style="hair">
        <color rgb="FF808080"/>
      </bottom>
      <diagonal/>
    </border>
    <border>
      <left style="hair">
        <color rgb="FF808080"/>
      </left>
      <right style="hair">
        <color rgb="FF808080"/>
      </right>
      <top style="hair">
        <color rgb="FF808080"/>
      </top>
      <bottom/>
      <diagonal/>
    </border>
  </borders>
  <cellStyleXfs count="78">
    <xf numFmtId="0" fontId="0" fillId="0" borderId="0"/>
    <xf numFmtId="0" fontId="9" fillId="0" borderId="0" applyNumberForma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0"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2" fontId="8" fillId="0" borderId="0" applyFont="0" applyFill="0" applyBorder="0" applyAlignment="0" applyProtection="0"/>
    <xf numFmtId="164" fontId="10" fillId="0" borderId="0" applyFont="0" applyFill="0" applyBorder="0" applyAlignment="0" applyProtection="0"/>
    <xf numFmtId="165" fontId="10" fillId="0" borderId="0" applyFont="0" applyFill="0" applyBorder="0" applyAlignment="0" applyProtection="0"/>
    <xf numFmtId="0" fontId="10"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9" fontId="10"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0"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64" fontId="10" fillId="0" borderId="0" applyFont="0" applyFill="0" applyBorder="0" applyAlignment="0" applyProtection="0"/>
    <xf numFmtId="165" fontId="10"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0"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2"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0"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cellStyleXfs>
  <cellXfs count="413">
    <xf numFmtId="0" fontId="0" fillId="0" borderId="0" xfId="0"/>
    <xf numFmtId="0" fontId="15" fillId="3" borderId="0" xfId="0" applyFont="1" applyFill="1" applyAlignment="1">
      <alignment vertical="center" wrapText="1"/>
    </xf>
    <xf numFmtId="0" fontId="15" fillId="3" borderId="0" xfId="0" applyFont="1" applyFill="1"/>
    <xf numFmtId="0" fontId="15" fillId="3" borderId="4" xfId="0" applyFont="1" applyFill="1" applyBorder="1" applyAlignment="1">
      <alignment vertical="center" wrapText="1"/>
    </xf>
    <xf numFmtId="0" fontId="6" fillId="3" borderId="4" xfId="0" applyFont="1" applyFill="1" applyBorder="1" applyAlignment="1">
      <alignment vertical="center" wrapText="1"/>
    </xf>
    <xf numFmtId="0" fontId="15" fillId="3" borderId="1" xfId="0" applyFont="1" applyFill="1" applyBorder="1"/>
    <xf numFmtId="0" fontId="15" fillId="3" borderId="5" xfId="0" applyFont="1" applyFill="1" applyBorder="1" applyAlignment="1">
      <alignment vertical="center" wrapText="1"/>
    </xf>
    <xf numFmtId="0" fontId="6" fillId="3" borderId="4" xfId="0" applyFont="1" applyFill="1" applyBorder="1" applyAlignment="1">
      <alignment horizontal="left" vertical="center" wrapText="1"/>
    </xf>
    <xf numFmtId="0" fontId="6" fillId="3" borderId="3" xfId="0" applyFont="1" applyFill="1" applyBorder="1" applyAlignment="1">
      <alignment vertical="center" wrapText="1"/>
    </xf>
    <xf numFmtId="0" fontId="6" fillId="0" borderId="4" xfId="0" applyFont="1" applyBorder="1" applyAlignment="1">
      <alignment horizontal="left" vertical="center" wrapText="1"/>
    </xf>
    <xf numFmtId="0" fontId="6" fillId="3" borderId="5" xfId="0" applyFont="1" applyFill="1" applyBorder="1" applyAlignment="1">
      <alignment horizontal="left" vertical="center" wrapText="1"/>
    </xf>
    <xf numFmtId="0" fontId="13" fillId="3" borderId="0" xfId="0" applyFont="1" applyFill="1"/>
    <xf numFmtId="0" fontId="18" fillId="3" borderId="0" xfId="0" applyFont="1" applyFill="1" applyProtection="1">
      <protection hidden="1"/>
    </xf>
    <xf numFmtId="0" fontId="13" fillId="3" borderId="13" xfId="0" applyFont="1" applyFill="1" applyBorder="1"/>
    <xf numFmtId="0" fontId="13" fillId="3" borderId="14" xfId="0" applyFont="1" applyFill="1" applyBorder="1"/>
    <xf numFmtId="0" fontId="13" fillId="3" borderId="0" xfId="0" applyFont="1" applyFill="1" applyAlignment="1">
      <alignment wrapText="1"/>
    </xf>
    <xf numFmtId="0" fontId="13" fillId="3" borderId="0" xfId="0" applyFont="1" applyFill="1" applyAlignment="1">
      <alignment horizontal="center" vertical="center"/>
    </xf>
    <xf numFmtId="0" fontId="13" fillId="3" borderId="0" xfId="0" applyFont="1" applyFill="1" applyAlignment="1">
      <alignment horizontal="left"/>
    </xf>
    <xf numFmtId="0" fontId="13" fillId="3" borderId="15" xfId="0" applyFont="1" applyFill="1" applyBorder="1"/>
    <xf numFmtId="0" fontId="13" fillId="3" borderId="16" xfId="0" applyFont="1" applyFill="1" applyBorder="1"/>
    <xf numFmtId="0" fontId="1" fillId="3" borderId="0" xfId="0" applyFont="1" applyFill="1"/>
    <xf numFmtId="0" fontId="18" fillId="3" borderId="0" xfId="0" applyFont="1" applyFill="1"/>
    <xf numFmtId="0" fontId="15" fillId="0" borderId="0" xfId="0" applyFont="1" applyAlignment="1">
      <alignment vertical="center" wrapText="1"/>
    </xf>
    <xf numFmtId="0" fontId="25" fillId="0" borderId="1" xfId="0" applyFont="1" applyBorder="1" applyAlignment="1">
      <alignment vertical="center" wrapText="1"/>
    </xf>
    <xf numFmtId="0" fontId="25" fillId="0" borderId="2" xfId="0" applyFont="1" applyBorder="1" applyAlignment="1">
      <alignment vertical="center" wrapText="1"/>
    </xf>
    <xf numFmtId="0" fontId="15" fillId="3" borderId="1" xfId="0" applyFont="1" applyFill="1" applyBorder="1" applyAlignment="1">
      <alignment vertical="center" wrapText="1"/>
    </xf>
    <xf numFmtId="0" fontId="15" fillId="3" borderId="2" xfId="0" applyFont="1" applyFill="1" applyBorder="1" applyAlignment="1">
      <alignment vertical="center" wrapText="1"/>
    </xf>
    <xf numFmtId="0" fontId="25" fillId="3" borderId="2" xfId="0" applyFont="1" applyFill="1" applyBorder="1" applyAlignment="1">
      <alignment vertical="center" wrapText="1"/>
    </xf>
    <xf numFmtId="0" fontId="25" fillId="3" borderId="1" xfId="0" applyFont="1" applyFill="1" applyBorder="1" applyAlignment="1">
      <alignment vertical="center" wrapText="1"/>
    </xf>
    <xf numFmtId="0" fontId="15" fillId="3" borderId="2" xfId="0" applyFont="1" applyFill="1" applyBorder="1" applyAlignment="1">
      <alignment horizontal="left" wrapText="1"/>
    </xf>
    <xf numFmtId="0" fontId="12" fillId="3" borderId="22" xfId="0" applyFont="1" applyFill="1" applyBorder="1" applyAlignment="1">
      <alignment horizontal="center" vertical="center" wrapText="1"/>
    </xf>
    <xf numFmtId="0" fontId="21" fillId="3" borderId="0" xfId="0" applyFont="1" applyFill="1"/>
    <xf numFmtId="0" fontId="11" fillId="3" borderId="0" xfId="0" applyFont="1" applyFill="1" applyAlignment="1">
      <alignment vertical="center" wrapText="1"/>
    </xf>
    <xf numFmtId="0" fontId="13" fillId="3" borderId="37" xfId="0" applyFont="1" applyFill="1" applyBorder="1" applyAlignment="1">
      <alignment wrapText="1"/>
    </xf>
    <xf numFmtId="0" fontId="12" fillId="3" borderId="0" xfId="0" applyFont="1" applyFill="1" applyAlignment="1">
      <alignment vertical="center" wrapText="1"/>
    </xf>
    <xf numFmtId="0" fontId="16" fillId="4" borderId="3" xfId="0" applyFont="1" applyFill="1" applyBorder="1" applyAlignment="1">
      <alignment vertical="center" wrapText="1"/>
    </xf>
    <xf numFmtId="0" fontId="16" fillId="4" borderId="3" xfId="0" applyFont="1" applyFill="1" applyBorder="1" applyAlignment="1">
      <alignment vertical="center"/>
    </xf>
    <xf numFmtId="0" fontId="17" fillId="4" borderId="0" xfId="0" applyFont="1" applyFill="1"/>
    <xf numFmtId="0" fontId="15" fillId="4" borderId="3" xfId="0" applyFont="1" applyFill="1" applyBorder="1"/>
    <xf numFmtId="0" fontId="13" fillId="3" borderId="38" xfId="0" applyFont="1" applyFill="1" applyBorder="1"/>
    <xf numFmtId="0" fontId="13" fillId="3" borderId="39" xfId="0" applyFont="1" applyFill="1" applyBorder="1"/>
    <xf numFmtId="0" fontId="13" fillId="3" borderId="18" xfId="0" applyFont="1" applyFill="1" applyBorder="1"/>
    <xf numFmtId="9" fontId="12" fillId="3" borderId="1" xfId="20" applyFont="1" applyFill="1" applyBorder="1" applyAlignment="1" applyProtection="1">
      <alignment horizontal="center" vertical="center" wrapText="1"/>
      <protection hidden="1"/>
    </xf>
    <xf numFmtId="0" fontId="11" fillId="4" borderId="45" xfId="14" applyFont="1" applyFill="1" applyBorder="1" applyAlignment="1">
      <alignment horizontal="center" vertical="center" wrapText="1"/>
    </xf>
    <xf numFmtId="0" fontId="11" fillId="7" borderId="45" xfId="14" applyFont="1" applyFill="1" applyBorder="1" applyAlignment="1">
      <alignment horizontal="center" vertical="center" wrapText="1"/>
    </xf>
    <xf numFmtId="0" fontId="11" fillId="5" borderId="45" xfId="14" applyFont="1" applyFill="1" applyBorder="1" applyAlignment="1">
      <alignment horizontal="center" vertical="center" wrapText="1"/>
    </xf>
    <xf numFmtId="0" fontId="11" fillId="8" borderId="45" xfId="14" applyFont="1" applyFill="1" applyBorder="1" applyAlignment="1">
      <alignment horizontal="center" vertical="center" wrapText="1"/>
    </xf>
    <xf numFmtId="0" fontId="13" fillId="0" borderId="7" xfId="14" applyFont="1" applyBorder="1" applyAlignment="1" applyProtection="1">
      <alignment horizontal="center" vertical="center" wrapText="1"/>
      <protection locked="0"/>
    </xf>
    <xf numFmtId="0" fontId="1" fillId="0" borderId="7" xfId="14" applyFont="1" applyBorder="1" applyAlignment="1" applyProtection="1">
      <alignment horizontal="center" vertical="center" wrapText="1"/>
      <protection locked="0"/>
    </xf>
    <xf numFmtId="0" fontId="11" fillId="9" borderId="45" xfId="14" applyFont="1" applyFill="1" applyBorder="1" applyAlignment="1">
      <alignment horizontal="center" vertical="center" wrapText="1"/>
    </xf>
    <xf numFmtId="0" fontId="11" fillId="9" borderId="46" xfId="14" applyFont="1" applyFill="1" applyBorder="1" applyAlignment="1">
      <alignment horizontal="center" vertical="center" wrapText="1"/>
    </xf>
    <xf numFmtId="0" fontId="11" fillId="11" borderId="45" xfId="14" applyFont="1" applyFill="1" applyBorder="1" applyAlignment="1">
      <alignment horizontal="center" vertical="center" wrapText="1"/>
    </xf>
    <xf numFmtId="9" fontId="13" fillId="3" borderId="0" xfId="0" applyNumberFormat="1" applyFont="1" applyFill="1"/>
    <xf numFmtId="9" fontId="13" fillId="3" borderId="0" xfId="18" applyFont="1" applyFill="1"/>
    <xf numFmtId="2" fontId="13" fillId="3" borderId="0" xfId="0" applyNumberFormat="1" applyFont="1" applyFill="1"/>
    <xf numFmtId="167" fontId="13" fillId="3" borderId="1" xfId="0" applyNumberFormat="1" applyFont="1" applyFill="1" applyBorder="1" applyAlignment="1" applyProtection="1">
      <alignment vertical="center"/>
      <protection locked="0"/>
    </xf>
    <xf numFmtId="0" fontId="11" fillId="13" borderId="45" xfId="14" applyFont="1" applyFill="1" applyBorder="1" applyAlignment="1">
      <alignment horizontal="center" vertical="center" wrapText="1"/>
    </xf>
    <xf numFmtId="10" fontId="11" fillId="12" borderId="45" xfId="14" applyNumberFormat="1" applyFont="1" applyFill="1" applyBorder="1" applyAlignment="1">
      <alignment horizontal="center" vertical="center" wrapText="1"/>
    </xf>
    <xf numFmtId="0" fontId="11" fillId="12" borderId="45" xfId="14" applyFont="1" applyFill="1" applyBorder="1" applyAlignment="1">
      <alignment horizontal="center" vertical="center" wrapText="1"/>
    </xf>
    <xf numFmtId="9" fontId="13" fillId="2" borderId="7" xfId="14" applyNumberFormat="1" applyFont="1" applyFill="1" applyBorder="1" applyAlignment="1" applyProtection="1">
      <alignment horizontal="center" vertical="center" wrapText="1"/>
      <protection hidden="1"/>
    </xf>
    <xf numFmtId="0" fontId="13" fillId="3" borderId="7"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left" vertical="center" wrapText="1"/>
      <protection locked="0"/>
    </xf>
    <xf numFmtId="0" fontId="13" fillId="3" borderId="1" xfId="0" applyFont="1" applyFill="1" applyBorder="1" applyAlignment="1" applyProtection="1">
      <alignment horizontal="center" vertical="center" wrapText="1"/>
      <protection locked="0"/>
    </xf>
    <xf numFmtId="0" fontId="13" fillId="3" borderId="1" xfId="14" applyFont="1" applyFill="1" applyBorder="1" applyAlignment="1" applyProtection="1">
      <alignment horizontal="left" vertical="center" wrapText="1"/>
      <protection locked="0"/>
    </xf>
    <xf numFmtId="0" fontId="1" fillId="3" borderId="1" xfId="14" applyFont="1" applyFill="1" applyBorder="1" applyAlignment="1" applyProtection="1">
      <alignment horizontal="center" vertical="center" wrapText="1"/>
      <protection locked="0"/>
    </xf>
    <xf numFmtId="0" fontId="1" fillId="3" borderId="1" xfId="0" applyFont="1" applyFill="1" applyBorder="1" applyAlignment="1" applyProtection="1">
      <alignment horizontal="left" vertical="center" wrapText="1"/>
      <protection locked="0"/>
    </xf>
    <xf numFmtId="0" fontId="13" fillId="3" borderId="1" xfId="17" applyFont="1" applyFill="1" applyBorder="1" applyAlignment="1" applyProtection="1">
      <alignment horizontal="justify" vertical="center" wrapText="1"/>
      <protection locked="0"/>
    </xf>
    <xf numFmtId="0" fontId="13" fillId="3" borderId="1" xfId="0" applyFont="1" applyFill="1" applyBorder="1" applyAlignment="1" applyProtection="1">
      <alignment vertical="center" wrapText="1"/>
      <protection locked="0"/>
    </xf>
    <xf numFmtId="0" fontId="1" fillId="3" borderId="1" xfId="0" applyFont="1" applyFill="1" applyBorder="1" applyAlignment="1" applyProtection="1">
      <alignment horizontal="center" vertical="center" wrapText="1"/>
      <protection locked="0"/>
    </xf>
    <xf numFmtId="0" fontId="14" fillId="3" borderId="1" xfId="0" applyFont="1" applyFill="1" applyBorder="1" applyAlignment="1" applyProtection="1">
      <alignment horizontal="left" vertical="center" wrapText="1"/>
      <protection locked="0"/>
    </xf>
    <xf numFmtId="9" fontId="13" fillId="3" borderId="1" xfId="14" applyNumberFormat="1" applyFont="1" applyFill="1" applyBorder="1" applyAlignment="1" applyProtection="1">
      <alignment horizontal="center" vertical="center" wrapText="1"/>
      <protection locked="0"/>
    </xf>
    <xf numFmtId="0" fontId="13" fillId="3" borderId="1" xfId="14" applyFont="1" applyFill="1" applyBorder="1" applyAlignment="1" applyProtection="1">
      <alignment horizontal="center" vertical="center" wrapText="1"/>
      <protection locked="0"/>
    </xf>
    <xf numFmtId="0" fontId="13" fillId="3" borderId="7" xfId="0"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protection locked="0"/>
    </xf>
    <xf numFmtId="1" fontId="13" fillId="3" borderId="1" xfId="16" applyNumberFormat="1" applyFont="1" applyFill="1" applyBorder="1" applyAlignment="1" applyProtection="1">
      <alignment horizontal="center" vertical="center" wrapText="1"/>
      <protection locked="0"/>
    </xf>
    <xf numFmtId="1" fontId="13" fillId="3" borderId="1" xfId="18" applyNumberFormat="1" applyFont="1" applyFill="1" applyBorder="1" applyAlignment="1" applyProtection="1">
      <alignment horizontal="center" vertical="center" wrapText="1"/>
      <protection locked="0"/>
    </xf>
    <xf numFmtId="41" fontId="13" fillId="3" borderId="1" xfId="2" applyFont="1" applyFill="1" applyBorder="1" applyAlignment="1" applyProtection="1">
      <alignment horizontal="center" vertical="center" wrapText="1"/>
      <protection locked="0"/>
    </xf>
    <xf numFmtId="41" fontId="14" fillId="3" borderId="1" xfId="2" applyFont="1" applyFill="1" applyBorder="1" applyAlignment="1" applyProtection="1">
      <alignment horizontal="center" vertical="center" wrapText="1"/>
      <protection locked="0"/>
    </xf>
    <xf numFmtId="41" fontId="13" fillId="3" borderId="1" xfId="2" applyFont="1" applyFill="1" applyBorder="1" applyAlignment="1" applyProtection="1">
      <alignment horizontal="center" vertical="center"/>
      <protection locked="0"/>
    </xf>
    <xf numFmtId="42" fontId="13" fillId="3" borderId="1" xfId="10" applyFont="1" applyFill="1" applyBorder="1" applyAlignment="1" applyProtection="1">
      <alignment horizontal="center" vertical="center"/>
      <protection locked="0"/>
    </xf>
    <xf numFmtId="42" fontId="14" fillId="3" borderId="1" xfId="10" applyFont="1" applyFill="1" applyBorder="1" applyAlignment="1" applyProtection="1">
      <alignment horizontal="center" vertical="center" wrapText="1"/>
      <protection locked="0"/>
    </xf>
    <xf numFmtId="0" fontId="1" fillId="3" borderId="1" xfId="5" applyNumberFormat="1" applyFont="1" applyFill="1" applyBorder="1" applyAlignment="1" applyProtection="1">
      <alignment horizontal="center" vertical="center" wrapText="1"/>
      <protection locked="0"/>
    </xf>
    <xf numFmtId="41" fontId="13" fillId="3" borderId="1" xfId="0" applyNumberFormat="1" applyFont="1" applyFill="1" applyBorder="1" applyAlignment="1" applyProtection="1">
      <alignment horizontal="center" vertical="center"/>
      <protection locked="0"/>
    </xf>
    <xf numFmtId="0" fontId="14" fillId="3" borderId="1" xfId="5" applyNumberFormat="1" applyFont="1" applyFill="1" applyBorder="1" applyAlignment="1" applyProtection="1">
      <alignment horizontal="center" vertical="center" wrapText="1"/>
      <protection locked="0"/>
    </xf>
    <xf numFmtId="1" fontId="14" fillId="3" borderId="1" xfId="5" applyNumberFormat="1" applyFont="1" applyFill="1" applyBorder="1" applyAlignment="1" applyProtection="1">
      <alignment horizontal="center" vertical="center" wrapText="1"/>
      <protection locked="0"/>
    </xf>
    <xf numFmtId="0" fontId="14" fillId="3" borderId="1" xfId="0" applyFont="1" applyFill="1" applyBorder="1" applyAlignment="1" applyProtection="1">
      <alignment horizontal="center" vertical="center"/>
      <protection locked="0"/>
    </xf>
    <xf numFmtId="0" fontId="20" fillId="3" borderId="1" xfId="5" applyNumberFormat="1" applyFont="1" applyFill="1" applyBorder="1" applyAlignment="1" applyProtection="1">
      <alignment horizontal="center" vertical="center" wrapText="1"/>
      <protection locked="0"/>
    </xf>
    <xf numFmtId="0" fontId="14" fillId="3" borderId="1" xfId="0" applyFont="1" applyFill="1" applyBorder="1" applyAlignment="1" applyProtection="1">
      <alignment horizontal="center" vertical="center" wrapText="1"/>
      <protection locked="0"/>
    </xf>
    <xf numFmtId="0" fontId="19" fillId="3" borderId="1" xfId="14" applyFont="1" applyFill="1" applyBorder="1" applyAlignment="1" applyProtection="1">
      <alignment horizontal="center" vertical="center" wrapText="1"/>
      <protection locked="0"/>
    </xf>
    <xf numFmtId="0" fontId="13" fillId="3" borderId="1" xfId="16" applyFont="1" applyFill="1" applyBorder="1" applyAlignment="1" applyProtection="1">
      <alignment horizontal="center" vertical="center" wrapText="1"/>
      <protection locked="0"/>
    </xf>
    <xf numFmtId="0" fontId="13" fillId="3" borderId="1" xfId="14" applyFont="1" applyFill="1" applyBorder="1" applyAlignment="1" applyProtection="1">
      <alignment horizontal="center" vertical="center"/>
      <protection locked="0"/>
    </xf>
    <xf numFmtId="42" fontId="1" fillId="3" borderId="1" xfId="10" applyFont="1" applyFill="1" applyBorder="1" applyAlignment="1" applyProtection="1">
      <alignment horizontal="center" vertical="center" wrapText="1"/>
      <protection locked="0"/>
    </xf>
    <xf numFmtId="0" fontId="19" fillId="3" borderId="1" xfId="16" applyFont="1" applyFill="1" applyBorder="1" applyAlignment="1" applyProtection="1">
      <alignment horizontal="center" vertical="center" wrapText="1"/>
      <protection locked="0"/>
    </xf>
    <xf numFmtId="0" fontId="1" fillId="3" borderId="1" xfId="14" applyFont="1" applyFill="1" applyBorder="1" applyAlignment="1" applyProtection="1">
      <alignment horizontal="center" vertical="center"/>
      <protection locked="0"/>
    </xf>
    <xf numFmtId="49" fontId="14" fillId="3" borderId="1" xfId="12" applyNumberFormat="1" applyFont="1" applyFill="1" applyBorder="1" applyAlignment="1" applyProtection="1">
      <alignment horizontal="center" vertical="center"/>
      <protection locked="0"/>
    </xf>
    <xf numFmtId="0" fontId="13" fillId="3" borderId="1" xfId="15" applyFont="1" applyFill="1" applyBorder="1" applyAlignment="1" applyProtection="1">
      <alignment horizontal="center" vertical="center" wrapText="1"/>
      <protection locked="0"/>
    </xf>
    <xf numFmtId="0" fontId="13" fillId="3" borderId="11" xfId="14" applyFont="1" applyFill="1" applyBorder="1" applyAlignment="1" applyProtection="1">
      <alignment horizontal="center" vertical="center" wrapText="1"/>
      <protection locked="0"/>
    </xf>
    <xf numFmtId="1" fontId="13" fillId="3" borderId="11" xfId="18" applyNumberFormat="1" applyFont="1" applyFill="1" applyBorder="1" applyAlignment="1" applyProtection="1">
      <alignment horizontal="center" vertical="center" wrapText="1"/>
      <protection locked="0"/>
    </xf>
    <xf numFmtId="1" fontId="13" fillId="3" borderId="11" xfId="16" applyNumberFormat="1" applyFont="1" applyFill="1" applyBorder="1" applyAlignment="1" applyProtection="1">
      <alignment horizontal="center" vertical="center" wrapText="1"/>
      <protection locked="0"/>
    </xf>
    <xf numFmtId="0" fontId="12" fillId="2" borderId="1" xfId="14" applyFont="1" applyFill="1" applyBorder="1" applyAlignment="1" applyProtection="1">
      <alignment horizontal="center" vertical="center" wrapText="1"/>
      <protection locked="0"/>
    </xf>
    <xf numFmtId="0" fontId="2" fillId="3" borderId="1" xfId="14" applyFont="1" applyFill="1" applyBorder="1" applyAlignment="1" applyProtection="1">
      <alignment horizontal="left" vertical="center" wrapText="1"/>
      <protection locked="0"/>
    </xf>
    <xf numFmtId="0" fontId="14" fillId="3" borderId="1" xfId="14" applyFont="1" applyFill="1" applyBorder="1" applyAlignment="1" applyProtection="1">
      <alignment horizontal="left" vertical="center" wrapText="1"/>
      <protection locked="0"/>
    </xf>
    <xf numFmtId="0" fontId="14" fillId="3" borderId="1" xfId="2" applyNumberFormat="1" applyFont="1" applyFill="1" applyBorder="1" applyAlignment="1" applyProtection="1">
      <alignment horizontal="center" vertical="center" wrapText="1"/>
      <protection locked="0"/>
    </xf>
    <xf numFmtId="165" fontId="13" fillId="3" borderId="1" xfId="12" applyFont="1" applyFill="1" applyBorder="1" applyAlignment="1" applyProtection="1">
      <alignment horizontal="center" vertical="center" wrapText="1"/>
      <protection locked="0"/>
    </xf>
    <xf numFmtId="0" fontId="13" fillId="3" borderId="1" xfId="12" applyNumberFormat="1" applyFont="1" applyFill="1" applyBorder="1" applyAlignment="1" applyProtection="1">
      <alignment horizontal="left" vertical="center" wrapText="1"/>
      <protection locked="0"/>
    </xf>
    <xf numFmtId="0" fontId="13" fillId="3" borderId="2" xfId="0" applyFont="1" applyFill="1" applyBorder="1" applyAlignment="1" applyProtection="1">
      <alignment horizontal="center" vertical="center"/>
      <protection locked="0"/>
    </xf>
    <xf numFmtId="0" fontId="1" fillId="3" borderId="2" xfId="14"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wrapText="1"/>
      <protection locked="0"/>
    </xf>
    <xf numFmtId="0" fontId="13" fillId="3" borderId="2" xfId="14" applyFont="1" applyFill="1" applyBorder="1" applyAlignment="1" applyProtection="1">
      <alignment horizontal="center" vertical="center" wrapText="1"/>
      <protection locked="0"/>
    </xf>
    <xf numFmtId="0" fontId="2" fillId="3" borderId="2" xfId="14" applyFont="1" applyFill="1" applyBorder="1" applyAlignment="1" applyProtection="1">
      <alignment horizontal="left" vertical="center" wrapText="1"/>
      <protection locked="0"/>
    </xf>
    <xf numFmtId="0" fontId="13" fillId="3" borderId="12" xfId="0" applyFont="1" applyFill="1" applyBorder="1" applyAlignment="1" applyProtection="1">
      <alignment horizontal="center" vertical="center"/>
      <protection locked="0"/>
    </xf>
    <xf numFmtId="0" fontId="1" fillId="3" borderId="12" xfId="14" applyFont="1" applyFill="1" applyBorder="1" applyAlignment="1" applyProtection="1">
      <alignment horizontal="center" vertical="center" wrapText="1"/>
      <protection locked="0"/>
    </xf>
    <xf numFmtId="0" fontId="13" fillId="3" borderId="12" xfId="0" applyFont="1" applyFill="1" applyBorder="1" applyAlignment="1" applyProtection="1">
      <alignment horizontal="center" vertical="center" wrapText="1"/>
      <protection locked="0"/>
    </xf>
    <xf numFmtId="0" fontId="13" fillId="3" borderId="12" xfId="14" applyFont="1" applyFill="1" applyBorder="1" applyAlignment="1" applyProtection="1">
      <alignment horizontal="center" vertical="center" wrapText="1"/>
      <protection locked="0"/>
    </xf>
    <xf numFmtId="0" fontId="14" fillId="3" borderId="12" xfId="0" applyFont="1" applyFill="1" applyBorder="1" applyAlignment="1" applyProtection="1">
      <alignment horizontal="left" vertical="center" wrapText="1"/>
      <protection locked="0"/>
    </xf>
    <xf numFmtId="0" fontId="1" fillId="3" borderId="7" xfId="14" applyFont="1" applyFill="1" applyBorder="1" applyAlignment="1" applyProtection="1">
      <alignment horizontal="center" vertical="center" wrapText="1"/>
      <protection locked="0"/>
    </xf>
    <xf numFmtId="0" fontId="13" fillId="3" borderId="7" xfId="14" applyFont="1" applyFill="1" applyBorder="1" applyAlignment="1" applyProtection="1">
      <alignment horizontal="center" vertical="center" wrapText="1"/>
      <protection locked="0"/>
    </xf>
    <xf numFmtId="0" fontId="13" fillId="3" borderId="7" xfId="14" applyFont="1" applyFill="1" applyBorder="1" applyAlignment="1" applyProtection="1">
      <alignment horizontal="left" vertical="center" wrapText="1"/>
      <protection locked="0"/>
    </xf>
    <xf numFmtId="3" fontId="2" fillId="3" borderId="1" xfId="14" applyNumberFormat="1" applyFont="1" applyFill="1" applyBorder="1" applyAlignment="1" applyProtection="1">
      <alignment horizontal="left" vertical="center" wrapText="1"/>
      <protection locked="0"/>
    </xf>
    <xf numFmtId="0" fontId="1" fillId="3" borderId="0" xfId="0" applyFont="1" applyFill="1" applyAlignment="1" applyProtection="1">
      <alignment horizontal="left" vertical="center" wrapText="1"/>
      <protection locked="0"/>
    </xf>
    <xf numFmtId="0" fontId="2" fillId="3" borderId="1" xfId="0" applyFont="1" applyFill="1" applyBorder="1" applyAlignment="1" applyProtection="1">
      <alignment horizontal="left" vertical="center" wrapText="1"/>
      <protection locked="0"/>
    </xf>
    <xf numFmtId="0" fontId="2" fillId="3" borderId="1" xfId="0" applyFont="1" applyFill="1" applyBorder="1" applyAlignment="1" applyProtection="1">
      <alignment vertical="center" wrapText="1"/>
      <protection locked="0"/>
    </xf>
    <xf numFmtId="9" fontId="2" fillId="3" borderId="1" xfId="18" applyFont="1" applyFill="1" applyBorder="1" applyAlignment="1" applyProtection="1">
      <alignment horizontal="left" vertical="center" wrapText="1"/>
      <protection locked="0"/>
    </xf>
    <xf numFmtId="9" fontId="14" fillId="3" borderId="1" xfId="18" applyFont="1" applyFill="1" applyBorder="1" applyAlignment="1" applyProtection="1">
      <alignment horizontal="left" vertical="center" wrapText="1"/>
      <protection locked="0"/>
    </xf>
    <xf numFmtId="0" fontId="14" fillId="3" borderId="1" xfId="0" applyFont="1" applyFill="1" applyBorder="1" applyAlignment="1" applyProtection="1">
      <alignment wrapText="1"/>
      <protection locked="0"/>
    </xf>
    <xf numFmtId="0" fontId="14" fillId="3" borderId="2" xfId="14" applyFont="1" applyFill="1" applyBorder="1" applyAlignment="1" applyProtection="1">
      <alignment horizontal="left" vertical="center" wrapText="1"/>
      <protection locked="0"/>
    </xf>
    <xf numFmtId="0" fontId="13" fillId="3" borderId="11" xfId="0" applyFont="1" applyFill="1" applyBorder="1" applyAlignment="1" applyProtection="1">
      <alignment horizontal="center" vertical="center"/>
      <protection locked="0"/>
    </xf>
    <xf numFmtId="0" fontId="1" fillId="3" borderId="11" xfId="14"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13" fillId="3" borderId="11" xfId="14" applyFont="1" applyFill="1" applyBorder="1" applyAlignment="1" applyProtection="1">
      <alignment horizontal="left" vertical="center" wrapText="1"/>
      <protection locked="0"/>
    </xf>
    <xf numFmtId="0" fontId="13" fillId="3" borderId="6"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left" vertical="center" wrapText="1"/>
      <protection locked="0"/>
    </xf>
    <xf numFmtId="0" fontId="13" fillId="3" borderId="6" xfId="14" applyFont="1" applyFill="1" applyBorder="1" applyAlignment="1" applyProtection="1">
      <alignment horizontal="center" vertical="center" wrapText="1"/>
      <protection locked="0"/>
    </xf>
    <xf numFmtId="0" fontId="13" fillId="3" borderId="10" xfId="0" applyFont="1" applyFill="1" applyBorder="1" applyAlignment="1" applyProtection="1">
      <alignment horizontal="left" vertical="center" wrapText="1"/>
      <protection locked="0"/>
    </xf>
    <xf numFmtId="0" fontId="13" fillId="0" borderId="1" xfId="14" applyFont="1" applyBorder="1" applyAlignment="1" applyProtection="1">
      <alignment horizontal="center" vertical="center" wrapText="1"/>
      <protection locked="0"/>
    </xf>
    <xf numFmtId="0" fontId="1" fillId="0" borderId="1" xfId="14" applyFont="1" applyBorder="1" applyAlignment="1" applyProtection="1">
      <alignment horizontal="center" vertical="center" wrapText="1"/>
      <protection locked="0"/>
    </xf>
    <xf numFmtId="0" fontId="12" fillId="2" borderId="6" xfId="14" applyFont="1" applyFill="1" applyBorder="1" applyAlignment="1" applyProtection="1">
      <alignment horizontal="center" vertical="center" wrapText="1"/>
      <protection locked="0"/>
    </xf>
    <xf numFmtId="0" fontId="26" fillId="3" borderId="1" xfId="14" applyFont="1" applyFill="1" applyBorder="1" applyAlignment="1" applyProtection="1">
      <alignment horizontal="left" vertical="center" wrapText="1"/>
      <protection locked="0"/>
    </xf>
    <xf numFmtId="0" fontId="14" fillId="3" borderId="2" xfId="0" applyFont="1" applyFill="1" applyBorder="1" applyAlignment="1" applyProtection="1">
      <alignment horizontal="left" vertical="center" wrapText="1"/>
      <protection locked="0"/>
    </xf>
    <xf numFmtId="0" fontId="2" fillId="3" borderId="12" xfId="14" applyFont="1" applyFill="1" applyBorder="1" applyAlignment="1" applyProtection="1">
      <alignment horizontal="left" vertical="center" wrapText="1"/>
      <protection locked="0"/>
    </xf>
    <xf numFmtId="168" fontId="13" fillId="3" borderId="1" xfId="9" applyNumberFormat="1" applyFont="1" applyFill="1" applyBorder="1" applyAlignment="1" applyProtection="1">
      <alignment horizontal="center" vertical="center"/>
      <protection locked="0"/>
    </xf>
    <xf numFmtId="9" fontId="14" fillId="3" borderId="1" xfId="2" applyNumberFormat="1" applyFont="1" applyFill="1" applyBorder="1" applyAlignment="1" applyProtection="1">
      <alignment horizontal="center" vertical="center" wrapText="1"/>
      <protection locked="0"/>
    </xf>
    <xf numFmtId="1" fontId="14" fillId="3" borderId="1" xfId="2" applyNumberFormat="1" applyFont="1" applyFill="1" applyBorder="1" applyAlignment="1" applyProtection="1">
      <alignment horizontal="center" vertical="center" wrapText="1"/>
      <protection locked="0"/>
    </xf>
    <xf numFmtId="9" fontId="13" fillId="3" borderId="1" xfId="18" applyFont="1" applyFill="1" applyBorder="1" applyAlignment="1" applyProtection="1">
      <alignment horizontal="center" vertical="center"/>
      <protection locked="0"/>
    </xf>
    <xf numFmtId="9" fontId="13" fillId="3" borderId="1" xfId="0" applyNumberFormat="1" applyFont="1" applyFill="1" applyBorder="1" applyAlignment="1" applyProtection="1">
      <alignment horizontal="center" vertical="center"/>
      <protection locked="0"/>
    </xf>
    <xf numFmtId="0" fontId="12" fillId="3" borderId="11" xfId="14" applyFont="1" applyFill="1" applyBorder="1" applyAlignment="1" applyProtection="1">
      <alignment horizontal="left" vertical="center" wrapText="1"/>
      <protection locked="0"/>
    </xf>
    <xf numFmtId="0" fontId="13" fillId="3" borderId="0" xfId="0" applyFont="1" applyFill="1" applyProtection="1">
      <protection locked="0"/>
    </xf>
    <xf numFmtId="0" fontId="13" fillId="3" borderId="0" xfId="0" applyFont="1" applyFill="1" applyAlignment="1" applyProtection="1">
      <alignment horizontal="left"/>
      <protection locked="0"/>
    </xf>
    <xf numFmtId="42" fontId="13" fillId="3" borderId="1" xfId="10" applyFont="1"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protection locked="0"/>
    </xf>
    <xf numFmtId="168" fontId="13" fillId="3" borderId="1" xfId="16" applyNumberFormat="1" applyFont="1" applyFill="1" applyBorder="1" applyAlignment="1" applyProtection="1">
      <alignment horizontal="center" vertical="center" wrapText="1"/>
      <protection locked="0"/>
    </xf>
    <xf numFmtId="168" fontId="13" fillId="3" borderId="1" xfId="18" applyNumberFormat="1" applyFont="1" applyFill="1" applyBorder="1" applyAlignment="1" applyProtection="1">
      <alignment horizontal="center" vertical="center" wrapText="1"/>
      <protection locked="0"/>
    </xf>
    <xf numFmtId="9" fontId="14" fillId="3" borderId="1" xfId="18" applyFont="1" applyFill="1" applyBorder="1" applyAlignment="1" applyProtection="1">
      <alignment horizontal="center" vertical="center" wrapText="1"/>
      <protection locked="0"/>
    </xf>
    <xf numFmtId="0" fontId="13" fillId="3" borderId="1" xfId="14" applyFont="1" applyFill="1" applyBorder="1" applyAlignment="1" applyProtection="1">
      <alignment vertical="center" wrapText="1"/>
      <protection locked="0"/>
    </xf>
    <xf numFmtId="1" fontId="13" fillId="0" borderId="1" xfId="16" applyNumberFormat="1" applyFont="1" applyBorder="1" applyAlignment="1" applyProtection="1">
      <alignment horizontal="center" vertical="center" wrapText="1"/>
      <protection locked="0"/>
    </xf>
    <xf numFmtId="43" fontId="13" fillId="3" borderId="1" xfId="21" applyFont="1" applyFill="1" applyBorder="1" applyAlignment="1" applyProtection="1">
      <alignment horizontal="center" vertical="center"/>
      <protection locked="0"/>
    </xf>
    <xf numFmtId="168" fontId="14" fillId="3" borderId="1" xfId="9" applyNumberFormat="1" applyFont="1" applyFill="1" applyBorder="1" applyAlignment="1" applyProtection="1">
      <alignment horizontal="center" vertical="center" wrapText="1"/>
      <protection locked="0"/>
    </xf>
    <xf numFmtId="167" fontId="13" fillId="0" borderId="1" xfId="0" applyNumberFormat="1" applyFont="1" applyBorder="1" applyAlignment="1" applyProtection="1">
      <alignment horizontal="center" vertical="center"/>
      <protection locked="0"/>
    </xf>
    <xf numFmtId="1" fontId="13" fillId="3" borderId="1" xfId="9" applyNumberFormat="1" applyFont="1" applyFill="1" applyBorder="1" applyAlignment="1" applyProtection="1">
      <alignment horizontal="center" vertical="center" wrapText="1"/>
      <protection locked="0"/>
    </xf>
    <xf numFmtId="0" fontId="20" fillId="3" borderId="1" xfId="27" applyNumberFormat="1" applyFont="1" applyFill="1" applyBorder="1" applyAlignment="1" applyProtection="1">
      <alignment horizontal="center" vertical="center" wrapText="1"/>
      <protection locked="0"/>
    </xf>
    <xf numFmtId="1" fontId="1" fillId="3" borderId="1" xfId="10" applyNumberFormat="1" applyFont="1" applyFill="1" applyBorder="1" applyAlignment="1" applyProtection="1">
      <alignment horizontal="center" vertical="center" wrapText="1"/>
      <protection locked="0"/>
    </xf>
    <xf numFmtId="1" fontId="13" fillId="3" borderId="1" xfId="23" applyNumberFormat="1" applyFont="1" applyFill="1" applyBorder="1" applyAlignment="1" applyProtection="1">
      <alignment horizontal="center" vertical="center"/>
      <protection locked="0"/>
    </xf>
    <xf numFmtId="0" fontId="14" fillId="3" borderId="1" xfId="27" applyNumberFormat="1" applyFont="1" applyFill="1" applyBorder="1" applyAlignment="1" applyProtection="1">
      <alignment horizontal="center" vertical="center" wrapText="1"/>
      <protection locked="0"/>
    </xf>
    <xf numFmtId="1" fontId="19" fillId="3" borderId="1" xfId="14" applyNumberFormat="1" applyFont="1" applyFill="1" applyBorder="1" applyAlignment="1" applyProtection="1">
      <alignment horizontal="center" vertical="center" wrapText="1"/>
      <protection locked="0"/>
    </xf>
    <xf numFmtId="1" fontId="14" fillId="3" borderId="1" xfId="18" applyNumberFormat="1" applyFont="1" applyFill="1" applyBorder="1" applyAlignment="1" applyProtection="1">
      <alignment horizontal="center" vertical="center" wrapText="1"/>
      <protection locked="0"/>
    </xf>
    <xf numFmtId="0" fontId="13" fillId="3" borderId="1" xfId="0" applyFont="1" applyFill="1" applyBorder="1" applyAlignment="1" applyProtection="1">
      <alignment vertical="center"/>
      <protection locked="0"/>
    </xf>
    <xf numFmtId="3" fontId="13" fillId="3" borderId="1" xfId="14" applyNumberFormat="1" applyFont="1" applyFill="1" applyBorder="1" applyAlignment="1" applyProtection="1">
      <alignment horizontal="center" vertical="center" wrapText="1"/>
      <protection locked="0"/>
    </xf>
    <xf numFmtId="3" fontId="14" fillId="3" borderId="1" xfId="27" applyNumberFormat="1" applyFont="1" applyFill="1" applyBorder="1" applyAlignment="1" applyProtection="1">
      <alignment horizontal="center" vertical="center" wrapText="1"/>
      <protection locked="0"/>
    </xf>
    <xf numFmtId="0" fontId="13" fillId="3" borderId="8" xfId="0" applyFont="1" applyFill="1" applyBorder="1" applyAlignment="1" applyProtection="1">
      <alignment horizontal="center" vertical="center" wrapText="1"/>
      <protection locked="0"/>
    </xf>
    <xf numFmtId="1" fontId="13" fillId="3" borderId="1" xfId="10" applyNumberFormat="1" applyFont="1" applyFill="1" applyBorder="1" applyAlignment="1" applyProtection="1">
      <alignment horizontal="center" vertical="center" wrapText="1"/>
      <protection locked="0"/>
    </xf>
    <xf numFmtId="1" fontId="14" fillId="3" borderId="1" xfId="10" applyNumberFormat="1" applyFont="1" applyFill="1" applyBorder="1" applyAlignment="1" applyProtection="1">
      <alignment horizontal="center" vertical="center" wrapText="1"/>
      <protection locked="0"/>
    </xf>
    <xf numFmtId="1" fontId="14" fillId="3" borderId="1" xfId="12" applyNumberFormat="1" applyFont="1" applyFill="1" applyBorder="1" applyAlignment="1" applyProtection="1">
      <alignment horizontal="center" vertical="center" wrapText="1"/>
      <protection locked="0"/>
    </xf>
    <xf numFmtId="1" fontId="13" fillId="3" borderId="1" xfId="0" applyNumberFormat="1" applyFont="1" applyFill="1" applyBorder="1" applyAlignment="1" applyProtection="1">
      <alignment horizontal="center" vertical="center"/>
      <protection locked="0"/>
    </xf>
    <xf numFmtId="1" fontId="13" fillId="3" borderId="1" xfId="18" applyNumberFormat="1" applyFont="1" applyFill="1" applyBorder="1" applyAlignment="1" applyProtection="1">
      <alignment horizontal="center" vertical="center"/>
      <protection locked="0"/>
    </xf>
    <xf numFmtId="1" fontId="1" fillId="3" borderId="1" xfId="2" applyNumberFormat="1" applyFont="1" applyFill="1" applyBorder="1" applyAlignment="1" applyProtection="1">
      <alignment horizontal="center" vertical="center" wrapText="1"/>
      <protection locked="0"/>
    </xf>
    <xf numFmtId="1" fontId="13" fillId="3" borderId="1" xfId="2" applyNumberFormat="1" applyFont="1" applyFill="1" applyBorder="1" applyAlignment="1" applyProtection="1">
      <alignment horizontal="center" vertical="center"/>
      <protection locked="0"/>
    </xf>
    <xf numFmtId="1" fontId="14" fillId="3" borderId="7" xfId="0" applyNumberFormat="1" applyFont="1" applyFill="1" applyBorder="1" applyAlignment="1" applyProtection="1">
      <alignment horizontal="center" vertical="center"/>
      <protection locked="0"/>
    </xf>
    <xf numFmtId="0" fontId="14" fillId="3" borderId="1" xfId="12" applyNumberFormat="1" applyFont="1" applyFill="1" applyBorder="1" applyAlignment="1" applyProtection="1">
      <alignment horizontal="center" vertical="center" wrapText="1"/>
      <protection locked="0"/>
    </xf>
    <xf numFmtId="9" fontId="14" fillId="3" borderId="1" xfId="12" applyNumberFormat="1" applyFont="1" applyFill="1" applyBorder="1" applyAlignment="1" applyProtection="1">
      <alignment horizontal="center" vertical="center" wrapText="1"/>
      <protection locked="0"/>
    </xf>
    <xf numFmtId="9" fontId="14" fillId="3" borderId="1" xfId="0" applyNumberFormat="1" applyFont="1" applyFill="1" applyBorder="1" applyAlignment="1" applyProtection="1">
      <alignment horizontal="center" vertical="center"/>
      <protection locked="0"/>
    </xf>
    <xf numFmtId="0" fontId="1" fillId="3" borderId="6" xfId="2" applyNumberFormat="1" applyFont="1" applyFill="1" applyBorder="1" applyAlignment="1" applyProtection="1">
      <alignment horizontal="center" vertical="center" wrapText="1"/>
      <protection locked="0"/>
    </xf>
    <xf numFmtId="9" fontId="13" fillId="3" borderId="6" xfId="0" applyNumberFormat="1" applyFont="1" applyFill="1" applyBorder="1" applyAlignment="1" applyProtection="1">
      <alignment horizontal="center" vertical="center"/>
      <protection locked="0"/>
    </xf>
    <xf numFmtId="0" fontId="1" fillId="3" borderId="1" xfId="2" applyNumberFormat="1" applyFont="1" applyFill="1" applyBorder="1" applyAlignment="1" applyProtection="1">
      <alignment horizontal="center" vertical="center" wrapText="1"/>
      <protection locked="0"/>
    </xf>
    <xf numFmtId="9" fontId="14" fillId="3" borderId="7" xfId="12" applyNumberFormat="1" applyFont="1" applyFill="1" applyBorder="1" applyAlignment="1" applyProtection="1">
      <alignment horizontal="center" vertical="center" wrapText="1"/>
      <protection locked="0"/>
    </xf>
    <xf numFmtId="9" fontId="13" fillId="3" borderId="2" xfId="0" applyNumberFormat="1" applyFont="1" applyFill="1" applyBorder="1" applyAlignment="1" applyProtection="1">
      <alignment horizontal="center" vertical="center"/>
      <protection locked="0"/>
    </xf>
    <xf numFmtId="9" fontId="14" fillId="3" borderId="11" xfId="12" applyNumberFormat="1" applyFont="1" applyFill="1" applyBorder="1" applyAlignment="1" applyProtection="1">
      <alignment horizontal="center" vertical="center" wrapText="1"/>
      <protection locked="0"/>
    </xf>
    <xf numFmtId="9" fontId="13" fillId="3" borderId="10" xfId="0" applyNumberFormat="1" applyFont="1" applyFill="1" applyBorder="1" applyAlignment="1" applyProtection="1">
      <alignment horizontal="center" vertical="center"/>
      <protection locked="0"/>
    </xf>
    <xf numFmtId="9" fontId="13" fillId="3" borderId="11" xfId="0" applyNumberFormat="1" applyFont="1" applyFill="1" applyBorder="1" applyAlignment="1" applyProtection="1">
      <alignment horizontal="center" vertical="center"/>
      <protection locked="0"/>
    </xf>
    <xf numFmtId="0" fontId="13" fillId="3" borderId="8" xfId="0" applyFont="1" applyFill="1" applyBorder="1" applyAlignment="1" applyProtection="1">
      <alignment vertical="center" wrapText="1"/>
      <protection locked="0"/>
    </xf>
    <xf numFmtId="0" fontId="13" fillId="3" borderId="49" xfId="0" applyFont="1" applyFill="1" applyBorder="1" applyAlignment="1" applyProtection="1">
      <alignment vertical="center" wrapText="1"/>
      <protection locked="0"/>
    </xf>
    <xf numFmtId="0" fontId="13" fillId="3" borderId="8" xfId="0" applyFont="1" applyFill="1" applyBorder="1" applyAlignment="1" applyProtection="1">
      <alignment horizontal="left" vertical="center" wrapText="1"/>
      <protection locked="0"/>
    </xf>
    <xf numFmtId="9" fontId="1" fillId="3" borderId="1" xfId="18" applyFont="1" applyFill="1" applyBorder="1" applyAlignment="1" applyProtection="1">
      <alignment horizontal="center" vertical="center" wrapText="1"/>
      <protection locked="0"/>
    </xf>
    <xf numFmtId="0" fontId="13" fillId="3" borderId="1" xfId="17" applyFont="1" applyFill="1" applyBorder="1" applyAlignment="1" applyProtection="1">
      <alignment horizontal="left" vertical="center" wrapText="1"/>
      <protection locked="0"/>
    </xf>
    <xf numFmtId="0" fontId="13" fillId="3" borderId="6" xfId="0" applyFont="1" applyFill="1" applyBorder="1" applyAlignment="1" applyProtection="1">
      <alignment horizontal="center" vertical="center"/>
      <protection locked="0"/>
    </xf>
    <xf numFmtId="6" fontId="13" fillId="3" borderId="1" xfId="14" applyNumberFormat="1" applyFont="1" applyFill="1" applyBorder="1" applyAlignment="1" applyProtection="1">
      <alignment horizontal="center" vertical="center" wrapText="1"/>
      <protection locked="0"/>
    </xf>
    <xf numFmtId="42" fontId="13" fillId="3" borderId="1" xfId="39" applyFont="1" applyFill="1" applyBorder="1" applyAlignment="1" applyProtection="1">
      <alignment horizontal="center" vertical="center"/>
      <protection locked="0"/>
    </xf>
    <xf numFmtId="42" fontId="14" fillId="3" borderId="1" xfId="39" applyFont="1" applyFill="1" applyBorder="1" applyAlignment="1" applyProtection="1">
      <alignment horizontal="center" vertical="center" wrapText="1"/>
      <protection locked="0"/>
    </xf>
    <xf numFmtId="1" fontId="14" fillId="3" borderId="11" xfId="51" applyNumberFormat="1" applyFont="1" applyFill="1" applyBorder="1" applyAlignment="1" applyProtection="1">
      <alignment horizontal="center" vertical="center" wrapText="1"/>
      <protection locked="0"/>
    </xf>
    <xf numFmtId="166" fontId="14" fillId="3" borderId="1" xfId="12" applyNumberFormat="1" applyFont="1" applyFill="1" applyBorder="1" applyAlignment="1" applyProtection="1">
      <alignment horizontal="center" vertical="center"/>
      <protection locked="0"/>
    </xf>
    <xf numFmtId="0" fontId="13" fillId="3" borderId="8" xfId="14" applyFont="1" applyFill="1" applyBorder="1" applyAlignment="1" applyProtection="1">
      <alignment horizontal="left" vertical="center" wrapText="1"/>
      <protection locked="0"/>
    </xf>
    <xf numFmtId="169" fontId="13" fillId="2" borderId="7" xfId="14" applyNumberFormat="1" applyFont="1" applyFill="1" applyBorder="1" applyAlignment="1" applyProtection="1">
      <alignment horizontal="center" vertical="center" wrapText="1"/>
      <protection hidden="1"/>
    </xf>
    <xf numFmtId="0" fontId="32" fillId="3" borderId="0" xfId="0" applyFont="1" applyFill="1"/>
    <xf numFmtId="0" fontId="33" fillId="0" borderId="0" xfId="0" applyFont="1"/>
    <xf numFmtId="170" fontId="14" fillId="3" borderId="1" xfId="5" applyNumberFormat="1" applyFont="1" applyFill="1" applyBorder="1" applyAlignment="1" applyProtection="1">
      <alignment horizontal="center" vertical="center" wrapText="1"/>
      <protection locked="0"/>
    </xf>
    <xf numFmtId="0" fontId="13" fillId="3" borderId="1" xfId="0" applyFont="1" applyFill="1" applyBorder="1" applyProtection="1">
      <protection locked="0"/>
    </xf>
    <xf numFmtId="0" fontId="1" fillId="3" borderId="0" xfId="0" applyFont="1" applyFill="1" applyAlignment="1" applyProtection="1">
      <alignment horizontal="center" vertical="center" wrapText="1"/>
      <protection locked="0"/>
    </xf>
    <xf numFmtId="9" fontId="13" fillId="3" borderId="0" xfId="18" applyFont="1" applyFill="1" applyProtection="1">
      <protection locked="0"/>
    </xf>
    <xf numFmtId="43" fontId="13" fillId="3" borderId="0" xfId="0" applyNumberFormat="1" applyFont="1" applyFill="1" applyProtection="1">
      <protection locked="0"/>
    </xf>
    <xf numFmtId="0" fontId="0" fillId="3" borderId="0" xfId="0" applyFill="1"/>
    <xf numFmtId="0" fontId="11" fillId="10" borderId="45" xfId="14" applyFont="1" applyFill="1" applyBorder="1" applyAlignment="1">
      <alignment vertical="center" wrapText="1"/>
    </xf>
    <xf numFmtId="0" fontId="0" fillId="0" borderId="0" xfId="0" pivotButton="1"/>
    <xf numFmtId="0" fontId="0" fillId="0" borderId="0" xfId="0" applyAlignment="1">
      <alignment horizontal="left"/>
    </xf>
    <xf numFmtId="9" fontId="0" fillId="0" borderId="0" xfId="0" applyNumberFormat="1"/>
    <xf numFmtId="9" fontId="0" fillId="0" borderId="0" xfId="18" applyFont="1"/>
    <xf numFmtId="0" fontId="12" fillId="3" borderId="20" xfId="0" applyFont="1" applyFill="1" applyBorder="1" applyAlignment="1">
      <alignment horizontal="left" vertical="center" wrapText="1"/>
    </xf>
    <xf numFmtId="0" fontId="13" fillId="3" borderId="21" xfId="0" applyFont="1" applyFill="1" applyBorder="1" applyAlignment="1">
      <alignment horizontal="left" vertical="center" wrapText="1"/>
    </xf>
    <xf numFmtId="0" fontId="13" fillId="3" borderId="22" xfId="0" applyFont="1" applyFill="1" applyBorder="1" applyAlignment="1">
      <alignment horizontal="left" vertical="center" wrapText="1"/>
    </xf>
    <xf numFmtId="0" fontId="12" fillId="3" borderId="20" xfId="0" applyFont="1" applyFill="1" applyBorder="1" applyAlignment="1">
      <alignment horizontal="center" vertical="center" wrapText="1"/>
    </xf>
    <xf numFmtId="0" fontId="12" fillId="3" borderId="21" xfId="0" applyFont="1" applyFill="1" applyBorder="1" applyAlignment="1">
      <alignment horizontal="center" vertical="center" wrapText="1"/>
    </xf>
    <xf numFmtId="0" fontId="12" fillId="3" borderId="22" xfId="0" applyFont="1" applyFill="1" applyBorder="1" applyAlignment="1">
      <alignment horizontal="center" vertical="center" wrapText="1"/>
    </xf>
    <xf numFmtId="0" fontId="11" fillId="5" borderId="13" xfId="0" applyFont="1" applyFill="1" applyBorder="1" applyAlignment="1">
      <alignment horizontal="center" vertical="center" wrapText="1"/>
    </xf>
    <xf numFmtId="0" fontId="11" fillId="5" borderId="17"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11" fillId="4" borderId="38" xfId="0" applyFont="1" applyFill="1" applyBorder="1" applyAlignment="1">
      <alignment horizontal="center"/>
    </xf>
    <xf numFmtId="0" fontId="11" fillId="4" borderId="0" xfId="0" applyFont="1" applyFill="1" applyAlignment="1">
      <alignment horizontal="center"/>
    </xf>
    <xf numFmtId="0" fontId="11" fillId="12" borderId="31" xfId="14" applyFont="1" applyFill="1" applyBorder="1" applyAlignment="1">
      <alignment horizontal="center" vertical="center" wrapText="1"/>
    </xf>
    <xf numFmtId="0" fontId="11" fillId="12" borderId="33" xfId="14" applyFont="1" applyFill="1" applyBorder="1" applyAlignment="1">
      <alignment horizontal="center" vertical="center" wrapText="1"/>
    </xf>
    <xf numFmtId="0" fontId="1" fillId="3" borderId="1" xfId="14" applyFont="1" applyFill="1" applyBorder="1" applyAlignment="1">
      <alignment horizontal="left" vertical="center" wrapText="1"/>
    </xf>
    <xf numFmtId="0" fontId="11" fillId="5" borderId="31" xfId="14" applyFont="1" applyFill="1" applyBorder="1" applyAlignment="1">
      <alignment horizontal="center" vertical="center" wrapText="1"/>
    </xf>
    <xf numFmtId="0" fontId="11" fillId="5" borderId="33" xfId="14" applyFont="1" applyFill="1" applyBorder="1" applyAlignment="1">
      <alignment horizontal="center" vertical="center" wrapText="1"/>
    </xf>
    <xf numFmtId="0" fontId="11" fillId="8" borderId="31" xfId="14" applyFont="1" applyFill="1" applyBorder="1" applyAlignment="1">
      <alignment horizontal="center" vertical="center" wrapText="1"/>
    </xf>
    <xf numFmtId="0" fontId="11" fillId="8" borderId="33" xfId="14" applyFont="1" applyFill="1" applyBorder="1" applyAlignment="1">
      <alignment horizontal="center" vertical="center" wrapText="1"/>
    </xf>
    <xf numFmtId="0" fontId="13" fillId="3" borderId="20" xfId="0" applyFont="1" applyFill="1" applyBorder="1" applyAlignment="1">
      <alignment horizontal="center"/>
    </xf>
    <xf numFmtId="0" fontId="13" fillId="3" borderId="21" xfId="0" applyFont="1" applyFill="1" applyBorder="1" applyAlignment="1">
      <alignment horizontal="center"/>
    </xf>
    <xf numFmtId="0" fontId="13" fillId="3" borderId="22" xfId="0" applyFont="1" applyFill="1" applyBorder="1" applyAlignment="1">
      <alignment horizontal="center"/>
    </xf>
    <xf numFmtId="0" fontId="11" fillId="9" borderId="31" xfId="14" applyFont="1" applyFill="1" applyBorder="1" applyAlignment="1">
      <alignment horizontal="center" vertical="center" wrapText="1"/>
    </xf>
    <xf numFmtId="0" fontId="11" fillId="9" borderId="33" xfId="14" applyFont="1" applyFill="1" applyBorder="1" applyAlignment="1">
      <alignment horizontal="center" vertical="center" wrapText="1"/>
    </xf>
    <xf numFmtId="10" fontId="1" fillId="3" borderId="1" xfId="14" applyNumberFormat="1" applyFont="1" applyFill="1" applyBorder="1" applyAlignment="1">
      <alignment horizontal="left" vertical="center" wrapText="1"/>
    </xf>
    <xf numFmtId="0" fontId="11" fillId="13" borderId="31" xfId="14" applyFont="1" applyFill="1" applyBorder="1" applyAlignment="1">
      <alignment horizontal="center" vertical="center" wrapText="1"/>
    </xf>
    <xf numFmtId="0" fontId="11" fillId="13" borderId="33" xfId="14" applyFont="1" applyFill="1" applyBorder="1" applyAlignment="1">
      <alignment horizontal="center" vertical="center" wrapText="1"/>
    </xf>
    <xf numFmtId="10" fontId="11" fillId="12" borderId="31" xfId="14" applyNumberFormat="1" applyFont="1" applyFill="1" applyBorder="1" applyAlignment="1">
      <alignment horizontal="center" vertical="center" wrapText="1"/>
    </xf>
    <xf numFmtId="10" fontId="11" fillId="12" borderId="33" xfId="14" applyNumberFormat="1" applyFont="1" applyFill="1" applyBorder="1" applyAlignment="1">
      <alignment horizontal="center" vertical="center" wrapText="1"/>
    </xf>
    <xf numFmtId="0" fontId="11" fillId="4" borderId="39" xfId="0" applyFont="1" applyFill="1" applyBorder="1" applyAlignment="1">
      <alignment horizontal="center"/>
    </xf>
    <xf numFmtId="0" fontId="13" fillId="6" borderId="1" xfId="0" applyFont="1" applyFill="1" applyBorder="1" applyAlignment="1">
      <alignment horizontal="left" vertical="center" wrapText="1"/>
    </xf>
    <xf numFmtId="0" fontId="13" fillId="6" borderId="42" xfId="0" applyFont="1" applyFill="1" applyBorder="1" applyAlignment="1">
      <alignment horizontal="left" vertical="center" wrapText="1"/>
    </xf>
    <xf numFmtId="0" fontId="13" fillId="6" borderId="19"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13" fillId="6" borderId="40" xfId="0" applyFont="1" applyFill="1" applyBorder="1" applyAlignment="1">
      <alignment horizontal="left" vertical="center" wrapText="1"/>
    </xf>
    <xf numFmtId="0" fontId="13" fillId="6" borderId="30"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3" fillId="6" borderId="41" xfId="0" applyFont="1" applyFill="1" applyBorder="1" applyAlignment="1">
      <alignment horizontal="left" vertical="center" wrapText="1"/>
    </xf>
    <xf numFmtId="0" fontId="11" fillId="4" borderId="15" xfId="0" applyFont="1" applyFill="1" applyBorder="1" applyAlignment="1">
      <alignment horizontal="center"/>
    </xf>
    <xf numFmtId="0" fontId="11" fillId="4" borderId="18" xfId="0" applyFont="1" applyFill="1" applyBorder="1" applyAlignment="1">
      <alignment horizontal="center"/>
    </xf>
    <xf numFmtId="0" fontId="13" fillId="3" borderId="24" xfId="0" applyFont="1" applyFill="1" applyBorder="1" applyAlignment="1">
      <alignment horizontal="left" vertical="top" wrapText="1"/>
    </xf>
    <xf numFmtId="0" fontId="13" fillId="3" borderId="17" xfId="0" applyFont="1" applyFill="1" applyBorder="1" applyAlignment="1">
      <alignment horizontal="left" vertical="top" wrapText="1"/>
    </xf>
    <xf numFmtId="0" fontId="13" fillId="3" borderId="25" xfId="0" applyFont="1" applyFill="1" applyBorder="1" applyAlignment="1">
      <alignment horizontal="left" vertical="top" wrapText="1"/>
    </xf>
    <xf numFmtId="0" fontId="13" fillId="3" borderId="23" xfId="0" applyFont="1" applyFill="1" applyBorder="1" applyAlignment="1">
      <alignment horizontal="left" vertical="top" wrapText="1"/>
    </xf>
    <xf numFmtId="0" fontId="13" fillId="3" borderId="0" xfId="0" applyFont="1" applyFill="1" applyAlignment="1">
      <alignment horizontal="left" vertical="top" wrapText="1"/>
    </xf>
    <xf numFmtId="0" fontId="13" fillId="3" borderId="28" xfId="0" applyFont="1" applyFill="1" applyBorder="1" applyAlignment="1">
      <alignment horizontal="left" vertical="top" wrapText="1"/>
    </xf>
    <xf numFmtId="0" fontId="11" fillId="4" borderId="13" xfId="14" applyFont="1" applyFill="1" applyBorder="1" applyAlignment="1">
      <alignment horizontal="center" vertical="center" wrapText="1"/>
    </xf>
    <xf numFmtId="0" fontId="11" fillId="4" borderId="29" xfId="14" applyFont="1" applyFill="1" applyBorder="1" applyAlignment="1">
      <alignment horizontal="center" vertical="center" wrapText="1"/>
    </xf>
    <xf numFmtId="0" fontId="11" fillId="4" borderId="26" xfId="14" applyFont="1" applyFill="1" applyBorder="1" applyAlignment="1">
      <alignment horizontal="center" vertical="center" wrapText="1"/>
    </xf>
    <xf numFmtId="0" fontId="11" fillId="4" borderId="27" xfId="14" applyFont="1" applyFill="1" applyBorder="1" applyAlignment="1">
      <alignment horizontal="center" vertical="center" wrapText="1"/>
    </xf>
    <xf numFmtId="0" fontId="11" fillId="7" borderId="31" xfId="14" applyFont="1" applyFill="1" applyBorder="1" applyAlignment="1">
      <alignment horizontal="center" vertical="center" wrapText="1"/>
    </xf>
    <xf numFmtId="0" fontId="11" fillId="7" borderId="33" xfId="14" applyFont="1" applyFill="1" applyBorder="1" applyAlignment="1">
      <alignment horizontal="center" vertical="center" wrapText="1"/>
    </xf>
    <xf numFmtId="0" fontId="11" fillId="4" borderId="31" xfId="14" applyFont="1" applyFill="1" applyBorder="1" applyAlignment="1">
      <alignment horizontal="center" vertical="center" wrapText="1"/>
    </xf>
    <xf numFmtId="0" fontId="11" fillId="4" borderId="33" xfId="14" applyFont="1" applyFill="1" applyBorder="1" applyAlignment="1">
      <alignment horizontal="center" vertical="center" wrapText="1"/>
    </xf>
    <xf numFmtId="0" fontId="11" fillId="4" borderId="32" xfId="14" applyFont="1" applyFill="1" applyBorder="1" applyAlignment="1">
      <alignment horizontal="center" vertical="center" wrapText="1"/>
    </xf>
    <xf numFmtId="0" fontId="13" fillId="3" borderId="1" xfId="0" applyFont="1" applyFill="1" applyBorder="1" applyAlignment="1">
      <alignment horizontal="left" vertical="center" wrapText="1"/>
    </xf>
    <xf numFmtId="0" fontId="13" fillId="3" borderId="42" xfId="0" applyFont="1" applyFill="1" applyBorder="1" applyAlignment="1">
      <alignment horizontal="left" vertical="center" wrapText="1"/>
    </xf>
    <xf numFmtId="0" fontId="13" fillId="3" borderId="1" xfId="0" applyFont="1" applyFill="1" applyBorder="1" applyAlignment="1">
      <alignment horizontal="left" vertical="center"/>
    </xf>
    <xf numFmtId="0" fontId="13" fillId="3" borderId="42" xfId="0" applyFont="1" applyFill="1" applyBorder="1" applyAlignment="1">
      <alignment horizontal="left" vertical="center"/>
    </xf>
    <xf numFmtId="0" fontId="11" fillId="7" borderId="32" xfId="14" applyFont="1" applyFill="1" applyBorder="1" applyAlignment="1">
      <alignment horizontal="center" vertical="center" wrapText="1"/>
    </xf>
    <xf numFmtId="0" fontId="1" fillId="3" borderId="34" xfId="14" applyFont="1" applyFill="1" applyBorder="1" applyAlignment="1">
      <alignment horizontal="left" vertical="center" wrapText="1"/>
    </xf>
    <xf numFmtId="0" fontId="1" fillId="3" borderId="5" xfId="14" applyFont="1" applyFill="1" applyBorder="1" applyAlignment="1">
      <alignment horizontal="left" vertical="center" wrapText="1"/>
    </xf>
    <xf numFmtId="0" fontId="1" fillId="3" borderId="9" xfId="14" applyFont="1" applyFill="1" applyBorder="1" applyAlignment="1">
      <alignment horizontal="left" vertical="center" wrapText="1"/>
    </xf>
    <xf numFmtId="0" fontId="11" fillId="10" borderId="31" xfId="14" applyFont="1" applyFill="1" applyBorder="1" applyAlignment="1">
      <alignment horizontal="center" vertical="center" wrapText="1"/>
    </xf>
    <xf numFmtId="0" fontId="11" fillId="10" borderId="33" xfId="14" applyFont="1" applyFill="1" applyBorder="1" applyAlignment="1">
      <alignment horizontal="center" vertical="center" wrapText="1"/>
    </xf>
    <xf numFmtId="0" fontId="11" fillId="8" borderId="47" xfId="14" applyFont="1" applyFill="1" applyBorder="1" applyAlignment="1">
      <alignment horizontal="center" vertical="center" wrapText="1"/>
    </xf>
    <xf numFmtId="0" fontId="1" fillId="3" borderId="8" xfId="14" applyFont="1" applyFill="1" applyBorder="1" applyAlignment="1">
      <alignment horizontal="left" vertical="center" wrapText="1"/>
    </xf>
    <xf numFmtId="0" fontId="1" fillId="3" borderId="4" xfId="14" applyFont="1" applyFill="1" applyBorder="1" applyAlignment="1">
      <alignment horizontal="left" vertical="center" wrapText="1"/>
    </xf>
    <xf numFmtId="0" fontId="1" fillId="3" borderId="6" xfId="14" applyFont="1" applyFill="1" applyBorder="1" applyAlignment="1">
      <alignment horizontal="left" vertical="center" wrapText="1"/>
    </xf>
    <xf numFmtId="0" fontId="13" fillId="3" borderId="43" xfId="0" applyFont="1" applyFill="1" applyBorder="1" applyAlignment="1">
      <alignment horizontal="left" wrapText="1"/>
    </xf>
    <xf numFmtId="0" fontId="13" fillId="3" borderId="4" xfId="0" applyFont="1" applyFill="1" applyBorder="1" applyAlignment="1">
      <alignment horizontal="left" wrapText="1"/>
    </xf>
    <xf numFmtId="0" fontId="13" fillId="3" borderId="44" xfId="0" applyFont="1" applyFill="1" applyBorder="1" applyAlignment="1">
      <alignment horizontal="left" wrapText="1"/>
    </xf>
    <xf numFmtId="0" fontId="11" fillId="11" borderId="31" xfId="14" applyFont="1" applyFill="1" applyBorder="1" applyAlignment="1">
      <alignment horizontal="center" vertical="center" wrapText="1"/>
    </xf>
    <xf numFmtId="0" fontId="11" fillId="11" borderId="33" xfId="14" applyFont="1" applyFill="1" applyBorder="1" applyAlignment="1">
      <alignment horizontal="center" vertical="center" wrapText="1"/>
    </xf>
    <xf numFmtId="0" fontId="11" fillId="11" borderId="35" xfId="14" applyFont="1" applyFill="1" applyBorder="1" applyAlignment="1">
      <alignment horizontal="center" vertical="center" wrapText="1"/>
    </xf>
    <xf numFmtId="0" fontId="11" fillId="11" borderId="36" xfId="14" applyFont="1" applyFill="1" applyBorder="1" applyAlignment="1">
      <alignment horizontal="center" vertical="center" wrapText="1"/>
    </xf>
    <xf numFmtId="0" fontId="11" fillId="13" borderId="45" xfId="0" applyFont="1" applyFill="1" applyBorder="1" applyAlignment="1">
      <alignment horizontal="center" vertical="center"/>
    </xf>
    <xf numFmtId="0" fontId="11" fillId="12" borderId="45" xfId="0" applyFont="1" applyFill="1" applyBorder="1" applyAlignment="1">
      <alignment horizontal="center" vertical="center"/>
    </xf>
    <xf numFmtId="0" fontId="11" fillId="11" borderId="45" xfId="0" applyFont="1" applyFill="1" applyBorder="1" applyAlignment="1">
      <alignment horizontal="center" vertical="center"/>
    </xf>
    <xf numFmtId="0" fontId="19" fillId="3" borderId="13" xfId="0" applyFont="1" applyFill="1" applyBorder="1" applyAlignment="1">
      <alignment horizontal="left" vertical="center" wrapText="1"/>
    </xf>
    <xf numFmtId="0" fontId="19" fillId="3" borderId="14" xfId="0" applyFont="1" applyFill="1" applyBorder="1" applyAlignment="1">
      <alignment horizontal="left" vertical="center"/>
    </xf>
    <xf numFmtId="0" fontId="19" fillId="3" borderId="15" xfId="0" applyFont="1" applyFill="1" applyBorder="1" applyAlignment="1">
      <alignment horizontal="left" vertical="center"/>
    </xf>
    <xf numFmtId="0" fontId="19" fillId="3" borderId="16" xfId="0" applyFont="1" applyFill="1" applyBorder="1" applyAlignment="1">
      <alignment horizontal="left" vertical="center"/>
    </xf>
    <xf numFmtId="0" fontId="11" fillId="4" borderId="45" xfId="0" applyFont="1" applyFill="1" applyBorder="1" applyAlignment="1">
      <alignment horizontal="center" vertical="center"/>
    </xf>
    <xf numFmtId="0" fontId="11" fillId="7" borderId="45" xfId="0" applyFont="1" applyFill="1" applyBorder="1" applyAlignment="1">
      <alignment horizontal="center" vertical="center"/>
    </xf>
    <xf numFmtId="0" fontId="11" fillId="8" borderId="45" xfId="0" applyFont="1" applyFill="1" applyBorder="1" applyAlignment="1">
      <alignment horizontal="center" vertical="center"/>
    </xf>
    <xf numFmtId="0" fontId="11" fillId="5" borderId="45" xfId="0" applyFont="1" applyFill="1" applyBorder="1" applyAlignment="1">
      <alignment horizontal="center" vertical="center" wrapText="1"/>
    </xf>
    <xf numFmtId="0" fontId="11" fillId="9" borderId="46" xfId="0" applyFont="1" applyFill="1" applyBorder="1" applyAlignment="1">
      <alignment horizontal="center" vertical="center"/>
    </xf>
    <xf numFmtId="0" fontId="11" fillId="9" borderId="33" xfId="0" applyFont="1" applyFill="1" applyBorder="1" applyAlignment="1">
      <alignment horizontal="center" vertical="center"/>
    </xf>
    <xf numFmtId="0" fontId="23" fillId="0" borderId="13" xfId="0" applyFont="1" applyBorder="1" applyAlignment="1">
      <alignment horizontal="center" vertical="center" wrapText="1"/>
    </xf>
    <xf numFmtId="0" fontId="23" fillId="0" borderId="17" xfId="0" applyFont="1" applyBorder="1" applyAlignment="1">
      <alignment horizontal="center" vertical="center" wrapText="1"/>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6" xfId="0" applyFont="1" applyBorder="1" applyAlignment="1">
      <alignment horizontal="center" vertical="center" wrapText="1"/>
    </xf>
    <xf numFmtId="0" fontId="21" fillId="5" borderId="0" xfId="0" applyFont="1" applyFill="1" applyAlignment="1">
      <alignment horizontal="center" wrapText="1"/>
    </xf>
    <xf numFmtId="0" fontId="11" fillId="5" borderId="0" xfId="0" applyFont="1" applyFill="1" applyAlignment="1">
      <alignment horizontal="center" vertical="center" wrapText="1"/>
    </xf>
    <xf numFmtId="0" fontId="34" fillId="15" borderId="52" xfId="0" applyFont="1" applyFill="1" applyBorder="1" applyAlignment="1">
      <alignment horizontal="center" vertical="center" wrapText="1"/>
    </xf>
    <xf numFmtId="0" fontId="35" fillId="16" borderId="52" xfId="0" applyFont="1" applyFill="1" applyBorder="1" applyAlignment="1">
      <alignment horizontal="center" vertical="center" wrapText="1"/>
    </xf>
    <xf numFmtId="0" fontId="36" fillId="16" borderId="52" xfId="0" applyFont="1" applyFill="1" applyBorder="1" applyAlignment="1">
      <alignment vertical="center" wrapText="1"/>
    </xf>
    <xf numFmtId="0" fontId="35" fillId="16" borderId="52" xfId="0" applyFont="1" applyFill="1" applyBorder="1" applyAlignment="1">
      <alignment horizontal="left" vertical="center" wrapText="1"/>
    </xf>
    <xf numFmtId="9" fontId="35" fillId="16" borderId="52" xfId="0" applyNumberFormat="1" applyFont="1" applyFill="1" applyBorder="1" applyAlignment="1">
      <alignment horizontal="center" vertical="center" wrapText="1"/>
    </xf>
    <xf numFmtId="9" fontId="35" fillId="16" borderId="52" xfId="18" applyFont="1" applyFill="1" applyBorder="1" applyAlignment="1">
      <alignment horizontal="center" vertical="center" wrapText="1"/>
    </xf>
    <xf numFmtId="0" fontId="6" fillId="14" borderId="52" xfId="0" applyFont="1" applyFill="1" applyBorder="1" applyAlignment="1">
      <alignment vertical="center" wrapText="1"/>
    </xf>
    <xf numFmtId="0" fontId="25" fillId="14" borderId="52" xfId="0" applyFont="1" applyFill="1" applyBorder="1" applyAlignment="1">
      <alignment vertical="center" wrapText="1"/>
    </xf>
    <xf numFmtId="9" fontId="25" fillId="14" borderId="52" xfId="0" applyNumberFormat="1" applyFont="1" applyFill="1" applyBorder="1" applyAlignment="1">
      <alignment horizontal="center" vertical="center" wrapText="1"/>
    </xf>
    <xf numFmtId="9" fontId="25" fillId="14" borderId="52" xfId="18" applyFont="1" applyFill="1" applyBorder="1" applyAlignment="1">
      <alignment horizontal="center" vertical="center" wrapText="1"/>
    </xf>
    <xf numFmtId="0" fontId="6" fillId="14" borderId="52" xfId="0" applyFont="1" applyFill="1" applyBorder="1" applyAlignment="1">
      <alignment horizontal="left" vertical="center" wrapText="1"/>
    </xf>
    <xf numFmtId="0" fontId="15" fillId="0" borderId="51" xfId="14" applyFont="1" applyBorder="1" applyAlignment="1">
      <alignment vertical="center" wrapText="1"/>
    </xf>
    <xf numFmtId="0" fontId="35" fillId="17" borderId="53" xfId="0" applyFont="1" applyFill="1" applyBorder="1" applyAlignment="1">
      <alignment horizontal="center" vertical="center" wrapText="1"/>
    </xf>
    <xf numFmtId="0" fontId="36" fillId="17" borderId="52" xfId="0" applyFont="1" applyFill="1" applyBorder="1" applyAlignment="1">
      <alignment vertical="center" wrapText="1"/>
    </xf>
    <xf numFmtId="0" fontId="35" fillId="17" borderId="52" xfId="0" applyFont="1" applyFill="1" applyBorder="1" applyAlignment="1">
      <alignment horizontal="left" vertical="center" wrapText="1"/>
    </xf>
    <xf numFmtId="9" fontId="35" fillId="17" borderId="52" xfId="0" applyNumberFormat="1" applyFont="1" applyFill="1" applyBorder="1" applyAlignment="1">
      <alignment horizontal="center" vertical="center" wrapText="1"/>
    </xf>
    <xf numFmtId="0" fontId="25" fillId="14" borderId="52" xfId="0" applyFont="1" applyFill="1" applyBorder="1" applyAlignment="1">
      <alignment horizontal="left" vertical="center" wrapText="1"/>
    </xf>
    <xf numFmtId="0" fontId="25" fillId="14" borderId="52" xfId="0" applyFont="1" applyFill="1" applyBorder="1" applyAlignment="1">
      <alignment horizontal="center" vertical="center" wrapText="1"/>
    </xf>
    <xf numFmtId="0" fontId="35" fillId="17" borderId="54" xfId="0" applyFont="1" applyFill="1" applyBorder="1" applyAlignment="1">
      <alignment horizontal="center" vertical="center" wrapText="1"/>
    </xf>
    <xf numFmtId="0" fontId="35" fillId="18" borderId="55" xfId="0" applyFont="1" applyFill="1" applyBorder="1" applyAlignment="1">
      <alignment horizontal="center" vertical="center" wrapText="1"/>
    </xf>
    <xf numFmtId="0" fontId="35" fillId="18" borderId="52" xfId="0" applyFont="1" applyFill="1" applyBorder="1" applyAlignment="1">
      <alignment horizontal="left" vertical="center" wrapText="1"/>
    </xf>
    <xf numFmtId="0" fontId="35" fillId="18" borderId="52" xfId="0" applyFont="1" applyFill="1" applyBorder="1" applyAlignment="1">
      <alignment horizontal="center" vertical="center" wrapText="1"/>
    </xf>
    <xf numFmtId="9" fontId="35" fillId="18" borderId="52" xfId="18" applyFont="1" applyFill="1" applyBorder="1" applyAlignment="1">
      <alignment horizontal="center" vertical="center" wrapText="1"/>
    </xf>
    <xf numFmtId="0" fontId="35" fillId="18" borderId="53" xfId="0" applyFont="1" applyFill="1" applyBorder="1" applyAlignment="1">
      <alignment horizontal="center" vertical="center" wrapText="1"/>
    </xf>
    <xf numFmtId="0" fontId="6" fillId="0" borderId="52" xfId="0" applyFont="1" applyBorder="1" applyAlignment="1">
      <alignment horizontal="left" vertical="center" wrapText="1"/>
    </xf>
    <xf numFmtId="0" fontId="35" fillId="18" borderId="54" xfId="0" applyFont="1" applyFill="1" applyBorder="1" applyAlignment="1">
      <alignment horizontal="center" vertical="center" wrapText="1"/>
    </xf>
    <xf numFmtId="0" fontId="35" fillId="19" borderId="55" xfId="0" applyFont="1" applyFill="1" applyBorder="1" applyAlignment="1">
      <alignment horizontal="center" vertical="center" wrapText="1"/>
    </xf>
    <xf numFmtId="0" fontId="35" fillId="19" borderId="52" xfId="0" applyFont="1" applyFill="1" applyBorder="1" applyAlignment="1">
      <alignment vertical="center" wrapText="1"/>
    </xf>
    <xf numFmtId="0" fontId="35" fillId="19" borderId="52" xfId="0" applyFont="1" applyFill="1" applyBorder="1" applyAlignment="1">
      <alignment horizontal="left" vertical="center" wrapText="1"/>
    </xf>
    <xf numFmtId="9" fontId="35" fillId="19" borderId="52" xfId="0" applyNumberFormat="1" applyFont="1" applyFill="1" applyBorder="1" applyAlignment="1">
      <alignment horizontal="center" vertical="center" wrapText="1"/>
    </xf>
    <xf numFmtId="0" fontId="35" fillId="19" borderId="53" xfId="0" applyFont="1" applyFill="1" applyBorder="1" applyAlignment="1">
      <alignment horizontal="center" vertical="center" wrapText="1"/>
    </xf>
    <xf numFmtId="0" fontId="35" fillId="19" borderId="54" xfId="0" applyFont="1" applyFill="1" applyBorder="1" applyAlignment="1">
      <alignment horizontal="center" vertical="center" wrapText="1"/>
    </xf>
    <xf numFmtId="0" fontId="35" fillId="20" borderId="55" xfId="0" applyFont="1" applyFill="1" applyBorder="1" applyAlignment="1">
      <alignment horizontal="center" vertical="center" wrapText="1"/>
    </xf>
    <xf numFmtId="0" fontId="35" fillId="20" borderId="52" xfId="0" applyFont="1" applyFill="1" applyBorder="1" applyAlignment="1">
      <alignment horizontal="left" vertical="center" wrapText="1"/>
    </xf>
    <xf numFmtId="9" fontId="35" fillId="20" borderId="52" xfId="0" applyNumberFormat="1" applyFont="1" applyFill="1" applyBorder="1" applyAlignment="1">
      <alignment horizontal="center" vertical="center" wrapText="1"/>
    </xf>
    <xf numFmtId="0" fontId="35" fillId="20" borderId="53" xfId="0" applyFont="1" applyFill="1" applyBorder="1" applyAlignment="1">
      <alignment horizontal="center" vertical="center" wrapText="1"/>
    </xf>
    <xf numFmtId="0" fontId="35" fillId="20" borderId="54" xfId="0" applyFont="1" applyFill="1" applyBorder="1" applyAlignment="1">
      <alignment horizontal="center" vertical="center" wrapText="1"/>
    </xf>
    <xf numFmtId="0" fontId="11" fillId="3" borderId="0" xfId="0" applyFont="1" applyFill="1" applyBorder="1" applyAlignment="1">
      <alignment horizontal="center"/>
    </xf>
    <xf numFmtId="0" fontId="24" fillId="3" borderId="0" xfId="0" applyFont="1" applyFill="1" applyBorder="1" applyAlignment="1">
      <alignment vertical="center"/>
    </xf>
    <xf numFmtId="9" fontId="24" fillId="3" borderId="0" xfId="18" applyFont="1" applyFill="1" applyBorder="1" applyAlignment="1">
      <alignment horizontal="center" vertical="center"/>
    </xf>
    <xf numFmtId="0" fontId="11" fillId="3" borderId="0" xfId="0" applyFont="1" applyFill="1" applyBorder="1" applyAlignment="1">
      <alignment horizontal="center" vertical="center"/>
    </xf>
    <xf numFmtId="0" fontId="13" fillId="3" borderId="0" xfId="0" applyFont="1" applyFill="1" applyAlignment="1"/>
    <xf numFmtId="0" fontId="15" fillId="3" borderId="0" xfId="0" applyFont="1" applyFill="1" applyAlignment="1"/>
    <xf numFmtId="0" fontId="18" fillId="3" borderId="0" xfId="0" applyFont="1" applyFill="1" applyBorder="1" applyAlignment="1"/>
    <xf numFmtId="0" fontId="37" fillId="3" borderId="0" xfId="0" applyFont="1" applyFill="1" applyBorder="1" applyAlignment="1">
      <alignment horizontal="center" vertical="center"/>
    </xf>
    <xf numFmtId="0" fontId="18" fillId="3" borderId="0" xfId="0" applyFont="1" applyFill="1" applyBorder="1" applyAlignment="1">
      <alignment horizontal="center" vertical="center"/>
    </xf>
    <xf numFmtId="0" fontId="17" fillId="3" borderId="0" xfId="0" applyFont="1" applyFill="1" applyBorder="1" applyAlignment="1">
      <alignment horizontal="center" vertical="center"/>
    </xf>
    <xf numFmtId="0" fontId="17" fillId="3" borderId="0" xfId="14" applyFont="1" applyFill="1" applyBorder="1" applyAlignment="1">
      <alignment horizontal="center" vertical="center"/>
    </xf>
    <xf numFmtId="0" fontId="17" fillId="3" borderId="0" xfId="14" applyFont="1" applyFill="1" applyBorder="1" applyAlignment="1">
      <alignment horizontal="center" vertical="center"/>
    </xf>
    <xf numFmtId="9" fontId="16" fillId="3" borderId="0" xfId="18" applyFont="1" applyFill="1" applyBorder="1" applyAlignment="1">
      <alignment horizontal="center" vertical="center"/>
    </xf>
    <xf numFmtId="9" fontId="17" fillId="3" borderId="0" xfId="18" applyFont="1" applyFill="1" applyBorder="1" applyAlignment="1">
      <alignment horizontal="center" vertical="center"/>
    </xf>
    <xf numFmtId="9" fontId="17" fillId="3" borderId="0" xfId="18" applyFont="1" applyFill="1" applyBorder="1" applyAlignment="1">
      <alignment horizontal="center" vertical="center"/>
    </xf>
    <xf numFmtId="0" fontId="17" fillId="3" borderId="0" xfId="0" applyFont="1" applyFill="1" applyBorder="1" applyAlignment="1"/>
    <xf numFmtId="0" fontId="17" fillId="3" borderId="0" xfId="0" applyFont="1" applyFill="1" applyBorder="1" applyAlignment="1">
      <alignment vertical="center"/>
    </xf>
    <xf numFmtId="9" fontId="17" fillId="3" borderId="0" xfId="0" applyNumberFormat="1" applyFont="1" applyFill="1" applyBorder="1" applyAlignment="1">
      <alignment horizontal="center" vertical="center"/>
    </xf>
    <xf numFmtId="0" fontId="17" fillId="3" borderId="0" xfId="0" applyFont="1" applyFill="1" applyBorder="1" applyAlignment="1">
      <alignment horizontal="left" vertical="center"/>
    </xf>
    <xf numFmtId="0" fontId="17" fillId="3" borderId="0" xfId="0" applyFont="1" applyFill="1" applyBorder="1" applyAlignment="1">
      <alignment horizontal="center" vertical="center"/>
    </xf>
    <xf numFmtId="0" fontId="17" fillId="3" borderId="0" xfId="14" applyFont="1" applyFill="1" applyBorder="1" applyAlignment="1">
      <alignment vertical="center"/>
    </xf>
    <xf numFmtId="9" fontId="17" fillId="3" borderId="0" xfId="18" applyFont="1" applyFill="1" applyBorder="1" applyAlignment="1">
      <alignment vertical="center"/>
    </xf>
    <xf numFmtId="1" fontId="17" fillId="3" borderId="0" xfId="0" applyNumberFormat="1" applyFont="1" applyFill="1" applyBorder="1" applyAlignment="1"/>
    <xf numFmtId="0" fontId="17" fillId="3" borderId="0" xfId="0" applyFont="1" applyFill="1"/>
    <xf numFmtId="0" fontId="18" fillId="3" borderId="0" xfId="0" applyFont="1" applyFill="1" applyAlignment="1">
      <alignment horizontal="center" vertical="center"/>
    </xf>
    <xf numFmtId="9" fontId="17" fillId="3" borderId="0" xfId="18" applyFont="1" applyFill="1"/>
    <xf numFmtId="0" fontId="12" fillId="3" borderId="30" xfId="0" applyFont="1" applyFill="1" applyBorder="1" applyAlignment="1" applyProtection="1">
      <alignment horizontal="left" vertical="center" wrapText="1"/>
      <protection locked="0"/>
    </xf>
    <xf numFmtId="0" fontId="13" fillId="3" borderId="8" xfId="17" applyFont="1" applyFill="1" applyBorder="1" applyAlignment="1" applyProtection="1">
      <alignment horizontal="left" vertical="center" wrapText="1"/>
      <protection locked="0"/>
    </xf>
    <xf numFmtId="0" fontId="13" fillId="3" borderId="8" xfId="14" applyFont="1" applyFill="1" applyBorder="1" applyAlignment="1" applyProtection="1">
      <alignment vertical="center" wrapText="1"/>
      <protection locked="0"/>
    </xf>
    <xf numFmtId="0" fontId="13" fillId="3" borderId="8" xfId="0" applyFont="1" applyFill="1" applyBorder="1" applyAlignment="1" applyProtection="1">
      <alignment vertical="top" wrapText="1"/>
      <protection locked="0"/>
    </xf>
    <xf numFmtId="0" fontId="13" fillId="3" borderId="8" xfId="17" applyFont="1" applyFill="1" applyBorder="1" applyAlignment="1" applyProtection="1">
      <alignment horizontal="justify" vertical="center" wrapText="1"/>
      <protection locked="0"/>
    </xf>
    <xf numFmtId="0" fontId="13" fillId="3" borderId="8" xfId="16" applyFont="1" applyFill="1" applyBorder="1" applyAlignment="1" applyProtection="1">
      <alignment horizontal="left" vertical="center" wrapText="1"/>
      <protection locked="0"/>
    </xf>
    <xf numFmtId="0" fontId="13" fillId="3" borderId="8" xfId="0" applyFont="1" applyFill="1" applyBorder="1" applyAlignment="1" applyProtection="1">
      <alignment horizontal="justify" vertical="top" wrapText="1"/>
      <protection locked="0"/>
    </xf>
    <xf numFmtId="0" fontId="11" fillId="11" borderId="48" xfId="14" applyFont="1" applyFill="1" applyBorder="1" applyAlignment="1">
      <alignment horizontal="center" vertical="center" wrapText="1"/>
    </xf>
    <xf numFmtId="44" fontId="13" fillId="3" borderId="1" xfId="0" applyNumberFormat="1" applyFont="1" applyFill="1" applyBorder="1" applyAlignment="1" applyProtection="1">
      <alignment horizontal="left" vertical="center"/>
      <protection locked="0"/>
    </xf>
    <xf numFmtId="6" fontId="13" fillId="3" borderId="1" xfId="0" applyNumberFormat="1" applyFont="1" applyFill="1" applyBorder="1" applyAlignment="1" applyProtection="1">
      <alignment horizontal="left" vertical="center" wrapText="1"/>
      <protection locked="0"/>
    </xf>
    <xf numFmtId="0" fontId="13" fillId="21" borderId="8" xfId="0" applyFont="1" applyFill="1" applyBorder="1" applyAlignment="1" applyProtection="1">
      <alignment horizontal="left" vertical="center" wrapText="1"/>
      <protection locked="0"/>
    </xf>
    <xf numFmtId="0" fontId="13" fillId="21" borderId="1" xfId="0" applyFont="1" applyFill="1" applyBorder="1" applyAlignment="1" applyProtection="1">
      <alignment horizontal="left" vertical="center" wrapText="1"/>
      <protection locked="0"/>
    </xf>
    <xf numFmtId="0" fontId="12" fillId="3" borderId="1" xfId="14" applyFont="1" applyFill="1" applyBorder="1" applyAlignment="1" applyProtection="1">
      <alignment horizontal="center" vertical="center" wrapText="1"/>
      <protection locked="0"/>
    </xf>
    <xf numFmtId="0" fontId="13" fillId="3" borderId="8" xfId="2" applyNumberFormat="1" applyFont="1" applyFill="1" applyBorder="1" applyAlignment="1" applyProtection="1">
      <alignment vertical="top" wrapText="1"/>
      <protection locked="0"/>
    </xf>
    <xf numFmtId="0" fontId="13" fillId="3" borderId="1" xfId="2" applyNumberFormat="1" applyFont="1" applyFill="1" applyBorder="1" applyAlignment="1" applyProtection="1">
      <alignment vertical="center" wrapText="1"/>
      <protection locked="0"/>
    </xf>
    <xf numFmtId="0" fontId="13" fillId="3" borderId="8" xfId="2" applyNumberFormat="1" applyFont="1" applyFill="1" applyBorder="1" applyAlignment="1" applyProtection="1">
      <alignment horizontal="justify" vertical="center" wrapText="1"/>
      <protection locked="0"/>
    </xf>
    <xf numFmtId="0" fontId="13" fillId="3" borderId="1" xfId="0" applyFont="1" applyFill="1" applyBorder="1" applyAlignment="1" applyProtection="1">
      <alignment horizontal="justify" vertical="center" wrapText="1"/>
      <protection locked="0"/>
    </xf>
    <xf numFmtId="0" fontId="13" fillId="3" borderId="8" xfId="17" applyFont="1" applyFill="1" applyBorder="1" applyAlignment="1" applyProtection="1">
      <alignment vertical="center" wrapText="1"/>
      <protection locked="0"/>
    </xf>
    <xf numFmtId="0" fontId="13" fillId="21" borderId="50" xfId="0" applyFont="1" applyFill="1" applyBorder="1" applyAlignment="1" applyProtection="1">
      <alignment horizontal="left" vertical="center" wrapText="1"/>
      <protection locked="0"/>
    </xf>
    <xf numFmtId="0" fontId="13" fillId="3" borderId="8" xfId="14" applyFont="1" applyFill="1" applyBorder="1" applyAlignment="1" applyProtection="1">
      <alignment horizontal="justify" vertical="center" wrapText="1"/>
      <protection locked="0"/>
    </xf>
    <xf numFmtId="0" fontId="13" fillId="3" borderId="1" xfId="14" applyFont="1" applyFill="1" applyBorder="1" applyAlignment="1" applyProtection="1">
      <alignment horizontal="justify" vertical="center" wrapText="1"/>
      <protection locked="0"/>
    </xf>
    <xf numFmtId="0" fontId="39" fillId="3" borderId="8" xfId="17" applyFont="1" applyFill="1" applyBorder="1" applyAlignment="1" applyProtection="1">
      <alignment horizontal="left" vertical="center" wrapText="1"/>
      <protection locked="0"/>
    </xf>
    <xf numFmtId="0" fontId="39" fillId="3" borderId="1" xfId="14" applyFont="1" applyFill="1" applyBorder="1" applyAlignment="1" applyProtection="1">
      <alignment horizontal="left" vertical="center" wrapText="1"/>
      <protection locked="0"/>
    </xf>
    <xf numFmtId="0" fontId="13" fillId="21" borderId="19" xfId="0" applyFont="1" applyFill="1" applyBorder="1" applyAlignment="1" applyProtection="1">
      <alignment horizontal="left" vertical="center" wrapText="1"/>
      <protection locked="0"/>
    </xf>
    <xf numFmtId="0" fontId="13" fillId="3" borderId="8" xfId="17" applyFont="1" applyFill="1" applyBorder="1" applyAlignment="1" applyProtection="1">
      <alignment horizontal="center" vertical="center" wrapText="1"/>
      <protection locked="0"/>
    </xf>
    <xf numFmtId="0" fontId="13" fillId="3" borderId="49" xfId="17" applyFont="1" applyFill="1" applyBorder="1" applyAlignment="1" applyProtection="1">
      <alignment horizontal="left" vertical="center" wrapText="1"/>
      <protection locked="0"/>
    </xf>
    <xf numFmtId="0" fontId="39" fillId="3" borderId="1" xfId="17" applyFont="1" applyFill="1" applyBorder="1" applyAlignment="1" applyProtection="1">
      <alignment horizontal="justify" vertical="justify" wrapText="1"/>
      <protection locked="0"/>
    </xf>
    <xf numFmtId="0" fontId="13" fillId="3" borderId="8" xfId="17" applyFont="1" applyFill="1" applyBorder="1" applyAlignment="1" applyProtection="1">
      <alignment horizontal="justify" vertical="top" wrapText="1"/>
      <protection locked="0"/>
    </xf>
    <xf numFmtId="0" fontId="13" fillId="3" borderId="8" xfId="14" applyFont="1" applyFill="1" applyBorder="1" applyAlignment="1" applyProtection="1">
      <alignment horizontal="center" vertical="center" wrapText="1"/>
      <protection locked="0"/>
    </xf>
    <xf numFmtId="0" fontId="13" fillId="3" borderId="8" xfId="0" applyFont="1" applyFill="1" applyBorder="1" applyAlignment="1" applyProtection="1">
      <alignment horizontal="justify" vertical="center" wrapText="1"/>
      <protection locked="0"/>
    </xf>
    <xf numFmtId="0" fontId="13" fillId="3" borderId="1" xfId="0" applyFont="1" applyFill="1" applyBorder="1" applyAlignment="1" applyProtection="1">
      <alignment horizontal="left" vertical="center"/>
      <protection locked="0"/>
    </xf>
    <xf numFmtId="0" fontId="19" fillId="3" borderId="8" xfId="16" applyFont="1" applyFill="1" applyBorder="1" applyAlignment="1" applyProtection="1">
      <alignment horizontal="left" vertical="center" wrapText="1"/>
      <protection locked="0"/>
    </xf>
    <xf numFmtId="0" fontId="19" fillId="3" borderId="8" xfId="14" applyFont="1" applyFill="1" applyBorder="1" applyAlignment="1" applyProtection="1">
      <alignment horizontal="left" vertical="center" wrapText="1"/>
      <protection locked="0"/>
    </xf>
    <xf numFmtId="0" fontId="13" fillId="3" borderId="8" xfId="2" applyNumberFormat="1" applyFont="1" applyFill="1" applyBorder="1" applyAlignment="1" applyProtection="1">
      <alignment vertical="center" wrapText="1"/>
      <protection locked="0"/>
    </xf>
    <xf numFmtId="0" fontId="13" fillId="3" borderId="49" xfId="14" applyFont="1" applyFill="1" applyBorder="1" applyAlignment="1" applyProtection="1">
      <alignment horizontal="left" vertical="center" wrapText="1"/>
      <protection locked="0"/>
    </xf>
    <xf numFmtId="0" fontId="13" fillId="3" borderId="0" xfId="0" applyFont="1" applyFill="1" applyAlignment="1" applyProtection="1">
      <alignment vertical="center" wrapText="1"/>
      <protection locked="0"/>
    </xf>
    <xf numFmtId="0" fontId="40" fillId="3" borderId="1" xfId="1" applyFont="1" applyFill="1" applyBorder="1" applyAlignment="1" applyProtection="1">
      <alignment horizontal="center" vertical="center" wrapText="1"/>
      <protection locked="0"/>
    </xf>
    <xf numFmtId="0" fontId="13" fillId="3" borderId="49" xfId="17" applyFont="1" applyFill="1" applyBorder="1" applyAlignment="1" applyProtection="1">
      <alignment horizontal="justify" vertical="center" wrapText="1"/>
      <protection locked="0"/>
    </xf>
    <xf numFmtId="0" fontId="19" fillId="3" borderId="49" xfId="14" applyFont="1" applyFill="1" applyBorder="1" applyAlignment="1" applyProtection="1">
      <alignment horizontal="justify" vertical="center" wrapText="1"/>
      <protection locked="0"/>
    </xf>
    <xf numFmtId="0" fontId="19" fillId="3" borderId="1" xfId="14" applyFont="1" applyFill="1" applyBorder="1" applyAlignment="1" applyProtection="1">
      <alignment horizontal="left" vertical="center" wrapText="1"/>
      <protection locked="0"/>
    </xf>
  </cellXfs>
  <cellStyles count="78">
    <cellStyle name="Hyperlink" xfId="1" xr:uid="{00000000-0005-0000-0000-000000000000}"/>
    <cellStyle name="Millares" xfId="21" builtinId="3"/>
    <cellStyle name="Millares [0]" xfId="2" builtinId="6"/>
    <cellStyle name="Millares [0] 2" xfId="3" xr:uid="{00000000-0005-0000-0000-000002000000}"/>
    <cellStyle name="Millares [0] 2 2" xfId="23" xr:uid="{01E592B6-B57E-4516-A3DE-7C70319C63E8}"/>
    <cellStyle name="Millares [0] 2 2 2" xfId="47" xr:uid="{40E87F8A-9F08-4CC3-BFB2-A985EBD7CFB6}"/>
    <cellStyle name="Millares [0] 2 3" xfId="32" xr:uid="{E2F2AF57-CBB8-45B0-8C60-091B08DFE0E3}"/>
    <cellStyle name="Millares [0] 3" xfId="22" xr:uid="{D01EC070-10E5-4228-8B1C-AC4FD46F9CDA}"/>
    <cellStyle name="Millares [0] 3 2" xfId="46" xr:uid="{E30371DA-54CE-4DC4-85E6-B7013412573E}"/>
    <cellStyle name="Millares [0] 4" xfId="31" xr:uid="{2C2A6CCE-08B5-4897-A311-5C8F2EC70197}"/>
    <cellStyle name="Millares 2" xfId="4" xr:uid="{00000000-0005-0000-0000-000003000000}"/>
    <cellStyle name="Millares 2 2" xfId="24" xr:uid="{C641BFDC-567E-4193-AB41-56786C444ADC}"/>
    <cellStyle name="Millares 2 2 2" xfId="48" xr:uid="{24980E4C-C063-47B2-AABC-D406FFBEC594}"/>
    <cellStyle name="Millares 2 3" xfId="33" xr:uid="{D1AD601F-0635-4EB3-AD03-35029CCC5CD7}"/>
    <cellStyle name="Millares 3" xfId="5" xr:uid="{00000000-0005-0000-0000-000004000000}"/>
    <cellStyle name="Millares 3 2" xfId="6" xr:uid="{00000000-0005-0000-0000-000005000000}"/>
    <cellStyle name="Millares 3 2 2" xfId="7" xr:uid="{00000000-0005-0000-0000-000006000000}"/>
    <cellStyle name="Millares 3 2 2 2" xfId="27" xr:uid="{3B497E5A-9A1D-4FE2-A1F3-23668117861C}"/>
    <cellStyle name="Millares 3 2 2 2 2" xfId="51" xr:uid="{95C9D7C0-FC80-4075-A351-AB52EC0EDA2B}"/>
    <cellStyle name="Millares 3 2 2 3" xfId="36" xr:uid="{F6AA8426-D46D-4FCA-8E5C-3CC719C29D63}"/>
    <cellStyle name="Millares 3 2 3" xfId="26" xr:uid="{29A94537-9A63-4066-AB26-B64FFEDC27B3}"/>
    <cellStyle name="Millares 3 2 3 2" xfId="50" xr:uid="{A9B3033B-9A86-4B48-8745-36CB27322BED}"/>
    <cellStyle name="Millares 3 2 4" xfId="35" xr:uid="{694E0755-7C1D-473F-837B-E700E33752F9}"/>
    <cellStyle name="Millares 3 3" xfId="8" xr:uid="{00000000-0005-0000-0000-000007000000}"/>
    <cellStyle name="Millares 3 3 2" xfId="28" xr:uid="{BF534588-37B4-400F-809F-74D92EEC65BC}"/>
    <cellStyle name="Millares 3 3 2 2" xfId="52" xr:uid="{4E6101D9-B044-4201-82E1-D060FA571141}"/>
    <cellStyle name="Millares 3 3 3" xfId="37" xr:uid="{0EEA4C5D-A31C-4229-A952-A4313FDA7C9A}"/>
    <cellStyle name="Millares 3 4" xfId="25" xr:uid="{381DA174-F064-45AE-A51A-5E2AE1AB9671}"/>
    <cellStyle name="Millares 3 4 2" xfId="49" xr:uid="{6F99E455-D2E5-4819-A1E3-07B2D95FD773}"/>
    <cellStyle name="Millares 3 5" xfId="34" xr:uid="{0560C288-2AF7-4B64-9B48-FBE079091133}"/>
    <cellStyle name="Millares 4" xfId="54" xr:uid="{61704A97-422D-455D-9277-D44115E6F5AF}"/>
    <cellStyle name="Moneda" xfId="9" builtinId="4"/>
    <cellStyle name="Moneda [0]" xfId="10" builtinId="7"/>
    <cellStyle name="Moneda [0] 2" xfId="11" xr:uid="{00000000-0005-0000-0000-00000A000000}"/>
    <cellStyle name="Moneda [0] 2 2" xfId="29" xr:uid="{4B34DF03-0F6F-47E6-87FC-6EF2BD2E643B}"/>
    <cellStyle name="Moneda [0] 3" xfId="39" xr:uid="{7DD1189D-9A84-4CDD-AB7D-AF67243B2645}"/>
    <cellStyle name="Moneda 10" xfId="44" xr:uid="{51044542-1FF7-48E7-A6AC-043D7F2B0237}"/>
    <cellStyle name="Moneda 11" xfId="56" xr:uid="{2FF5F0F3-C8BB-4620-8ED8-731AB28C2E23}"/>
    <cellStyle name="Moneda 12" xfId="57" xr:uid="{912C5389-0271-4BC5-B8B0-B46546CF41F3}"/>
    <cellStyle name="Moneda 13" xfId="58" xr:uid="{6CB6E772-0039-430F-B3F4-A850D4950793}"/>
    <cellStyle name="Moneda 14" xfId="59" xr:uid="{C0A06593-B6D1-487E-9D64-DC5D2E380B50}"/>
    <cellStyle name="Moneda 15" xfId="60" xr:uid="{BA974767-BAA8-4F88-959A-ACBA8B715C13}"/>
    <cellStyle name="Moneda 16" xfId="61" xr:uid="{0828381A-FB35-4C12-8D3C-255ADB297A34}"/>
    <cellStyle name="Moneda 17" xfId="62" xr:uid="{B559283D-2F07-43BA-B9B6-1E0DBD5AB078}"/>
    <cellStyle name="Moneda 18" xfId="63" xr:uid="{8C031DDC-CF68-4BA4-A1D2-0EF00875CD04}"/>
    <cellStyle name="Moneda 19" xfId="64" xr:uid="{5AF8402C-376D-4FD8-8D06-CCD596BD26FC}"/>
    <cellStyle name="Moneda 2" xfId="38" xr:uid="{A58777AA-0C6D-496A-9AF0-A0CCA51D3A82}"/>
    <cellStyle name="Moneda 2 2" xfId="12" xr:uid="{00000000-0005-0000-0000-00000B000000}"/>
    <cellStyle name="Moneda 2 2 2" xfId="30" xr:uid="{53F704D6-77EF-4060-AA76-F8D2F27D2B04}"/>
    <cellStyle name="Moneda 20" xfId="65" xr:uid="{F8495025-8809-47EA-BB75-2EFF1DD8BB79}"/>
    <cellStyle name="Moneda 21" xfId="66" xr:uid="{2CCF678D-3C9D-49A7-B74F-58D3DF2BAB44}"/>
    <cellStyle name="Moneda 22" xfId="67" xr:uid="{ECF4101F-479A-41CE-91AA-C92F0B9868AF}"/>
    <cellStyle name="Moneda 23" xfId="68" xr:uid="{1DD9D5BC-F8CE-4437-B892-EC83BC7C3961}"/>
    <cellStyle name="Moneda 24" xfId="69" xr:uid="{30EB532B-DD73-44DA-B429-79D0DDEF6FDF}"/>
    <cellStyle name="Moneda 25" xfId="70" xr:uid="{69BAB57B-C3F3-4069-9B27-C660C33CB12B}"/>
    <cellStyle name="Moneda 26" xfId="71" xr:uid="{94A08AA0-FF8E-4AA2-95E5-1F3B0F7B52AB}"/>
    <cellStyle name="Moneda 27" xfId="72" xr:uid="{992F6A99-78F8-4321-8DD3-BBBE8095DC90}"/>
    <cellStyle name="Moneda 28" xfId="73" xr:uid="{C71E52D7-237C-4E4C-8C6A-67146C31668C}"/>
    <cellStyle name="Moneda 29" xfId="74" xr:uid="{5F072530-8AA0-43DC-9EBA-2FD2D9AE1271}"/>
    <cellStyle name="Moneda 3" xfId="40" xr:uid="{765C34C3-0FB6-4AD5-9DA1-9C8D5B537269}"/>
    <cellStyle name="Moneda 30" xfId="75" xr:uid="{5BC610BA-D32D-4FC9-8753-0DA480ADAFC0}"/>
    <cellStyle name="Moneda 31" xfId="76" xr:uid="{71D9820A-1639-4806-B8B7-0EF9A4AF5CD0}"/>
    <cellStyle name="Moneda 32" xfId="77" xr:uid="{00476B7A-9CD4-4069-99D0-49F875B44CD1}"/>
    <cellStyle name="Moneda 4" xfId="41" xr:uid="{9E47AA7C-059D-4FBC-A07E-5C45A35691C0}"/>
    <cellStyle name="Moneda 5" xfId="43" xr:uid="{917D8F7C-CB76-4926-B8E5-5D425959EA57}"/>
    <cellStyle name="Moneda 6" xfId="55" xr:uid="{3FEEFAAB-66C2-4452-B34D-CB4E25E218D2}"/>
    <cellStyle name="Moneda 7" xfId="53" xr:uid="{B580F421-FE69-479B-8F53-1C813F453111}"/>
    <cellStyle name="Moneda 8" xfId="42" xr:uid="{EF13BACE-5BBB-45F0-A486-4C8B0BFD587E}"/>
    <cellStyle name="Moneda 9" xfId="45" xr:uid="{B88EE6CB-690A-4652-AD9C-1ACAFF7EAFA3}"/>
    <cellStyle name="Normal" xfId="0" builtinId="0"/>
    <cellStyle name="Normal 2" xfId="13" xr:uid="{00000000-0005-0000-0000-00000D000000}"/>
    <cellStyle name="Normal 3" xfId="14" xr:uid="{00000000-0005-0000-0000-00000E000000}"/>
    <cellStyle name="Normal 3 2" xfId="15" xr:uid="{00000000-0005-0000-0000-00000F000000}"/>
    <cellStyle name="Normal 3 2 2" xfId="16" xr:uid="{00000000-0005-0000-0000-000010000000}"/>
    <cellStyle name="Normal 3 4" xfId="17" xr:uid="{00000000-0005-0000-0000-000011000000}"/>
    <cellStyle name="Porcentaje" xfId="18" builtinId="5"/>
    <cellStyle name="Porcentaje 2" xfId="19" xr:uid="{00000000-0005-0000-0000-000013000000}"/>
    <cellStyle name="Porcentaje 3" xfId="20" xr:uid="{00000000-0005-0000-0000-000014000000}"/>
  </cellStyles>
  <dxfs count="110">
    <dxf>
      <font>
        <color rgb="FF9C0006"/>
      </font>
      <fill>
        <patternFill>
          <bgColor rgb="FFFFC7CE"/>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font>
      <fill>
        <patternFill>
          <bgColor rgb="FFFF0000"/>
        </patternFill>
      </fill>
    </dxf>
    <dxf>
      <fill>
        <patternFill>
          <bgColor rgb="FFFFFF00"/>
        </patternFill>
      </fill>
    </dxf>
    <dxf>
      <fill>
        <patternFill>
          <bgColor rgb="FF92D050"/>
        </patternFill>
      </fill>
    </dxf>
    <dxf>
      <fill>
        <patternFill>
          <bgColor theme="0" tint="-0.14996795556505021"/>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theme="0"/>
      </font>
      <fill>
        <patternFill>
          <bgColor rgb="FFFF0000"/>
        </patternFill>
      </fill>
    </dxf>
    <dxf>
      <fill>
        <patternFill>
          <bgColor rgb="FFFFFF00"/>
        </patternFill>
      </fill>
    </dxf>
    <dxf>
      <font>
        <color auto="1"/>
      </font>
      <fill>
        <patternFill>
          <bgColor rgb="FF92D05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
      <numFmt numFmtId="13" formatCode="0%"/>
    </dxf>
  </dxfs>
  <tableStyles count="0" defaultTableStyle="TableStyleMedium2" defaultPivotStyle="PivotStyleLight16"/>
  <colors>
    <mruColors>
      <color rgb="FFB61978"/>
      <color rgb="FFFE1978"/>
      <color rgb="FF701978"/>
      <color rgb="FF006666"/>
      <color rgb="FF336699"/>
      <color rgb="FF000A8B"/>
      <color rgb="FF293166"/>
      <color rgb="FF6E1978"/>
      <color rgb="FF000000"/>
      <color rgb="FFA9A8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latin typeface="Arial" panose="020B0604020202020204" pitchFamily="34" charset="0"/>
                <a:cs typeface="Arial" panose="020B0604020202020204" pitchFamily="34" charset="0"/>
              </a:rPr>
              <a:t>Objetivos</a:t>
            </a:r>
            <a:r>
              <a:rPr lang="en-US" b="1" baseline="0">
                <a:latin typeface="Arial" panose="020B0604020202020204" pitchFamily="34" charset="0"/>
                <a:cs typeface="Arial" panose="020B0604020202020204" pitchFamily="34" charset="0"/>
              </a:rPr>
              <a:t> Dimensión Productiva, Social y Ambiental</a:t>
            </a:r>
            <a:endParaRPr lang="en-US" b="1">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title>
    <c:autoTitleDeleted val="0"/>
    <c:plotArea>
      <c:layout/>
      <c:barChart>
        <c:barDir val="bar"/>
        <c:grouping val="clustered"/>
        <c:varyColors val="0"/>
        <c:ser>
          <c:idx val="0"/>
          <c:order val="0"/>
          <c:tx>
            <c:strRef>
              <c:f>Obj_Estratégicos!$L$4</c:f>
              <c:strCache>
                <c:ptCount val="1"/>
                <c:pt idx="0">
                  <c:v>Promedio cumplimiento anual</c:v>
                </c:pt>
              </c:strCache>
            </c:strRef>
          </c:tx>
          <c:spPr>
            <a:solidFill>
              <a:schemeClr val="accent1"/>
            </a:solidFill>
            <a:ln>
              <a:noFill/>
            </a:ln>
            <a:effectLst/>
          </c:spPr>
          <c:invertIfNegative val="0"/>
          <c:dPt>
            <c:idx val="0"/>
            <c:invertIfNegative val="0"/>
            <c:bubble3D val="0"/>
            <c:spPr>
              <a:solidFill>
                <a:srgbClr val="6E1978"/>
              </a:solidFill>
              <a:ln>
                <a:noFill/>
              </a:ln>
              <a:effectLst/>
              <a:sp3d/>
            </c:spPr>
            <c:extLst>
              <c:ext xmlns:c16="http://schemas.microsoft.com/office/drawing/2014/chart" uri="{C3380CC4-5D6E-409C-BE32-E72D297353CC}">
                <c16:uniqueId val="{00000001-2C3B-4F24-B9C3-3CE7D693E47A}"/>
              </c:ext>
            </c:extLst>
          </c:dPt>
          <c:dPt>
            <c:idx val="1"/>
            <c:invertIfNegative val="0"/>
            <c:bubble3D val="0"/>
            <c:spPr>
              <a:solidFill>
                <a:srgbClr val="FE1978"/>
              </a:solidFill>
              <a:ln>
                <a:noFill/>
              </a:ln>
              <a:effectLst/>
            </c:spPr>
            <c:extLst>
              <c:ext xmlns:c16="http://schemas.microsoft.com/office/drawing/2014/chart" uri="{C3380CC4-5D6E-409C-BE32-E72D297353CC}">
                <c16:uniqueId val="{00000002-2C3B-4F24-B9C3-3CE7D693E47A}"/>
              </c:ext>
            </c:extLst>
          </c:dPt>
          <c:dLbls>
            <c:dLbl>
              <c:idx val="0"/>
              <c:layout>
                <c:manualLayout>
                  <c:x val="-0.11447641984424732"/>
                  <c:y val="-4.079254453614529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C3B-4F24-B9C3-3CE7D693E47A}"/>
                </c:ext>
              </c:extLst>
            </c:dLbl>
            <c:dLbl>
              <c:idx val="1"/>
              <c:layout>
                <c:manualLayout>
                  <c:x val="-0.25932413474921329"/>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C3B-4F24-B9C3-3CE7D693E47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Obj_Estratégicos!$K$5:$K$6</c:f>
              <c:strCache>
                <c:ptCount val="2"/>
                <c:pt idx="0">
                  <c:v>01. Democratizar los activos administrados por la SAE a través de mecanismos de disposición temporal y definitiva </c:v>
                </c:pt>
                <c:pt idx="1">
                  <c:v>02. Fomentar las economías populares y comunitarias a partir de proyectos estratégicos </c:v>
                </c:pt>
              </c:strCache>
            </c:strRef>
          </c:cat>
          <c:val>
            <c:numRef>
              <c:f>Obj_Estratégicos!$L$5:$L$6</c:f>
              <c:numCache>
                <c:formatCode>0%</c:formatCode>
                <c:ptCount val="2"/>
                <c:pt idx="0">
                  <c:v>0.74124149659863947</c:v>
                </c:pt>
                <c:pt idx="1">
                  <c:v>1</c:v>
                </c:pt>
              </c:numCache>
            </c:numRef>
          </c:val>
          <c:extLst>
            <c:ext xmlns:c16="http://schemas.microsoft.com/office/drawing/2014/chart" uri="{C3380CC4-5D6E-409C-BE32-E72D297353CC}">
              <c16:uniqueId val="{00000003-2C3B-4F24-B9C3-3CE7D693E47A}"/>
            </c:ext>
          </c:extLst>
        </c:ser>
        <c:dLbls>
          <c:showLegendKey val="0"/>
          <c:showVal val="1"/>
          <c:showCatName val="0"/>
          <c:showSerName val="0"/>
          <c:showPercent val="0"/>
          <c:showBubbleSize val="0"/>
        </c:dLbls>
        <c:gapWidth val="75"/>
        <c:axId val="897721199"/>
        <c:axId val="897717839"/>
      </c:barChart>
      <c:catAx>
        <c:axId val="89772119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97717839"/>
        <c:crosses val="autoZero"/>
        <c:auto val="1"/>
        <c:lblAlgn val="ctr"/>
        <c:lblOffset val="100"/>
        <c:noMultiLvlLbl val="0"/>
      </c:catAx>
      <c:valAx>
        <c:axId val="897717839"/>
        <c:scaling>
          <c:orientation val="minMax"/>
        </c:scaling>
        <c:delete val="1"/>
        <c:axPos val="b"/>
        <c:numFmt formatCode="0%" sourceLinked="1"/>
        <c:majorTickMark val="none"/>
        <c:minorTickMark val="none"/>
        <c:tickLblPos val="nextTo"/>
        <c:crossAx val="897721199"/>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latin typeface="Arial" panose="020B0604020202020204" pitchFamily="34" charset="0"/>
                <a:cs typeface="Arial" panose="020B0604020202020204" pitchFamily="34" charset="0"/>
              </a:rPr>
              <a:t>Objetivos</a:t>
            </a:r>
            <a:r>
              <a:rPr lang="en-US" b="1" baseline="0">
                <a:latin typeface="Arial" panose="020B0604020202020204" pitchFamily="34" charset="0"/>
                <a:cs typeface="Arial" panose="020B0604020202020204" pitchFamily="34" charset="0"/>
              </a:rPr>
              <a:t> Dimensión Financiera</a:t>
            </a:r>
            <a:endParaRPr lang="en-US" b="1">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title>
    <c:autoTitleDeleted val="0"/>
    <c:plotArea>
      <c:layout/>
      <c:barChart>
        <c:barDir val="bar"/>
        <c:grouping val="clustered"/>
        <c:varyColors val="0"/>
        <c:ser>
          <c:idx val="0"/>
          <c:order val="0"/>
          <c:tx>
            <c:strRef>
              <c:f>Obj_Estratégicos!$L$4</c:f>
              <c:strCache>
                <c:ptCount val="1"/>
                <c:pt idx="0">
                  <c:v>Promedio cumplimiento anual</c:v>
                </c:pt>
              </c:strCache>
            </c:strRef>
          </c:tx>
          <c:spPr>
            <a:solidFill>
              <a:schemeClr val="accent1"/>
            </a:solidFill>
            <a:ln>
              <a:noFill/>
            </a:ln>
            <a:effectLst/>
          </c:spPr>
          <c:invertIfNegative val="0"/>
          <c:dPt>
            <c:idx val="0"/>
            <c:invertIfNegative val="0"/>
            <c:bubble3D val="0"/>
            <c:spPr>
              <a:solidFill>
                <a:srgbClr val="6E1978"/>
              </a:solidFill>
              <a:ln>
                <a:noFill/>
              </a:ln>
              <a:effectLst/>
              <a:sp3d/>
            </c:spPr>
            <c:extLst>
              <c:ext xmlns:c16="http://schemas.microsoft.com/office/drawing/2014/chart" uri="{C3380CC4-5D6E-409C-BE32-E72D297353CC}">
                <c16:uniqueId val="{00000001-7C04-40F1-90CA-77A56CB6F84D}"/>
              </c:ext>
            </c:extLst>
          </c:dPt>
          <c:dPt>
            <c:idx val="1"/>
            <c:invertIfNegative val="0"/>
            <c:bubble3D val="0"/>
            <c:spPr>
              <a:solidFill>
                <a:srgbClr val="B61978"/>
              </a:solidFill>
              <a:ln>
                <a:noFill/>
              </a:ln>
              <a:effectLst/>
            </c:spPr>
            <c:extLst>
              <c:ext xmlns:c16="http://schemas.microsoft.com/office/drawing/2014/chart" uri="{C3380CC4-5D6E-409C-BE32-E72D297353CC}">
                <c16:uniqueId val="{00000004-7C04-40F1-90CA-77A56CB6F84D}"/>
              </c:ext>
            </c:extLst>
          </c:dPt>
          <c:dPt>
            <c:idx val="2"/>
            <c:invertIfNegative val="0"/>
            <c:bubble3D val="0"/>
            <c:spPr>
              <a:solidFill>
                <a:srgbClr val="FE1978"/>
              </a:solidFill>
              <a:ln>
                <a:noFill/>
              </a:ln>
              <a:effectLst/>
              <a:sp3d/>
            </c:spPr>
            <c:extLst>
              <c:ext xmlns:c16="http://schemas.microsoft.com/office/drawing/2014/chart" uri="{C3380CC4-5D6E-409C-BE32-E72D297353CC}">
                <c16:uniqueId val="{00000003-7C04-40F1-90CA-77A56CB6F84D}"/>
              </c:ext>
            </c:extLst>
          </c:dPt>
          <c:dLbls>
            <c:dLbl>
              <c:idx val="0"/>
              <c:layout>
                <c:manualLayout>
                  <c:x val="-0.10279515251320176"/>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04-40F1-90CA-77A56CB6F84D}"/>
                </c:ext>
              </c:extLst>
            </c:dLbl>
            <c:dLbl>
              <c:idx val="1"/>
              <c:layout>
                <c:manualLayout>
                  <c:x val="-0.23829785355333125"/>
                  <c:y val="-4.335036171951428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04-40F1-90CA-77A56CB6F84D}"/>
                </c:ext>
              </c:extLst>
            </c:dLbl>
            <c:dLbl>
              <c:idx val="2"/>
              <c:layout>
                <c:manualLayout>
                  <c:x val="-9.1113885182156115E-2"/>
                  <c:y val="-3.9737372526703075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C04-40F1-90CA-77A56CB6F84D}"/>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Obj_Estratégicos!$K$13:$K$15</c:f>
              <c:strCache>
                <c:ptCount val="3"/>
                <c:pt idx="0">
                  <c:v>03. Garantizar la efectiva transferencia de recursos a la Nación</c:v>
                </c:pt>
                <c:pt idx="1">
                  <c:v>04. Generar rentabilidad económica a partir de la diversificación de ingresos</c:v>
                </c:pt>
                <c:pt idx="2">
                  <c:v>05. Garantizar la recuperación de cartera por procesos de cobro persuasivo y judicialización.</c:v>
                </c:pt>
              </c:strCache>
            </c:strRef>
          </c:cat>
          <c:val>
            <c:numRef>
              <c:f>Obj_Estratégicos!$L$13:$L$15</c:f>
              <c:numCache>
                <c:formatCode>0%</c:formatCode>
                <c:ptCount val="3"/>
                <c:pt idx="0">
                  <c:v>0.99999134327497607</c:v>
                </c:pt>
                <c:pt idx="1">
                  <c:v>0.81804560332970888</c:v>
                </c:pt>
                <c:pt idx="2">
                  <c:v>0.97327553394255861</c:v>
                </c:pt>
              </c:numCache>
            </c:numRef>
          </c:val>
          <c:extLst>
            <c:ext xmlns:c16="http://schemas.microsoft.com/office/drawing/2014/chart" uri="{C3380CC4-5D6E-409C-BE32-E72D297353CC}">
              <c16:uniqueId val="{00000005-7C04-40F1-90CA-77A56CB6F84D}"/>
            </c:ext>
          </c:extLst>
        </c:ser>
        <c:dLbls>
          <c:showLegendKey val="0"/>
          <c:showVal val="1"/>
          <c:showCatName val="0"/>
          <c:showSerName val="0"/>
          <c:showPercent val="0"/>
          <c:showBubbleSize val="0"/>
        </c:dLbls>
        <c:gapWidth val="75"/>
        <c:axId val="897721199"/>
        <c:axId val="897717839"/>
      </c:barChart>
      <c:catAx>
        <c:axId val="89772119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97717839"/>
        <c:crosses val="autoZero"/>
        <c:auto val="1"/>
        <c:lblAlgn val="ctr"/>
        <c:lblOffset val="100"/>
        <c:noMultiLvlLbl val="0"/>
      </c:catAx>
      <c:valAx>
        <c:axId val="897717839"/>
        <c:scaling>
          <c:orientation val="minMax"/>
        </c:scaling>
        <c:delete val="1"/>
        <c:axPos val="b"/>
        <c:numFmt formatCode="0%" sourceLinked="1"/>
        <c:majorTickMark val="none"/>
        <c:minorTickMark val="none"/>
        <c:tickLblPos val="nextTo"/>
        <c:crossAx val="897721199"/>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latin typeface="Arial" panose="020B0604020202020204" pitchFamily="34" charset="0"/>
                <a:cs typeface="Arial" panose="020B0604020202020204" pitchFamily="34" charset="0"/>
              </a:rPr>
              <a:t>Objetivos</a:t>
            </a:r>
            <a:r>
              <a:rPr lang="en-US" b="1" baseline="0">
                <a:latin typeface="Arial" panose="020B0604020202020204" pitchFamily="34" charset="0"/>
                <a:cs typeface="Arial" panose="020B0604020202020204" pitchFamily="34" charset="0"/>
              </a:rPr>
              <a:t> Dimensión Grupos de Interés</a:t>
            </a:r>
            <a:endParaRPr lang="en-US" b="1">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title>
    <c:autoTitleDeleted val="0"/>
    <c:plotArea>
      <c:layout/>
      <c:barChart>
        <c:barDir val="bar"/>
        <c:grouping val="clustered"/>
        <c:varyColors val="0"/>
        <c:ser>
          <c:idx val="0"/>
          <c:order val="0"/>
          <c:tx>
            <c:strRef>
              <c:f>Obj_Estratégicos!$L$4</c:f>
              <c:strCache>
                <c:ptCount val="1"/>
                <c:pt idx="0">
                  <c:v>Promedio cumplimiento anual</c:v>
                </c:pt>
              </c:strCache>
            </c:strRef>
          </c:tx>
          <c:spPr>
            <a:solidFill>
              <a:schemeClr val="accent1"/>
            </a:solidFill>
            <a:ln>
              <a:noFill/>
            </a:ln>
            <a:effectLst/>
          </c:spPr>
          <c:invertIfNegative val="0"/>
          <c:dPt>
            <c:idx val="0"/>
            <c:invertIfNegative val="0"/>
            <c:bubble3D val="0"/>
            <c:spPr>
              <a:solidFill>
                <a:srgbClr val="6E1978"/>
              </a:solidFill>
              <a:ln>
                <a:noFill/>
              </a:ln>
              <a:effectLst/>
              <a:sp3d/>
            </c:spPr>
            <c:extLst>
              <c:ext xmlns:c16="http://schemas.microsoft.com/office/drawing/2014/chart" uri="{C3380CC4-5D6E-409C-BE32-E72D297353CC}">
                <c16:uniqueId val="{00000001-C1B4-4173-87A3-05EF5466E6A1}"/>
              </c:ext>
            </c:extLst>
          </c:dPt>
          <c:dPt>
            <c:idx val="1"/>
            <c:invertIfNegative val="0"/>
            <c:bubble3D val="0"/>
            <c:spPr>
              <a:solidFill>
                <a:srgbClr val="B61978"/>
              </a:solidFill>
              <a:ln>
                <a:noFill/>
              </a:ln>
              <a:effectLst/>
            </c:spPr>
            <c:extLst>
              <c:ext xmlns:c16="http://schemas.microsoft.com/office/drawing/2014/chart" uri="{C3380CC4-5D6E-409C-BE32-E72D297353CC}">
                <c16:uniqueId val="{00000004-C1B4-4173-87A3-05EF5466E6A1}"/>
              </c:ext>
            </c:extLst>
          </c:dPt>
          <c:dPt>
            <c:idx val="2"/>
            <c:invertIfNegative val="0"/>
            <c:bubble3D val="0"/>
            <c:spPr>
              <a:solidFill>
                <a:srgbClr val="FE1978"/>
              </a:solidFill>
              <a:ln>
                <a:noFill/>
              </a:ln>
              <a:effectLst/>
              <a:sp3d/>
            </c:spPr>
            <c:extLst>
              <c:ext xmlns:c16="http://schemas.microsoft.com/office/drawing/2014/chart" uri="{C3380CC4-5D6E-409C-BE32-E72D297353CC}">
                <c16:uniqueId val="{00000003-C1B4-4173-87A3-05EF5466E6A1}"/>
              </c:ext>
            </c:extLst>
          </c:dPt>
          <c:dLbls>
            <c:dLbl>
              <c:idx val="0"/>
              <c:layout>
                <c:manualLayout>
                  <c:x val="-0.1465116219450398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1B4-4173-87A3-05EF5466E6A1}"/>
                </c:ext>
              </c:extLst>
            </c:dLbl>
            <c:dLbl>
              <c:idx val="1"/>
              <c:layout>
                <c:manualLayout>
                  <c:x val="-0.2713178184167403"/>
                  <c:y val="-4.192872117400419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1B4-4173-87A3-05EF5466E6A1}"/>
                </c:ext>
              </c:extLst>
            </c:dLbl>
            <c:dLbl>
              <c:idx val="2"/>
              <c:layout>
                <c:manualLayout>
                  <c:x val="-0.22067182564561535"/>
                  <c:y val="-1.25786163522012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1B4-4173-87A3-05EF5466E6A1}"/>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Obj_Estratégicos!$K$22:$K$24</c:f>
              <c:strCache>
                <c:ptCount val="3"/>
                <c:pt idx="0">
                  <c:v>06. Garantizar el acceso a la información pública, la participación ciudadana y el diálogo social </c:v>
                </c:pt>
                <c:pt idx="1">
                  <c:v>07. Promover la creación de alianzas público populares, comunitarias, cooperativas, corporativas y de cooperación internacional</c:v>
                </c:pt>
                <c:pt idx="2">
                  <c:v>08. Posicionar a la SAE como una entidad líder en la administración transparente de activos con enfoque social, ambiental y productivo</c:v>
                </c:pt>
              </c:strCache>
            </c:strRef>
          </c:cat>
          <c:val>
            <c:numRef>
              <c:f>Obj_Estratégicos!$L$22:$L$24</c:f>
              <c:numCache>
                <c:formatCode>0%</c:formatCode>
                <c:ptCount val="3"/>
                <c:pt idx="0">
                  <c:v>0.80726160524887769</c:v>
                </c:pt>
                <c:pt idx="1">
                  <c:v>1</c:v>
                </c:pt>
                <c:pt idx="2">
                  <c:v>0.98106307962857942</c:v>
                </c:pt>
              </c:numCache>
            </c:numRef>
          </c:val>
          <c:extLst>
            <c:ext xmlns:c16="http://schemas.microsoft.com/office/drawing/2014/chart" uri="{C3380CC4-5D6E-409C-BE32-E72D297353CC}">
              <c16:uniqueId val="{00000005-C1B4-4173-87A3-05EF5466E6A1}"/>
            </c:ext>
          </c:extLst>
        </c:ser>
        <c:dLbls>
          <c:showLegendKey val="0"/>
          <c:showVal val="1"/>
          <c:showCatName val="0"/>
          <c:showSerName val="0"/>
          <c:showPercent val="0"/>
          <c:showBubbleSize val="0"/>
        </c:dLbls>
        <c:gapWidth val="75"/>
        <c:axId val="897721199"/>
        <c:axId val="897717839"/>
      </c:barChart>
      <c:catAx>
        <c:axId val="89772119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97717839"/>
        <c:crosses val="autoZero"/>
        <c:auto val="1"/>
        <c:lblAlgn val="ctr"/>
        <c:lblOffset val="100"/>
        <c:noMultiLvlLbl val="0"/>
      </c:catAx>
      <c:valAx>
        <c:axId val="897717839"/>
        <c:scaling>
          <c:orientation val="minMax"/>
        </c:scaling>
        <c:delete val="1"/>
        <c:axPos val="b"/>
        <c:numFmt formatCode="0%" sourceLinked="1"/>
        <c:majorTickMark val="none"/>
        <c:minorTickMark val="none"/>
        <c:tickLblPos val="nextTo"/>
        <c:crossAx val="897721199"/>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latin typeface="Arial" panose="020B0604020202020204" pitchFamily="34" charset="0"/>
                <a:cs typeface="Arial" panose="020B0604020202020204" pitchFamily="34" charset="0"/>
              </a:rPr>
              <a:t>Objetivos</a:t>
            </a:r>
            <a:r>
              <a:rPr lang="en-US" b="1" baseline="0">
                <a:latin typeface="Arial" panose="020B0604020202020204" pitchFamily="34" charset="0"/>
                <a:cs typeface="Arial" panose="020B0604020202020204" pitchFamily="34" charset="0"/>
              </a:rPr>
              <a:t> Dimensión Procesos Internos</a:t>
            </a:r>
            <a:endParaRPr lang="en-US" b="1">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title>
    <c:autoTitleDeleted val="0"/>
    <c:plotArea>
      <c:layout/>
      <c:barChart>
        <c:barDir val="bar"/>
        <c:grouping val="clustered"/>
        <c:varyColors val="0"/>
        <c:ser>
          <c:idx val="0"/>
          <c:order val="0"/>
          <c:tx>
            <c:strRef>
              <c:f>Obj_Estratégicos!$L$4</c:f>
              <c:strCache>
                <c:ptCount val="1"/>
                <c:pt idx="0">
                  <c:v>Promedio cumplimiento anual</c:v>
                </c:pt>
              </c:strCache>
            </c:strRef>
          </c:tx>
          <c:spPr>
            <a:solidFill>
              <a:srgbClr val="B61978"/>
            </a:solidFill>
            <a:ln>
              <a:noFill/>
            </a:ln>
            <a:effectLst/>
          </c:spPr>
          <c:invertIfNegative val="0"/>
          <c:dPt>
            <c:idx val="0"/>
            <c:invertIfNegative val="0"/>
            <c:bubble3D val="0"/>
            <c:spPr>
              <a:solidFill>
                <a:srgbClr val="6E1978"/>
              </a:solidFill>
              <a:ln>
                <a:noFill/>
              </a:ln>
              <a:effectLst/>
              <a:sp3d/>
            </c:spPr>
            <c:extLst>
              <c:ext xmlns:c16="http://schemas.microsoft.com/office/drawing/2014/chart" uri="{C3380CC4-5D6E-409C-BE32-E72D297353CC}">
                <c16:uniqueId val="{00000001-7CB9-4DF8-B067-20088628CC8F}"/>
              </c:ext>
            </c:extLst>
          </c:dPt>
          <c:dPt>
            <c:idx val="2"/>
            <c:invertIfNegative val="0"/>
            <c:bubble3D val="0"/>
            <c:spPr>
              <a:solidFill>
                <a:srgbClr val="FE1978"/>
              </a:solidFill>
              <a:ln>
                <a:noFill/>
              </a:ln>
              <a:effectLst/>
              <a:sp3d/>
            </c:spPr>
            <c:extLst>
              <c:ext xmlns:c16="http://schemas.microsoft.com/office/drawing/2014/chart" uri="{C3380CC4-5D6E-409C-BE32-E72D297353CC}">
                <c16:uniqueId val="{00000003-7CB9-4DF8-B067-20088628CC8F}"/>
              </c:ext>
            </c:extLst>
          </c:dPt>
          <c:dLbls>
            <c:dLbl>
              <c:idx val="0"/>
              <c:layout>
                <c:manualLayout>
                  <c:x val="-0.1029013665028546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B9-4DF8-B067-20088628CC8F}"/>
                </c:ext>
              </c:extLst>
            </c:dLbl>
            <c:dLbl>
              <c:idx val="1"/>
              <c:layout>
                <c:manualLayout>
                  <c:x val="-0.1552546933200965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B9-4DF8-B067-20088628CC8F}"/>
                </c:ext>
              </c:extLst>
            </c:dLbl>
            <c:dLbl>
              <c:idx val="2"/>
              <c:layout>
                <c:manualLayout>
                  <c:x val="-0.2184397429271126"/>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CB9-4DF8-B067-20088628CC8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Obj_Estratégicos!$K$30:$K$32</c:f>
              <c:strCache>
                <c:ptCount val="3"/>
                <c:pt idx="0">
                  <c:v>09. Garantizar la mejora continua del modelo de operación de la SAE.</c:v>
                </c:pt>
                <c:pt idx="1">
                  <c:v>10. Diseñar, desarrollar e implementar la estrategia de transición digital.</c:v>
                </c:pt>
                <c:pt idx="2">
                  <c:v>11. Estandarizar, actualizar y mejorar la información del inventario de activos administrados por la SAE.</c:v>
                </c:pt>
              </c:strCache>
            </c:strRef>
          </c:cat>
          <c:val>
            <c:numRef>
              <c:f>Obj_Estratégicos!$L$30:$L$32</c:f>
              <c:numCache>
                <c:formatCode>0%</c:formatCode>
                <c:ptCount val="3"/>
                <c:pt idx="0">
                  <c:v>0.90501669918056338</c:v>
                </c:pt>
                <c:pt idx="1">
                  <c:v>0.94985838779956433</c:v>
                </c:pt>
                <c:pt idx="2">
                  <c:v>0.98605068683536035</c:v>
                </c:pt>
              </c:numCache>
            </c:numRef>
          </c:val>
          <c:extLst>
            <c:ext xmlns:c16="http://schemas.microsoft.com/office/drawing/2014/chart" uri="{C3380CC4-5D6E-409C-BE32-E72D297353CC}">
              <c16:uniqueId val="{00000005-7CB9-4DF8-B067-20088628CC8F}"/>
            </c:ext>
          </c:extLst>
        </c:ser>
        <c:dLbls>
          <c:showLegendKey val="0"/>
          <c:showVal val="1"/>
          <c:showCatName val="0"/>
          <c:showSerName val="0"/>
          <c:showPercent val="0"/>
          <c:showBubbleSize val="0"/>
        </c:dLbls>
        <c:gapWidth val="75"/>
        <c:axId val="897721199"/>
        <c:axId val="897717839"/>
      </c:barChart>
      <c:catAx>
        <c:axId val="89772119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97717839"/>
        <c:crosses val="autoZero"/>
        <c:auto val="1"/>
        <c:lblAlgn val="ctr"/>
        <c:lblOffset val="100"/>
        <c:noMultiLvlLbl val="0"/>
      </c:catAx>
      <c:valAx>
        <c:axId val="897717839"/>
        <c:scaling>
          <c:orientation val="minMax"/>
        </c:scaling>
        <c:delete val="1"/>
        <c:axPos val="b"/>
        <c:numFmt formatCode="0%" sourceLinked="1"/>
        <c:majorTickMark val="none"/>
        <c:minorTickMark val="none"/>
        <c:tickLblPos val="nextTo"/>
        <c:crossAx val="897721199"/>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latin typeface="Arial" panose="020B0604020202020204" pitchFamily="34" charset="0"/>
                <a:cs typeface="Arial" panose="020B0604020202020204" pitchFamily="34" charset="0"/>
              </a:rPr>
              <a:t>Objetivos</a:t>
            </a:r>
            <a:r>
              <a:rPr lang="en-US" b="1" baseline="0">
                <a:latin typeface="Arial" panose="020B0604020202020204" pitchFamily="34" charset="0"/>
                <a:cs typeface="Arial" panose="020B0604020202020204" pitchFamily="34" charset="0"/>
              </a:rPr>
              <a:t> Dimensión Aprendizaje y Desarrollo</a:t>
            </a:r>
            <a:endParaRPr lang="en-US" b="1">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title>
    <c:autoTitleDeleted val="0"/>
    <c:plotArea>
      <c:layout/>
      <c:barChart>
        <c:barDir val="bar"/>
        <c:grouping val="clustered"/>
        <c:varyColors val="0"/>
        <c:ser>
          <c:idx val="0"/>
          <c:order val="0"/>
          <c:tx>
            <c:strRef>
              <c:f>Obj_Estratégicos!$L$4</c:f>
              <c:strCache>
                <c:ptCount val="1"/>
                <c:pt idx="0">
                  <c:v>Promedio cumplimiento anual</c:v>
                </c:pt>
              </c:strCache>
            </c:strRef>
          </c:tx>
          <c:spPr>
            <a:solidFill>
              <a:srgbClr val="B61978"/>
            </a:solidFill>
            <a:ln>
              <a:noFill/>
            </a:ln>
            <a:effectLst/>
          </c:spPr>
          <c:invertIfNegative val="0"/>
          <c:dPt>
            <c:idx val="0"/>
            <c:invertIfNegative val="0"/>
            <c:bubble3D val="0"/>
            <c:spPr>
              <a:solidFill>
                <a:srgbClr val="6E1978"/>
              </a:solidFill>
              <a:ln>
                <a:noFill/>
              </a:ln>
              <a:effectLst/>
              <a:sp3d/>
            </c:spPr>
            <c:extLst>
              <c:ext xmlns:c16="http://schemas.microsoft.com/office/drawing/2014/chart" uri="{C3380CC4-5D6E-409C-BE32-E72D297353CC}">
                <c16:uniqueId val="{00000001-EB28-4B1D-B0F1-31CDB3991D53}"/>
              </c:ext>
            </c:extLst>
          </c:dPt>
          <c:dPt>
            <c:idx val="2"/>
            <c:invertIfNegative val="0"/>
            <c:bubble3D val="0"/>
            <c:spPr>
              <a:solidFill>
                <a:srgbClr val="FE1978"/>
              </a:solidFill>
              <a:ln>
                <a:noFill/>
              </a:ln>
              <a:effectLst/>
              <a:sp3d/>
            </c:spPr>
            <c:extLst>
              <c:ext xmlns:c16="http://schemas.microsoft.com/office/drawing/2014/chart" uri="{C3380CC4-5D6E-409C-BE32-E72D297353CC}">
                <c16:uniqueId val="{00000003-EB28-4B1D-B0F1-31CDB3991D53}"/>
              </c:ext>
            </c:extLst>
          </c:dPt>
          <c:dLbls>
            <c:dLbl>
              <c:idx val="0"/>
              <c:layout>
                <c:manualLayout>
                  <c:x val="-0.11197843505180442"/>
                  <c:y val="-4.685643441847119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B28-4B1D-B0F1-31CDB3991D53}"/>
                </c:ext>
              </c:extLst>
            </c:dLbl>
            <c:dLbl>
              <c:idx val="1"/>
              <c:layout>
                <c:manualLayout>
                  <c:x val="-7.943263379167725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EB28-4B1D-B0F1-31CDB3991D53}"/>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Obj_Estratégicos!$K$38:$K$39</c:f>
              <c:strCache>
                <c:ptCount val="2"/>
                <c:pt idx="0">
                  <c:v>12. Fomentar un bienestar laboral armónico.</c:v>
                </c:pt>
                <c:pt idx="1">
                  <c:v>13. Desarrollar y potenciar las habilidades, competencias y conocimiento del talento humano de SAE.</c:v>
                </c:pt>
              </c:strCache>
            </c:strRef>
          </c:cat>
          <c:val>
            <c:numRef>
              <c:f>Obj_Estratégicos!$L$38:$L$39</c:f>
              <c:numCache>
                <c:formatCode>0%</c:formatCode>
                <c:ptCount val="2"/>
                <c:pt idx="0">
                  <c:v>0.89090909090909087</c:v>
                </c:pt>
                <c:pt idx="1">
                  <c:v>0.95454545454545459</c:v>
                </c:pt>
              </c:numCache>
            </c:numRef>
          </c:val>
          <c:extLst>
            <c:ext xmlns:c16="http://schemas.microsoft.com/office/drawing/2014/chart" uri="{C3380CC4-5D6E-409C-BE32-E72D297353CC}">
              <c16:uniqueId val="{00000005-EB28-4B1D-B0F1-31CDB3991D53}"/>
            </c:ext>
          </c:extLst>
        </c:ser>
        <c:dLbls>
          <c:showLegendKey val="0"/>
          <c:showVal val="1"/>
          <c:showCatName val="0"/>
          <c:showSerName val="0"/>
          <c:showPercent val="0"/>
          <c:showBubbleSize val="0"/>
        </c:dLbls>
        <c:gapWidth val="75"/>
        <c:axId val="897721199"/>
        <c:axId val="897717839"/>
      </c:barChart>
      <c:catAx>
        <c:axId val="897721199"/>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897717839"/>
        <c:crosses val="autoZero"/>
        <c:auto val="1"/>
        <c:lblAlgn val="ctr"/>
        <c:lblOffset val="100"/>
        <c:noMultiLvlLbl val="0"/>
      </c:catAx>
      <c:valAx>
        <c:axId val="897717839"/>
        <c:scaling>
          <c:orientation val="minMax"/>
        </c:scaling>
        <c:delete val="1"/>
        <c:axPos val="b"/>
        <c:numFmt formatCode="0%" sourceLinked="1"/>
        <c:majorTickMark val="none"/>
        <c:minorTickMark val="none"/>
        <c:tickLblPos val="nextTo"/>
        <c:crossAx val="897721199"/>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Hoja1!$G$3:$G$29</c:f>
              <c:strCache>
                <c:ptCount val="27"/>
                <c:pt idx="0">
                  <c:v>G. Comercial</c:v>
                </c:pt>
                <c:pt idx="1">
                  <c:v>G. de Asuntos Legales</c:v>
                </c:pt>
                <c:pt idx="2">
                  <c:v>GBI. Rurales </c:v>
                </c:pt>
                <c:pt idx="3">
                  <c:v>GBI. Urbanos </c:v>
                </c:pt>
                <c:pt idx="4">
                  <c:v>GB. Muebles</c:v>
                </c:pt>
                <c:pt idx="5">
                  <c:v>G. de Contratos</c:v>
                </c:pt>
                <c:pt idx="6">
                  <c:v>G. de Proyectos Especiales</c:v>
                </c:pt>
                <c:pt idx="7">
                  <c:v>G. de Riesgos, Ética y Cumplimiento</c:v>
                </c:pt>
                <c:pt idx="8">
                  <c:v>G. de Sociedades Activas</c:v>
                </c:pt>
                <c:pt idx="9">
                  <c:v>G. de Sociedades en Liquidación</c:v>
                </c:pt>
                <c:pt idx="10">
                  <c:v>G. de Talento Humano</c:v>
                </c:pt>
                <c:pt idx="11">
                  <c:v>G. Financiera</c:v>
                </c:pt>
                <c:pt idx="12">
                  <c:v>GR. Centro Oriente </c:v>
                </c:pt>
                <c:pt idx="13">
                  <c:v>GR. Norte</c:v>
                </c:pt>
                <c:pt idx="14">
                  <c:v>GR. Occidente</c:v>
                </c:pt>
                <c:pt idx="15">
                  <c:v>GR. Sur Occidente</c:v>
                </c:pt>
                <c:pt idx="16">
                  <c:v>G. Técnica</c:v>
                </c:pt>
                <c:pt idx="17">
                  <c:v>GIT. Archivo y Correspondencia</c:v>
                </c:pt>
                <c:pt idx="18">
                  <c:v>GIT. Aseguramiento y Control de la Información</c:v>
                </c:pt>
                <c:pt idx="19">
                  <c:v>GIT. Depositarios Provisionales y Liquidadores</c:v>
                </c:pt>
                <c:pt idx="20">
                  <c:v>GIT. Servicios Administrativos</c:v>
                </c:pt>
                <c:pt idx="21">
                  <c:v>GIT. Viáticos y Comisiones</c:v>
                </c:pt>
                <c:pt idx="22">
                  <c:v>O. Asesora de Planeación</c:v>
                </c:pt>
                <c:pt idx="23">
                  <c:v>O. Comunicaciones y Atención al Ciudadano</c:v>
                </c:pt>
                <c:pt idx="24">
                  <c:v>O. de Control Interno</c:v>
                </c:pt>
                <c:pt idx="25">
                  <c:v>O. de Gestión de la Información</c:v>
                </c:pt>
                <c:pt idx="26">
                  <c:v>Presidencia</c:v>
                </c:pt>
              </c:strCache>
            </c:strRef>
          </c:cat>
          <c:val>
            <c:numRef>
              <c:f>Hoja1!$H$3:$H$29</c:f>
              <c:numCache>
                <c:formatCode>0%</c:formatCode>
                <c:ptCount val="27"/>
                <c:pt idx="0">
                  <c:v>0.625</c:v>
                </c:pt>
                <c:pt idx="1">
                  <c:v>0.8732841807470898</c:v>
                </c:pt>
                <c:pt idx="2">
                  <c:v>1</c:v>
                </c:pt>
                <c:pt idx="3">
                  <c:v>0.91496598639455795</c:v>
                </c:pt>
                <c:pt idx="4">
                  <c:v>0.8829400495809524</c:v>
                </c:pt>
                <c:pt idx="5">
                  <c:v>0.99853929301782063</c:v>
                </c:pt>
                <c:pt idx="6">
                  <c:v>0.69270145331452604</c:v>
                </c:pt>
                <c:pt idx="7">
                  <c:v>1</c:v>
                </c:pt>
                <c:pt idx="8">
                  <c:v>0.7583333333333333</c:v>
                </c:pt>
                <c:pt idx="9">
                  <c:v>0.44467693667563218</c:v>
                </c:pt>
                <c:pt idx="10">
                  <c:v>0.90868544600938961</c:v>
                </c:pt>
                <c:pt idx="11">
                  <c:v>0.95888110783953406</c:v>
                </c:pt>
                <c:pt idx="12">
                  <c:v>0.91596474045053866</c:v>
                </c:pt>
                <c:pt idx="13">
                  <c:v>0.81685549491126663</c:v>
                </c:pt>
                <c:pt idx="14">
                  <c:v>0.76345449856322423</c:v>
                </c:pt>
                <c:pt idx="15">
                  <c:v>0.81094017184481459</c:v>
                </c:pt>
                <c:pt idx="16">
                  <c:v>0.98264211432584903</c:v>
                </c:pt>
                <c:pt idx="17">
                  <c:v>0.83166666666666667</c:v>
                </c:pt>
                <c:pt idx="18">
                  <c:v>0.98047096156950442</c:v>
                </c:pt>
                <c:pt idx="19">
                  <c:v>0.95238095238095244</c:v>
                </c:pt>
                <c:pt idx="20">
                  <c:v>1</c:v>
                </c:pt>
                <c:pt idx="21">
                  <c:v>0.99939613526570048</c:v>
                </c:pt>
                <c:pt idx="22">
                  <c:v>0.9107142857142857</c:v>
                </c:pt>
                <c:pt idx="23">
                  <c:v>0.9447856543831088</c:v>
                </c:pt>
                <c:pt idx="24">
                  <c:v>0.72096608427543685</c:v>
                </c:pt>
                <c:pt idx="25">
                  <c:v>0.95152505446623092</c:v>
                </c:pt>
                <c:pt idx="26">
                  <c:v>1</c:v>
                </c:pt>
              </c:numCache>
            </c:numRef>
          </c:val>
          <c:extLst>
            <c:ext xmlns:c16="http://schemas.microsoft.com/office/drawing/2014/chart" uri="{C3380CC4-5D6E-409C-BE32-E72D297353CC}">
              <c16:uniqueId val="{00000000-398B-4801-8CCC-F6AFE4C1199A}"/>
            </c:ext>
          </c:extLst>
        </c:ser>
        <c:dLbls>
          <c:showLegendKey val="0"/>
          <c:showVal val="0"/>
          <c:showCatName val="0"/>
          <c:showSerName val="0"/>
          <c:showPercent val="0"/>
          <c:showBubbleSize val="0"/>
        </c:dLbls>
        <c:gapWidth val="219"/>
        <c:shape val="box"/>
        <c:axId val="1584698127"/>
        <c:axId val="1339739792"/>
        <c:axId val="0"/>
      </c:bar3DChart>
      <c:catAx>
        <c:axId val="15846981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39739792"/>
        <c:crosses val="autoZero"/>
        <c:auto val="1"/>
        <c:lblAlgn val="ctr"/>
        <c:lblOffset val="100"/>
        <c:noMultiLvlLbl val="0"/>
      </c:catAx>
      <c:valAx>
        <c:axId val="1339739792"/>
        <c:scaling>
          <c:orientation val="minMax"/>
        </c:scaling>
        <c:delete val="1"/>
        <c:axPos val="l"/>
        <c:numFmt formatCode="0%" sourceLinked="1"/>
        <c:majorTickMark val="none"/>
        <c:minorTickMark val="none"/>
        <c:tickLblPos val="nextTo"/>
        <c:crossAx val="15846981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Hoja1!$T$3</c:f>
              <c:strCache>
                <c:ptCount val="1"/>
                <c:pt idx="0">
                  <c:v>Sin iniciar</c:v>
                </c:pt>
              </c:strCache>
            </c:strRef>
          </c:tx>
          <c:spPr>
            <a:solidFill>
              <a:srgbClr val="701978"/>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Hoja1!$S$4:$S$16</c:f>
              <c:strCache>
                <c:ptCount val="13"/>
                <c:pt idx="0">
                  <c:v>G. Comercial</c:v>
                </c:pt>
                <c:pt idx="1">
                  <c:v>GB. Muebles</c:v>
                </c:pt>
                <c:pt idx="2">
                  <c:v>G. de Proyectos Especiales</c:v>
                </c:pt>
                <c:pt idx="3">
                  <c:v>G. de Sociedades Activas</c:v>
                </c:pt>
                <c:pt idx="4">
                  <c:v>G. de Sociedades en Liquidación</c:v>
                </c:pt>
                <c:pt idx="5">
                  <c:v>GR. Centro Oriente </c:v>
                </c:pt>
                <c:pt idx="6">
                  <c:v>GR. Norte</c:v>
                </c:pt>
                <c:pt idx="7">
                  <c:v>GR. Occidente</c:v>
                </c:pt>
                <c:pt idx="8">
                  <c:v>GR. Sur Occidente</c:v>
                </c:pt>
                <c:pt idx="9">
                  <c:v>G. Técnica</c:v>
                </c:pt>
                <c:pt idx="10">
                  <c:v>GIT. Archivo y Correspondencia</c:v>
                </c:pt>
                <c:pt idx="11">
                  <c:v>O. de Control Interno</c:v>
                </c:pt>
                <c:pt idx="12">
                  <c:v>O. Comunicaciones</c:v>
                </c:pt>
              </c:strCache>
            </c:strRef>
          </c:cat>
          <c:val>
            <c:numRef>
              <c:f>Hoja1!$T$4:$T$16</c:f>
              <c:numCache>
                <c:formatCode>General</c:formatCode>
                <c:ptCount val="13"/>
                <c:pt idx="2">
                  <c:v>1</c:v>
                </c:pt>
                <c:pt idx="4">
                  <c:v>1</c:v>
                </c:pt>
                <c:pt idx="9">
                  <c:v>2</c:v>
                </c:pt>
              </c:numCache>
            </c:numRef>
          </c:val>
          <c:extLst>
            <c:ext xmlns:c16="http://schemas.microsoft.com/office/drawing/2014/chart" uri="{C3380CC4-5D6E-409C-BE32-E72D297353CC}">
              <c16:uniqueId val="{00000000-0A43-4BA1-9C67-72B0CF58C91D}"/>
            </c:ext>
          </c:extLst>
        </c:ser>
        <c:ser>
          <c:idx val="1"/>
          <c:order val="1"/>
          <c:tx>
            <c:strRef>
              <c:f>Hoja1!$U$3</c:f>
              <c:strCache>
                <c:ptCount val="1"/>
                <c:pt idx="0">
                  <c:v>Bajo desempeño</c:v>
                </c:pt>
              </c:strCache>
            </c:strRef>
          </c:tx>
          <c:spPr>
            <a:solidFill>
              <a:srgbClr val="FE1978"/>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Hoja1!$S$4:$S$16</c:f>
              <c:strCache>
                <c:ptCount val="13"/>
                <c:pt idx="0">
                  <c:v>G. Comercial</c:v>
                </c:pt>
                <c:pt idx="1">
                  <c:v>GB. Muebles</c:v>
                </c:pt>
                <c:pt idx="2">
                  <c:v>G. de Proyectos Especiales</c:v>
                </c:pt>
                <c:pt idx="3">
                  <c:v>G. de Sociedades Activas</c:v>
                </c:pt>
                <c:pt idx="4">
                  <c:v>G. de Sociedades en Liquidación</c:v>
                </c:pt>
                <c:pt idx="5">
                  <c:v>GR. Centro Oriente </c:v>
                </c:pt>
                <c:pt idx="6">
                  <c:v>GR. Norte</c:v>
                </c:pt>
                <c:pt idx="7">
                  <c:v>GR. Occidente</c:v>
                </c:pt>
                <c:pt idx="8">
                  <c:v>GR. Sur Occidente</c:v>
                </c:pt>
                <c:pt idx="9">
                  <c:v>G. Técnica</c:v>
                </c:pt>
                <c:pt idx="10">
                  <c:v>GIT. Archivo y Correspondencia</c:v>
                </c:pt>
                <c:pt idx="11">
                  <c:v>O. de Control Interno</c:v>
                </c:pt>
                <c:pt idx="12">
                  <c:v>O. Comunicaciones</c:v>
                </c:pt>
              </c:strCache>
            </c:strRef>
          </c:cat>
          <c:val>
            <c:numRef>
              <c:f>Hoja1!$U$4:$U$16</c:f>
              <c:numCache>
                <c:formatCode>General</c:formatCode>
                <c:ptCount val="13"/>
                <c:pt idx="0">
                  <c:v>1</c:v>
                </c:pt>
                <c:pt idx="1">
                  <c:v>1</c:v>
                </c:pt>
                <c:pt idx="2">
                  <c:v>1</c:v>
                </c:pt>
                <c:pt idx="3">
                  <c:v>2</c:v>
                </c:pt>
                <c:pt idx="4">
                  <c:v>3</c:v>
                </c:pt>
                <c:pt idx="5">
                  <c:v>1</c:v>
                </c:pt>
                <c:pt idx="6">
                  <c:v>2</c:v>
                </c:pt>
                <c:pt idx="7">
                  <c:v>1</c:v>
                </c:pt>
                <c:pt idx="8">
                  <c:v>1</c:v>
                </c:pt>
                <c:pt idx="10">
                  <c:v>1</c:v>
                </c:pt>
                <c:pt idx="11">
                  <c:v>1</c:v>
                </c:pt>
                <c:pt idx="12">
                  <c:v>1</c:v>
                </c:pt>
              </c:numCache>
            </c:numRef>
          </c:val>
          <c:extLst>
            <c:ext xmlns:c16="http://schemas.microsoft.com/office/drawing/2014/chart" uri="{C3380CC4-5D6E-409C-BE32-E72D297353CC}">
              <c16:uniqueId val="{00000001-0A43-4BA1-9C67-72B0CF58C91D}"/>
            </c:ext>
          </c:extLst>
        </c:ser>
        <c:dLbls>
          <c:showLegendKey val="0"/>
          <c:showVal val="0"/>
          <c:showCatName val="0"/>
          <c:showSerName val="0"/>
          <c:showPercent val="0"/>
          <c:showBubbleSize val="0"/>
        </c:dLbls>
        <c:gapWidth val="150"/>
        <c:shape val="box"/>
        <c:axId val="1650138623"/>
        <c:axId val="1496524287"/>
        <c:axId val="0"/>
      </c:bar3DChart>
      <c:catAx>
        <c:axId val="165013862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96524287"/>
        <c:crosses val="autoZero"/>
        <c:auto val="1"/>
        <c:lblAlgn val="ctr"/>
        <c:lblOffset val="100"/>
        <c:noMultiLvlLbl val="0"/>
      </c:catAx>
      <c:valAx>
        <c:axId val="1496524287"/>
        <c:scaling>
          <c:orientation val="minMax"/>
        </c:scaling>
        <c:delete val="1"/>
        <c:axPos val="l"/>
        <c:numFmt formatCode="General" sourceLinked="1"/>
        <c:majorTickMark val="none"/>
        <c:minorTickMark val="none"/>
        <c:tickLblPos val="nextTo"/>
        <c:crossAx val="16501386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328084</xdr:colOff>
      <xdr:row>0</xdr:row>
      <xdr:rowOff>148167</xdr:rowOff>
    </xdr:from>
    <xdr:to>
      <xdr:col>2</xdr:col>
      <xdr:colOff>317500</xdr:colOff>
      <xdr:row>0</xdr:row>
      <xdr:rowOff>1029823</xdr:rowOff>
    </xdr:to>
    <xdr:pic>
      <xdr:nvPicPr>
        <xdr:cNvPr id="3" name="Imagen 2">
          <a:extLst>
            <a:ext uri="{FF2B5EF4-FFF2-40B4-BE49-F238E27FC236}">
              <a16:creationId xmlns:a16="http://schemas.microsoft.com/office/drawing/2014/main" id="{8AB792B6-A641-40B6-8BD9-3B8C482571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084" y="148167"/>
          <a:ext cx="1322916" cy="881656"/>
        </a:xfrm>
        <a:prstGeom prst="rect">
          <a:avLst/>
        </a:prstGeom>
      </xdr:spPr>
    </xdr:pic>
    <xdr:clientData/>
  </xdr:twoCellAnchor>
  <xdr:twoCellAnchor editAs="oneCell">
    <xdr:from>
      <xdr:col>3</xdr:col>
      <xdr:colOff>380999</xdr:colOff>
      <xdr:row>18</xdr:row>
      <xdr:rowOff>598714</xdr:rowOff>
    </xdr:from>
    <xdr:to>
      <xdr:col>7</xdr:col>
      <xdr:colOff>1007986</xdr:colOff>
      <xdr:row>18</xdr:row>
      <xdr:rowOff>3037419</xdr:rowOff>
    </xdr:to>
    <xdr:pic>
      <xdr:nvPicPr>
        <xdr:cNvPr id="2" name="Imagen 1">
          <a:extLst>
            <a:ext uri="{FF2B5EF4-FFF2-40B4-BE49-F238E27FC236}">
              <a16:creationId xmlns:a16="http://schemas.microsoft.com/office/drawing/2014/main" id="{C554E5D9-C649-401E-9D9D-3D17D72E746A}"/>
            </a:ext>
          </a:extLst>
        </xdr:cNvPr>
        <xdr:cNvPicPr>
          <a:picLocks noChangeAspect="1"/>
        </xdr:cNvPicPr>
      </xdr:nvPicPr>
      <xdr:blipFill>
        <a:blip xmlns:r="http://schemas.openxmlformats.org/officeDocument/2006/relationships" r:embed="rId2"/>
        <a:stretch>
          <a:fillRect/>
        </a:stretch>
      </xdr:blipFill>
      <xdr:spPr>
        <a:xfrm>
          <a:off x="2857499" y="25336500"/>
          <a:ext cx="4845201" cy="24387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819151</xdr:colOff>
      <xdr:row>0</xdr:row>
      <xdr:rowOff>95251</xdr:rowOff>
    </xdr:from>
    <xdr:to>
      <xdr:col>1</xdr:col>
      <xdr:colOff>1285876</xdr:colOff>
      <xdr:row>1</xdr:row>
      <xdr:rowOff>724737</xdr:rowOff>
    </xdr:to>
    <xdr:pic>
      <xdr:nvPicPr>
        <xdr:cNvPr id="2" name="Imagen 1">
          <a:extLst>
            <a:ext uri="{FF2B5EF4-FFF2-40B4-BE49-F238E27FC236}">
              <a16:creationId xmlns:a16="http://schemas.microsoft.com/office/drawing/2014/main" id="{4C4445E1-50D1-44A5-987F-59579351F9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9151" y="95251"/>
          <a:ext cx="1847850" cy="10866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60324</xdr:colOff>
      <xdr:row>2</xdr:row>
      <xdr:rowOff>52916</xdr:rowOff>
    </xdr:from>
    <xdr:to>
      <xdr:col>16</xdr:col>
      <xdr:colOff>638628</xdr:colOff>
      <xdr:row>11</xdr:row>
      <xdr:rowOff>158749</xdr:rowOff>
    </xdr:to>
    <xdr:graphicFrame macro="">
      <xdr:nvGraphicFramePr>
        <xdr:cNvPr id="12" name="Gráfico 11">
          <a:extLst>
            <a:ext uri="{FF2B5EF4-FFF2-40B4-BE49-F238E27FC236}">
              <a16:creationId xmlns:a16="http://schemas.microsoft.com/office/drawing/2014/main" id="{F29B0BFB-6015-46A7-B021-B4830E59CA66}"/>
            </a:ext>
            <a:ext uri="{147F2762-F138-4A5C-976F-8EAC2B608ADB}">
              <a16:predDERef xmlns:a16="http://schemas.microsoft.com/office/drawing/2014/main" pred="{ED66C021-B890-42F5-89B3-ED48E529BB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412750</xdr:colOff>
      <xdr:row>2</xdr:row>
      <xdr:rowOff>42333</xdr:rowOff>
    </xdr:from>
    <xdr:to>
      <xdr:col>24</xdr:col>
      <xdr:colOff>514804</xdr:colOff>
      <xdr:row>12</xdr:row>
      <xdr:rowOff>42332</xdr:rowOff>
    </xdr:to>
    <xdr:graphicFrame macro="">
      <xdr:nvGraphicFramePr>
        <xdr:cNvPr id="13" name="Gráfico 12">
          <a:extLst>
            <a:ext uri="{FF2B5EF4-FFF2-40B4-BE49-F238E27FC236}">
              <a16:creationId xmlns:a16="http://schemas.microsoft.com/office/drawing/2014/main" id="{5060FEEB-048F-40E9-B16D-DC7BDF31AE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52917</xdr:colOff>
      <xdr:row>13</xdr:row>
      <xdr:rowOff>105833</xdr:rowOff>
    </xdr:from>
    <xdr:to>
      <xdr:col>16</xdr:col>
      <xdr:colOff>666750</xdr:colOff>
      <xdr:row>20</xdr:row>
      <xdr:rowOff>52917</xdr:rowOff>
    </xdr:to>
    <xdr:graphicFrame macro="">
      <xdr:nvGraphicFramePr>
        <xdr:cNvPr id="14" name="Gráfico 13">
          <a:extLst>
            <a:ext uri="{FF2B5EF4-FFF2-40B4-BE49-F238E27FC236}">
              <a16:creationId xmlns:a16="http://schemas.microsoft.com/office/drawing/2014/main" id="{2986BABA-10A9-47F0-B869-292EAF7B3E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381000</xdr:colOff>
      <xdr:row>13</xdr:row>
      <xdr:rowOff>95249</xdr:rowOff>
    </xdr:from>
    <xdr:to>
      <xdr:col>24</xdr:col>
      <xdr:colOff>518583</xdr:colOff>
      <xdr:row>20</xdr:row>
      <xdr:rowOff>84666</xdr:rowOff>
    </xdr:to>
    <xdr:graphicFrame macro="">
      <xdr:nvGraphicFramePr>
        <xdr:cNvPr id="15" name="Gráfico 14">
          <a:extLst>
            <a:ext uri="{FF2B5EF4-FFF2-40B4-BE49-F238E27FC236}">
              <a16:creationId xmlns:a16="http://schemas.microsoft.com/office/drawing/2014/main" id="{31ED0D81-DB6F-4AC9-98EB-2665840709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10584</xdr:colOff>
      <xdr:row>20</xdr:row>
      <xdr:rowOff>370416</xdr:rowOff>
    </xdr:from>
    <xdr:to>
      <xdr:col>16</xdr:col>
      <xdr:colOff>698500</xdr:colOff>
      <xdr:row>37</xdr:row>
      <xdr:rowOff>52917</xdr:rowOff>
    </xdr:to>
    <xdr:graphicFrame macro="">
      <xdr:nvGraphicFramePr>
        <xdr:cNvPr id="16" name="Gráfico 15">
          <a:extLst>
            <a:ext uri="{FF2B5EF4-FFF2-40B4-BE49-F238E27FC236}">
              <a16:creationId xmlns:a16="http://schemas.microsoft.com/office/drawing/2014/main" id="{3244A67B-E963-4548-9CBA-6ADE44797C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8</xdr:col>
      <xdr:colOff>761999</xdr:colOff>
      <xdr:row>6</xdr:row>
      <xdr:rowOff>14287</xdr:rowOff>
    </xdr:from>
    <xdr:to>
      <xdr:col>16</xdr:col>
      <xdr:colOff>628649</xdr:colOff>
      <xdr:row>20</xdr:row>
      <xdr:rowOff>90487</xdr:rowOff>
    </xdr:to>
    <xdr:graphicFrame macro="">
      <xdr:nvGraphicFramePr>
        <xdr:cNvPr id="3" name="Gráfico 2">
          <a:extLst>
            <a:ext uri="{FF2B5EF4-FFF2-40B4-BE49-F238E27FC236}">
              <a16:creationId xmlns:a16="http://schemas.microsoft.com/office/drawing/2014/main" id="{ED9B73E4-A3FE-C9B5-2EA6-FD0D5BC6B3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685800</xdr:colOff>
      <xdr:row>5</xdr:row>
      <xdr:rowOff>14287</xdr:rowOff>
    </xdr:from>
    <xdr:to>
      <xdr:col>27</xdr:col>
      <xdr:colOff>457200</xdr:colOff>
      <xdr:row>19</xdr:row>
      <xdr:rowOff>90487</xdr:rowOff>
    </xdr:to>
    <xdr:graphicFrame macro="">
      <xdr:nvGraphicFramePr>
        <xdr:cNvPr id="4" name="Gráfico 3">
          <a:extLst>
            <a:ext uri="{FF2B5EF4-FFF2-40B4-BE49-F238E27FC236}">
              <a16:creationId xmlns:a16="http://schemas.microsoft.com/office/drawing/2014/main" id="{8350D946-1ED9-D700-E013-B3B1CB090DA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342900</xdr:colOff>
      <xdr:row>0</xdr:row>
      <xdr:rowOff>133350</xdr:rowOff>
    </xdr:from>
    <xdr:to>
      <xdr:col>1</xdr:col>
      <xdr:colOff>1095375</xdr:colOff>
      <xdr:row>0</xdr:row>
      <xdr:rowOff>1047029</xdr:rowOff>
    </xdr:to>
    <xdr:pic>
      <xdr:nvPicPr>
        <xdr:cNvPr id="2" name="Imagen 1">
          <a:extLst>
            <a:ext uri="{FF2B5EF4-FFF2-40B4-BE49-F238E27FC236}">
              <a16:creationId xmlns:a16="http://schemas.microsoft.com/office/drawing/2014/main" id="{5A5BC4E9-5EA4-40C6-A049-096863FE5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133350"/>
          <a:ext cx="1209675" cy="9136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0-%20Oficina%20Asesora%20de%20Planeaci&#242;n/3.%20Planeaci&#243;n%20Estrat&#233;gica/2023/05_Plan_Acci&#243;n_2023/Seguimiento/1T/03_Desarrollo/Medicion_Plan_Accio&#769;n_T1_2023_Consolid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ón_PPT"/>
      <sheetName val="Datos"/>
      <sheetName val="PAI"/>
      <sheetName val="Medicion_Plan_Acción_T1_2023_C"/>
    </sheetNames>
    <sheetDataSet>
      <sheetData sheetId="0">
        <row r="4">
          <cell r="L4" t="str">
            <v>Promedio cumplimiento anual</v>
          </cell>
        </row>
      </sheetData>
      <sheetData sheetId="1">
        <row r="11">
          <cell r="B11" t="str">
            <v xml:space="preserve">Productiva, social y ambiental </v>
          </cell>
          <cell r="C11" t="str">
            <v>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v>
          </cell>
        </row>
        <row r="12">
          <cell r="B12" t="str">
            <v>Financiera</v>
          </cell>
          <cell r="C12" t="str">
            <v>02. Fomentar las economías populares y comunitarias a partir de proyectos estratégicos que generen valor público, social y ambiental.</v>
          </cell>
        </row>
        <row r="13">
          <cell r="B13" t="str">
            <v>Grupos de Interés</v>
          </cell>
          <cell r="C13" t="str">
            <v>03. Garantizar la efectiva transferencia de recursos a la Nación, en concordancia con lo establecido en la ley y contribuyendo a los propósitos del Plan Nacional de Desarrollo.</v>
          </cell>
        </row>
        <row r="14">
          <cell r="B14" t="str">
            <v>Procesos</v>
          </cell>
          <cell r="C14" t="str">
            <v>04. Generar rentabilidad económica a partir de la diversificación de ingresos, para la inversión social y la lucha contra el crimen organizado.</v>
          </cell>
        </row>
        <row r="15">
          <cell r="B15" t="str">
            <v xml:space="preserve">Aprendizaje y Desarrollo </v>
          </cell>
          <cell r="C15" t="str">
            <v>05. Garantizar la recuperación de cartera por procesos de cobro persuasivo y judicialización.</v>
          </cell>
        </row>
        <row r="16">
          <cell r="C16" t="str">
            <v>06. Garantizar el acceso a la información pública, la participación ciudadana y el diálogo social entre la SAE y poblaciones constitucionalmente protegidas y demás grupos de interés, con principios de inclusión, transparencia, calidad y consistencia.</v>
          </cell>
        </row>
        <row r="17">
          <cell r="C17" t="str">
            <v>07. Promover la creación de alianzas público populares, comunitarias, cooperativas, corporativas y de cooperación internacional, que permitan el uso y el goce de bienes y servicios de la SAE por parte de sus grupos de interés, así como su fortalecimiento institucional.</v>
          </cell>
        </row>
        <row r="18">
          <cell r="C18" t="str">
            <v>08. Posicionar a la SAE como una entidad líder en la administración transparente de activos a nivel local, nacional e internacional con enfoque social, ambiental y productivo</v>
          </cell>
        </row>
        <row r="19">
          <cell r="C19" t="str">
            <v>09. Garantizar la mejora continua del modelo de operación de la SAE basado en acciones de optimización, automatización, control y articulación de procesos contribuyendo a la reducción de tiempos, la transparencia en la operación y el cumplimiento de objetivos institucionales.</v>
          </cell>
        </row>
        <row r="20">
          <cell r="C20" t="str">
            <v>10. Diseñar, desarrollar e implementar la estrategia de transición digital que propenda por la transparencia y adecuada administración de los activos.</v>
          </cell>
        </row>
        <row r="21">
          <cell r="C21" t="str">
            <v>11. Estandarizar, actualizar y mejorar la información del inventario de activos administrados por la SAE con criterios de calidad y oportunidad.</v>
          </cell>
        </row>
        <row r="22">
          <cell r="C22" t="str">
            <v>12. Fomentar un bienestar laboral armónico de acuerdo con los valores institucionales y las necesidades de los trabajadores de SAE.</v>
          </cell>
        </row>
        <row r="23">
          <cell r="C23" t="str">
            <v>13. Desarrollar y potenciar las habilidades, competencias y conocimiento del talento humano de SAE a través de procesos de gestión de conocimiento y gestión del cambio.</v>
          </cell>
        </row>
      </sheetData>
      <sheetData sheetId="2">
        <row r="7">
          <cell r="G7" t="str">
            <v>Destinaciones provisionales y definitivas de Inmuebles Rurales</v>
          </cell>
        </row>
      </sheetData>
      <sheetData sheetId="3"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driana Milena Chamorro Troncoso" refreshedDate="45321.727870023147" createdVersion="8" refreshedVersion="8" minRefreshableVersion="3" recordCount="116" xr:uid="{E2BDC016-77FC-4E32-B02C-215D63B18704}">
  <cacheSource type="worksheet">
    <worksheetSource ref="G7:S123" sheet="PAI"/>
  </cacheSource>
  <cacheFields count="13">
    <cacheField name="Área responsable de la ejecución " numFmtId="0">
      <sharedItems count="27">
        <s v="Gerencia de Bienes Inmuebles Rurales "/>
        <s v="Gerencia de Bienes Inmuebles Urbanos "/>
        <s v="Gerencia Comercial"/>
        <s v="Gerencia de Bienes Muebles"/>
        <s v="Gerencia de Sociedades Activas"/>
        <s v="GIT. Depositarios Provisionales y Liquidadores"/>
        <s v="Gerencia de Proyectos Especiales"/>
        <s v="Gerencia Financiera"/>
        <s v="Gerencia de Sociedades en Liquidación"/>
        <s v="Gerencia Regional Centro Oriente "/>
        <s v="Gerencia Regional Norte"/>
        <s v="Gerencia Regional Occidente"/>
        <s v="Gerencia Regional Sur Occidente"/>
        <s v="Gerencia de Asuntos Legales"/>
        <s v="Oficina de Comunicaciones y Atención al Ciudadano"/>
        <s v="Gerencia de Contratos"/>
        <s v="Gerencia Técnica"/>
        <s v="GIT. Viáticos y Comisiones"/>
        <s v="Oficina de Gestión de la Información"/>
        <s v="Gerencia de Riesgos, Ética y Cumplimiento"/>
        <s v="Gerencia de Talento Humano"/>
        <s v="GIT. Archivo y Correspondencia"/>
        <s v="GIT. Aseguramiento y Control de la Información"/>
        <s v="Oficina Asesora de Planeación"/>
        <s v="Oficina de Control Interno"/>
        <s v="Presidencia"/>
        <s v="GIT. Servicios Administrativos"/>
      </sharedItems>
    </cacheField>
    <cacheField name="¿Se toma en cuenta para la evaluación de desempeño?" numFmtId="0">
      <sharedItems/>
    </cacheField>
    <cacheField name="Nombre del indicador" numFmtId="0">
      <sharedItems/>
    </cacheField>
    <cacheField name="Clasificación por ubicación en la cadena de valor público" numFmtId="0">
      <sharedItems/>
    </cacheField>
    <cacheField name="Tipo de indicador" numFmtId="0">
      <sharedItems/>
    </cacheField>
    <cacheField name="Comportamiento del indicador" numFmtId="0">
      <sharedItems/>
    </cacheField>
    <cacheField name="Fórmula para medir el indicador" numFmtId="0">
      <sharedItems longText="1"/>
    </cacheField>
    <cacheField name="Descripción del indicador" numFmtId="0">
      <sharedItems longText="1"/>
    </cacheField>
    <cacheField name="Meta 2023" numFmtId="0">
      <sharedItems containsMixedTypes="1" containsNumber="1" minValue="0.5" maxValue="517301251412"/>
    </cacheField>
    <cacheField name="Periodicidad del reporte" numFmtId="0">
      <sharedItems/>
    </cacheField>
    <cacheField name="Numerador" numFmtId="0">
      <sharedItems containsSemiMixedTypes="0" containsString="0" containsNumber="1" minValue="0" maxValue="473917454271.98999"/>
    </cacheField>
    <cacheField name="Denominador" numFmtId="0">
      <sharedItems containsMixedTypes="1" containsNumber="1" minValue="0" maxValue="517301251412"/>
    </cacheField>
    <cacheField name="Cumplimiento del indicador en el año" numFmtId="0">
      <sharedItems containsMixedTypes="1" containsNumber="1" minValue="0" maxValue="1.0022883295194509" count="49">
        <n v="1"/>
        <n v="0.74489795918367352"/>
        <n v="0.25"/>
        <n v="0.3"/>
        <n v="0.8571428571428571"/>
        <n v="0.245"/>
        <n v="0.99998268654995204"/>
        <n v="0.93558034706666671"/>
        <n v="0.71865831521895696"/>
        <n v="0.3239506553710273"/>
        <n v="0"/>
        <n v="0.5"/>
        <n v="0.36666666666666664"/>
        <n v="0.83225806451612905"/>
        <n v="0.89061852606347269"/>
        <n v="0.91613436653866243"/>
        <n v="0.83619252432469215"/>
        <n v="0.7829163887187861"/>
        <n v="0.85203443324196382"/>
        <n v="0.94655106788511723"/>
        <n v="0.61452321049775538"/>
        <n v="0.8529411764705882"/>
        <n v="0.99561787905346188"/>
        <n v="1.0022883295194509"/>
        <n v="0.83333333333333337"/>
        <n v="0.93549755994058981"/>
        <n v="0.88690476190476186"/>
        <n v="0.926056338028169"/>
        <n v="0.89356435643564358"/>
        <s v=" "/>
        <n v="0.995"/>
        <n v="0.9298597194388778"/>
        <n v="0.99879227053140096"/>
        <n v="0.70469798657718119"/>
        <n v="0.57982370225269342"/>
        <n v="0.63565891472868219"/>
        <n v="0.6124260355029586"/>
        <n v="0.8022284122562674"/>
        <n v="0.34522292993630571"/>
        <n v="0.70014662756598234"/>
        <n v="0.50251979841612671"/>
        <n v="0.63805970149253732"/>
        <n v="0.8214285714285714"/>
        <n v="0.44193216855087358"/>
        <n v="0.97222222222222232"/>
        <n v="0.88235294117647067"/>
        <n v="0.9724950884086444"/>
        <n v="0.89090909090909087"/>
        <n v="0.90909090909090906"/>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s v="SÍ"/>
    <s v="Destinaciones provisionales de Inmuebles Rurales"/>
    <s v="Gestión"/>
    <s v="Eficacia"/>
    <s v="Demanda"/>
    <s v="(Número de destinaciones Provisionales de Inmuebles rurales presentados a Comité/ Solicitudes de destinaciones provisionales viables) *100%"/>
    <s v="Objetivo del indicador: medir la presentación de activos para destinación temporal de inmuebles rurales ante el Comité de Depositarios, Destinatarios, Mandatarios y Liquidadores, para determinar su favorabilidad o no._x000a__x000a_Numerador: total de destinaciones provisionales presentadas al Comité de Depositarios, Destinatarios, Mandatarios y Liquidadores en ficha técnica de acuerdo con lineamientos técnicos. _x000a__x000a_Denominador: las solicitudes para destinación provisional de inmuebles rurales se consideran viables cuando la documentación se encuentra completa de acuerdo con metodología, cuando el inmueble demuestra baja productividad o comercialización, y cuando el solicitante corresponde a población de especial protección constitucional o entidades públicas que desarrollaran proyectos con esta población. _x000a__x000a_Observación: se hace necesario indicar en el análisis del indicador, las destinaciones temporales aprobadas como insumo para la medición de la macrometa estratégica &quot;Destinaciones de inmuebles al fomento de la economía popular&quot;"/>
    <n v="1"/>
    <s v="Trimestral"/>
    <n v="32"/>
    <n v="32"/>
    <x v="0"/>
  </r>
  <r>
    <x v="0"/>
    <s v="SÍ"/>
    <s v="Destinaciones definitivas de Inmuebles Rurales"/>
    <s v="Producto"/>
    <s v="Eficacia"/>
    <s v="Demanda"/>
    <s v="(Número de destinaciones definitivas de Inmuebles rurales realizadas/ Solicitudes de destinaciones definitivas viables) *100%"/>
    <s v="Objetivo del indicador: medir las destinaciones definitivas realizadas con la ANT, ART, URT, entidades adscritas a MinDefensa u otras que determine la Ley. _x000a__x000a_Numerador: total de destinaciones definitivas presentadas a la ANT, ART, URT, entidades adscritas a MinDefensa u otras que determine la Ley. _x000a__x000a_tramite - solicitudes de viabilidades._x000a__x000a_Denominador: Las solicitudes de destinación definitiva de inmuebles rurales se considera viable cuando el inmueble tenga viabilidad técnica y jurídica para su destinación._x000a__x000a_Observación: se hace necesario indicar en el análisis del indicador, las destinaciones definitivas aprobadas como insumo para la medición de la macrometa estratégica &quot;Destinaciones de inmuebles al fomento de la economía popular&quot;"/>
    <n v="1"/>
    <s v="Trimestral"/>
    <n v="85"/>
    <n v="85"/>
    <x v="0"/>
  </r>
  <r>
    <x v="0"/>
    <s v="SÍ"/>
    <s v="Diagnóstico Técnico de Inmuebles Rurales para procesos de disposición final gratuita con enfoque social y productivo"/>
    <s v="Gestión"/>
    <s v="Eficacia"/>
    <s v="Demanda"/>
    <s v="(Inmuebles rurales con diagnóstico técnico entregados a la gerencia técnica/ Inmuebles rurales con viabilidad jurídica positiva para transferencia) *100%"/>
    <s v="Objetivo del indicador: medir el diagnóstico técnico de inmuebles rurales para disponerlos de manera definitiva y gratuita a entidades públicas o a poblaciones priorizadas y constitucionalmente protegidas._x000a__x000a_Numerador: se considera que un inmueble rural cuenta con diagnostico técnico cuando se ha determinado: _x000a_Vocación del bien; estado del inmueble; necesidades de saneamiento requeridos  y su entrega a la Gerencia Técnica._x000a__x000a_Denominador: corresponde a las viabilidades jurídicas que la Gerencia de Asuntos Legales determina como viables para la transferencia definitiva gratuita de inmuebles a entidades públicas o a poblaciones priorizadas y constitucionalmente protegidas."/>
    <n v="1"/>
    <s v="Trimestral"/>
    <n v="632"/>
    <n v="278"/>
    <x v="0"/>
  </r>
  <r>
    <x v="1"/>
    <s v="SÍ"/>
    <s v="Trámite de solicitudes de destinación provisional y definitivas"/>
    <s v="Gestión"/>
    <s v="Eficacia"/>
    <s v="Demanda"/>
    <s v="(Solicitudes de destinación provisional y definitiva de inmuebles urbanos atendidas/ Solicitudes de destinación provisional y definitiva de inmuebles recibidas)*100%"/>
    <s v="Objetivo del indicador: medir la atención de las solicitudes recibidas por entidades públicas, privadas y personas naturales de destinación provisional y definitivas de inmuebles urbanos._x000a__x000a_Numerador: las solicitudes atendidas hacen referencia a la contestación de viabilidad de destinación provisional o definitiva al solicitante._x000a__x000a_Denominador: corresponde a las solicitudes de destinación provisional o definitiva de inmuebles urbanas allegadas por los canales oficiales de comunicación de SAE."/>
    <n v="1"/>
    <s v="Trimestral"/>
    <n v="73"/>
    <n v="98"/>
    <x v="1"/>
  </r>
  <r>
    <x v="2"/>
    <s v="SÍ"/>
    <s v="Daciones en pago o cruce de cuentas"/>
    <s v="Producto"/>
    <s v="Eficacia"/>
    <s v="Demanda"/>
    <s v="(Daciones en pago o cruce de cuentas atendidas efectivamente/ Solicitudes de daciones en pago o cruce de cuentas)*100%"/>
    <s v="Objetivo del indicador: medir la efectividad de la dación de pagos o cruce de cuentas respecto a las solicitudes efectuadas._x000a__x000a_Numerador: la atención efectiva de dación de pagos o cruce de cuentas corresponde al número de negocios cerrados con entidades públicas y privadas._x000a__x000a_Denominador: corresponde al total de solicitudes acumuladas en la vigencia relacionadas con daciones en pago o cruce de cuentas."/>
    <n v="1"/>
    <s v="Trimestral"/>
    <n v="1"/>
    <n v="4"/>
    <x v="2"/>
  </r>
  <r>
    <x v="3"/>
    <s v="SÍ"/>
    <s v="Destinación y donación de bienes muebles"/>
    <s v="Producto"/>
    <s v="Eficacia"/>
    <s v="Programación anual"/>
    <s v="(Número de bienes muebles destinados y donados/ Número de bienes muebles programados para destinación y donación)*100% "/>
    <s v="Objetivo del indicador: medir el número de bienes que se destinan provisional o definitivamente y  donan por parte de la Gerencia de Muebles, según inventario. _x000a__x000a_Numerador: corresponde al número de bienes que se destinan provisional o definitivamente para procesos productivos, sociales o ambientales. _x000a__x000a_Denominador: corresponde al número de bienes que se tienen programados para destinación provisional o definitiva o para donación. "/>
    <n v="100"/>
    <s v="Trimestral"/>
    <n v="124"/>
    <n v="100"/>
    <x v="0"/>
  </r>
  <r>
    <x v="4"/>
    <s v="SÍ"/>
    <s v="Gerencias populares en Sociedades Activas y/o establecimientos de comercio."/>
    <s v="Producto"/>
    <s v="Eficacia"/>
    <s v="Programación anual"/>
    <s v="(Sociedades Activas y/o establecimientos de comercio con gerencias populares/Sociedades Activas y/o establecimientos de comercio priorizados para el gerenciamiento de organizaciones populares)*100%"/>
    <s v="Objetivo del indicador: medir la inclusión de organizaciones comunitarias en el gerenciamiento de Sociedades Activas y/o establecimientos de comercio._x000a__x000a_Numerador: corresponde al número de Sociedades Activas y/o establecimientos de comercio con gerenciamiento de organizaciones populares y/o comunitarias. _x000a__x000a_Denominador: son las Sociedades Activas y/o establecimientos de comercio priorizados por la Gerencia de Sociedades Activas para el gerenciamiento popular. "/>
    <n v="10"/>
    <s v="Trimestral"/>
    <n v="3"/>
    <n v="10"/>
    <x v="3"/>
  </r>
  <r>
    <x v="5"/>
    <s v="SÍ"/>
    <s v="Actualización Esquema de Administración Depósitos Provisionales "/>
    <s v="Gestión"/>
    <s v="Eficacia"/>
    <s v="Programación anual"/>
    <s v="(Documentos actualizados o creados asociados al esquema de administración de depósitos provisionales / Documentos programados asociados al esquema de administración de depósitos provisionales)*100%"/>
    <s v="Objetivo del indicador: medir el grado de avance en la actualización del modelo operacional del esquema de administración por depósitos provisionales._x000a__x000a_Numerador: corresponde a la elaboración y/o actualización de documentos asociados al esquema operacional de depositarios como procedimientos, instructivos, formatos, entre otros que se requieran._x000a__x000a_Denominador: corresponde a los documentos operacionales identificados por crear o actualizar en el esquema de depósitos provisionales. Para el 2023 se tienen estimados siete (7) documentos."/>
    <n v="1"/>
    <s v="Trimestral"/>
    <n v="6"/>
    <n v="7"/>
    <x v="4"/>
  </r>
  <r>
    <x v="4"/>
    <s v="SÍ"/>
    <s v="Sinergias con Sociedades Activas"/>
    <s v="Gestión"/>
    <s v="Eficacia"/>
    <s v="Programación anual"/>
    <s v="(Número de Sociedades Activas participando en sinergias comerciales /Sociedades Activas priorizadas para participar en sinergias)*100%"/>
    <s v="Objetivo del indicador: medir la participación de las Sociedades Activas en sinergias comerciales tendientes al aumento de la productividad. _x000a__x000a_Numerador: corresponde a las Sociedades Activas participando de las sinergias establecidas.  _x000a__x000a_Denominador: son las Sociedades Activas priorizadas para participar en sinergias comerciales. Los criterios son definidos por la Gerencia de Sociedades Activas.  "/>
    <n v="1"/>
    <s v="Trimestral"/>
    <n v="4"/>
    <n v="4"/>
    <x v="0"/>
  </r>
  <r>
    <x v="6"/>
    <s v="SÍ"/>
    <s v="Acompañamiento a estructuración y/o evaluación de proyectos de desarrollo territorial y/o de construcción de paz."/>
    <s v="Gestión"/>
    <s v="Eficacia"/>
    <s v="Demanda"/>
    <s v="(Proyectos de desarrollo territorial acompañados en su estructuración con prefactibilidad emitida por parte de la Gerencia/ Solicitudes de estructuración o prefactibilidad de proyectos por parte de áreas misionales sobre activos con ideas de negocio aprobadas) *100% "/>
    <s v="Objetivo del indicador: medir el acompañamiento realizado por la Gerencia de Proyectos Especiales para la estructuración y/o prefactibilidad de proyectos de desarrollo territorial y/o de construcción de paz._x000a__x000a_Numerador: corresponde a la estructuración y/o prefactibilidad de proyectos de desarrollo territorial  y/o de construcción de paz. Para entendimiento del cumplimiento del indicador, se considera que la estructuración de los proyectos de desarrollo territorial se finaliza cuando los proyectos cuentan con un Project charter aprobado por las partes interesadas o cuando desde la Gerencia de Proyectos Especiales se emite un concepto de prefactibilidad._x000a__x000a_Denominador: corresponde al número de solicitudes efectuadas por las áreas misionales con relación a la estructuración o prefactibilidad de proyectos establecidos en el marco de la entrega de activos a través de los mecanismos de disposición temporal como arrendamiento social o destinación provisional. _x000a_"/>
    <n v="0.5"/>
    <s v="Trimestral"/>
    <n v="11"/>
    <n v="11"/>
    <x v="0"/>
  </r>
  <r>
    <x v="3"/>
    <s v="SÍ"/>
    <s v="Chatarrizaciones realizadas"/>
    <s v="Gestión"/>
    <s v="Eficacia"/>
    <s v="Programación anual"/>
    <s v="(Número de bienes entregados a la desintegradora para chatarrizar / Número de bienes programados para chatarrización) *100% "/>
    <s v="Objetivo del indicador: medir la chatarrización de los bienes muebles. _x000a__x000a_Numerador: bienes muebles entregados a la desintegradora. _x000a__x000a_Denominador: corresponde al número de bienes programados para chatarrización como los medios de transporte de material ferroso con concepto favorable para chatarrizar."/>
    <n v="200"/>
    <s v="Trimestral"/>
    <n v="49"/>
    <n v="200"/>
    <x v="5"/>
  </r>
  <r>
    <x v="3"/>
    <s v="SÍ"/>
    <s v="Transferencias realizadas a la Nación a través de divisas monetizadas y moneda nacional"/>
    <s v="Producto"/>
    <s v="Economía"/>
    <s v="Programación anual"/>
    <s v="(Valor monetizado y recaudado / Valor programado de divisas a monetizar y moneda nacional a recaudar)* 100%"/>
    <s v="Objetivo del indicador: medir las transferencias realizadas a la Nación a través de divisas monetizadas y recaudo de moneda nacional identificada. _x000a__x000a_Numerador: corresponde al valor monetizado de divisas a través del Banco de la República o de los intermediarios del mercado cambiario y a la moneda nacional recibida e identificada para su registro en el inventario de activos._x000a__x000a_Denominador: _x000a__x000a_El valor programado de divisas a monetizar se refiere al valor de divisas (moneda extranjera) recibidas por SAE hasta el mes de septiembre del 2023._x000a__x000a_El valor de moneda nacional a recaudar corresponde al valor de la moneda en pesos colombianos entregada por parte la autoridad competente."/>
    <n v="1"/>
    <s v="Trimestral"/>
    <n v="7731076136"/>
    <n v="7731076136"/>
    <x v="0"/>
  </r>
  <r>
    <x v="7"/>
    <s v="SÍ"/>
    <s v="Transferencias a la Nación y destinaciones específicas en recursos líquidos"/>
    <s v="Producto"/>
    <s v="Economía"/>
    <s v="Programación anual"/>
    <s v="(Sumatoria de los valores de las transferencias a favor de la nación y destinaciones específicas en recursos líquidos/ Meta de transferencias a favor de la Nación y destinaciones específicas en recursos líquidos) *100% "/>
    <s v="Objetivo del indicador: medir las transferencias realizadas a la nación y destinaciones específicas en recursos  líquidos. Este  indicador se encuentra globalizado centralizado por la Gerencia Financiera con base en los ingresos producidos al interior de la entidad._x000a__x000a_Numerador: corresponde a la sumatoria de valores transferidos y destinados oficialmente a las entidades beneficiarias establecidas en la Ley._x000a__x000a_Denominador: corresponde a la meta establecida en el presupuesto aprobado por el Consejo Nacional de Estupefacientes. Para el 2023 la meta establecida es de $ 267.422.147.936"/>
    <n v="267422147936"/>
    <s v="Trimestral"/>
    <n v="267417517936"/>
    <n v="267422147936"/>
    <x v="6"/>
  </r>
  <r>
    <x v="2"/>
    <s v="SÍ"/>
    <s v="Recaudo por venta de inmuebles"/>
    <s v="Producto"/>
    <s v="Economía"/>
    <s v="Programación anual"/>
    <s v="(Valor de recaudo por ventas de inmuebles / Valor de recaudo de ventas de inmuebles proyectado para la vigencia)*100%"/>
    <s v="Objetivo del indicador: medir el recaudo por la venta de inmuebles sociales y no sociales comercializados a través de la G. Comercial. _x000a__x000a_Numerador: es el valor de recaudo por ventas de inmuebles sociales y no sociales comercializados a través de la G. Comercial. Este recaudo es producto de ventas directas, cuotas partes, ventas masivas y ventas a través del operador comercial._x000a__x000a_Denominador: corresponde al recaudo de ingresos por venta programados para la vigencia."/>
    <n v="307000000000"/>
    <s v="Trimestral"/>
    <n v="463996525753"/>
    <n v="307000000000"/>
    <x v="0"/>
  </r>
  <r>
    <x v="3"/>
    <s v="SÍ"/>
    <s v="Ingresos por disposición final de bienes muebles "/>
    <s v="Producto"/>
    <s v="Economía"/>
    <s v="Programación anual"/>
    <s v="(Valor total de ingresos recibidos por disposición final de bienes muebles / Valor total presupuestado por concepto de ingresos por disposición final de bienes muebles) *100%"/>
    <s v="Objetivo del indicador: medir la generación de ingresos por disposición final de bienes muebles._x000a__x000a_Numerador: corresponde a los ingresos por concepto de venta, chatarrización, siniestro, entre otras modalidades de disposición final. El tipo de muebles a disponer finalmente pueden ser:_x000a__x000a_ * Semovientes_x000a_ * Muebles y enseres_x000a_ * Medios de transporte_x000a_ * Oro_x000a_ * Obras de arte. _x000a_*  Sustancias químicas_x000a_* Joyas_x000a__x000a_Denominador: 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
    <n v="15000000000"/>
    <s v="Trimestral"/>
    <n v="14033705206"/>
    <n v="15000000000"/>
    <x v="7"/>
  </r>
  <r>
    <x v="8"/>
    <s v="SÍ"/>
    <s v="Entrega de remanentes líquidos por liquidación de Sociedades"/>
    <s v="Producto"/>
    <s v="Economía"/>
    <s v="Programación anual"/>
    <s v="(Remanentes líquidos entregados por liquidación de sociedades / Remanentes líquidos de sociedades en liquidación estimados para entrega) *100%"/>
    <s v="Objetivo del indicador: medir la entrega de recursos líquidos realizada a la Nación por liquidación de Sociedades. _x000a__x000a_Numerador: los remanentes líquidos corresponden a los dineros provenientes de la liquidación de las sociedades, sin incluir los activos sociales extintos producto de la liquidación. _x000a__x000a_Denominador: la estimación de los remanentes se realiza con base en la valoración patrimonial de las sociedades extintas priorizadas para la vigencia."/>
    <n v="12910219930"/>
    <s v="Trimestral"/>
    <n v="9278036904"/>
    <n v="12910219930"/>
    <x v="8"/>
  </r>
  <r>
    <x v="6"/>
    <s v="SÍ"/>
    <s v="Ingresos generados por comercialización de activos entregados por las extintas FARC"/>
    <s v="Producto"/>
    <s v="Economía"/>
    <s v="Programación anual"/>
    <s v="(Ingresos recibidos por venta de activos entregados por las extintas FARC / Valor total de ingresos estimados por la comercialización de activos entregados por las extintas FARC) * 100%"/>
    <s v="Objetivo del indicador: medir los ingresos recibidos por la venta de activos entregados por las extintas FARC y administrados por SAE._x000a__x000a_Numerador: corresponden a los ingresos recibidos por el operador comercial producto de la venta de activos entregados por las extintas FARC. Este valor incluye la venta de todos los activos comercializados como vehículos, joyas, muebles y enseres._x000a__x000a_Denominador: el valor total de ingresos estimados a recibir producto de la comercialización de activos. Para el 2023, se contempla como referencia de ingresos la sumatoria de los avalúos comerciales de las joyas."/>
    <s v="$ 357.530.300"/>
    <s v="Trimestral"/>
    <n v="115822175"/>
    <n v="357530300"/>
    <x v="9"/>
  </r>
  <r>
    <x v="3"/>
    <s v="SÍ"/>
    <s v="Reducción de bienes muebles que puedan generar un impacto ambiental"/>
    <s v="Gestión"/>
    <s v="Eficacia"/>
    <s v="Demanda"/>
    <s v="(Número de bienes muebles destruidos o dispuestos para su reutilización / Total de bienes muebles objeto a destruir o disponibles para su reutilización) *100%"/>
    <s v="Objetivo del indicador: medir la destrucción o disposición de bienes muebles para su reutilización por terceros. _x000a__x000a_Numerador: corresponde a los bienes muebles que puedan generar un impacto ambiental, destruidos o dispuestos a terceros para su reutilización (Ej. Recicladores)._x000a__x000a_El denominador: corresponde al total de bienes muebles que puedan generar un impacto ambiental que deben ser destruidos (sustancias químicas, minerales y los muebles y enseres que tengan conceptos técnicos de destrucción) y a los bienes muebles que pueden ser dispuestos a terceros para su reutilización. "/>
    <n v="1"/>
    <s v="Trimestral"/>
    <n v="22"/>
    <n v="22"/>
    <x v="0"/>
  </r>
  <r>
    <x v="3"/>
    <s v="SÍ"/>
    <s v="Ahorro por disposición temporal o definitiva de bienes muebles. "/>
    <s v="Gestión"/>
    <s v="Economía"/>
    <s v="Programación anual"/>
    <s v="( Valor de ahorro de bienes muebles por disposición temporal y final/ Valor proyectado de ahorro para la vigencia de bienes muebles a disponer temporal o definitivamente)*100%"/>
    <s v="Objetivo del indicador: medir el valor del ahorro en la vigencia, generado por la disposición temporal o definitiva de bienes muebles. _x000a__x000a_Numerador: corresponde al valor económico ahorrado en la vigencia por disposición temporal o definitiva de bienes muebles. _x000a__x000a_Denominador: corresponde al valor proyectado de ahorro (costos directos por almacenamiento y bodegaje) desde la fecha de entrega de disposición temporal o definitiva hasta el cierre de la vigencia. "/>
    <n v="650000000"/>
    <s v="Trimestral"/>
    <n v="670072451"/>
    <n v="650000000"/>
    <x v="0"/>
  </r>
  <r>
    <x v="8"/>
    <s v="SÍ"/>
    <s v="Entrega de remanentes en inmuebles por liquidación de Sociedades"/>
    <s v="Producto"/>
    <s v="Economía"/>
    <s v="Programación anual"/>
    <s v="(Remanentes en inmuebles entregados por liquidación de sociedades / Remanentes en inmuebles de sociedades en liquidación estimados para entrega) *100%"/>
    <s v="Objetivo del indicador: medir la entrega de remanentes en inmuebles realizada a la Nación por liquidación de Sociedades. _x000a__x000a_Numerador: los remanentes en inmuebles corresponden a los activos sociales extintos producto de la liquidación de la sociedad._x000a__x000a_Denominador: la estimación de los remanentes se realiza con base en la valoración patrimonial de los activos sociales extintos priorizados para la vigencia."/>
    <n v="74684780832"/>
    <s v="Trimestral"/>
    <n v="0"/>
    <n v="74684780832"/>
    <x v="10"/>
  </r>
  <r>
    <x v="8"/>
    <s v="SÍ"/>
    <s v="Liquidación de sociedades con activos"/>
    <s v="Producto"/>
    <s v="Eficacia"/>
    <s v="Programación anual"/>
    <s v="(Sociedades con activos liquidadas / Sociedades con activos priorizados para cierre liquidatario) *100%_x000a_"/>
    <s v="Objetivo del indicador: medir la reducción del inventario de las sociedades con activos en liquidación. _x000a__x000a_Numerador: corresponde a las sociedades liquidadas registrados en el sistema de información de SAE con marcación de &quot;prestado en el inventario&quot;_x000a__x000a_Denominador: las sociedades con activos priorizadas para cierre liquidatario en la vigencia 2023 es de 8."/>
    <n v="8"/>
    <s v="Trimestral"/>
    <n v="4"/>
    <n v="8"/>
    <x v="11"/>
  </r>
  <r>
    <x v="8"/>
    <s v="SÍ"/>
    <s v="Liquidación de sociedades sin activos y cancelación de matrículas de establecimientos de comercio"/>
    <s v="Producto"/>
    <s v="Eficacia"/>
    <s v="Programación anual"/>
    <s v="(Sociedades sin activos con cierre de procesos liquidatarios y establecimientos de comercio con cancelación de matrículas / Sociedades sin activos y establecimientos de comercio priorizados para cierre liquidatario) *100%_x000a_"/>
    <s v="Objetivo del indicador: medir la reducción del inventario de las sociedades en liquidación sin activos y cancelación de matrículas de establecimientos de comercio. _x000a__x000a_Numerador: corresponde a las sociedades sin activos liquidadas y establecimientos de comercio con cancelación de matrículas registrados en el sistema de información de SAE con marcación de &quot;prestado en el inventario&quot;_x000a__x000a_Denominador: las sociedades sin activos y establecimientos de comercio priorizados para cierre liquidatario o cancelación de matrícula en la vigencia 2023 es de 139."/>
    <n v="60"/>
    <s v="Trimestral"/>
    <n v="22"/>
    <n v="60"/>
    <x v="12"/>
  </r>
  <r>
    <x v="6"/>
    <s v="SÍ"/>
    <s v="Disposición Final de activos entregados por las extintas FARC "/>
    <s v="Producto"/>
    <s v="Eficacia"/>
    <s v="Programación anual"/>
    <s v="(Activos entregados por las extintas FARC dispuestos de manera definitiva/Activos programados a disponer de manera definitiva)*100%"/>
    <s v="Objetivo del indicador: medir la disposición final de los activos entregados por las extintas FARC que no cuenten con potencial de comercialización_x000a__x000a_Numerador: activos entregados por las extintas FARC, dispuestos de manera definitiva por mecanismos de chatarrización, destrucción o donación. _x000a__x000a_Denominador: los activos programados a disponer de manera definitiva corresponden a los bienes a chatarrizar, destruir o donar, que no fueron objeto de interés en los procesos de comercialización . Esta meta es variable conforme al comportamiento de la comercialización de activos. "/>
    <n v="1"/>
    <s v="Trimestral"/>
    <n v="387"/>
    <n v="465"/>
    <x v="13"/>
  </r>
  <r>
    <x v="7"/>
    <s v="SÍ"/>
    <s v="Valor total de rendimientos de inversión con recursos líquidos extintos y en proceso"/>
    <s v="Producto"/>
    <s v="Economía"/>
    <s v="Programación anual"/>
    <s v="(Valor total de rendimientos obtenidos de inversiones con recursos líquidos extintos y en proceso / Meta de rendimientos financieros esperados con inversiones realizadas) *100%"/>
    <s v="Objetivo del indicador: medir la obtención del valor total de los rendimientos esperados de la inversión de recursos líquidos extintos y en proceso. _x000a__x000a_Numerador: corresponde al valor recibido producto de las inversiones en CDTs, TES, fondos de inversión u otros permitidos en la Ley, de acuerdo con la periodicidad de la inversión._x000a__x000a_Denominador: corresponde al valor presupuestado de rendimientos por inversión en la vigencia. El valor correspondiente para la vigencia 2023 es de $27.000.000.000."/>
    <n v="55000000000"/>
    <s v="Trimestral"/>
    <n v="97054452509"/>
    <n v="55000000000"/>
    <x v="0"/>
  </r>
  <r>
    <x v="7"/>
    <s v="NO"/>
    <s v="Ejecución presupuestal de gasto de SAE"/>
    <s v="Gestión"/>
    <s v="Economía"/>
    <s v="Programación anual"/>
    <s v="(Valor del presupuesto de gasto ejecutado en SAE / Valor del Presupuesto de gasto SAE aprobado  ) *100%"/>
    <s v="Objetivo del indicador: medir la ejecución presupuestal de gastos de SAE aprobados en la vigencia._x000a__x000a_Numerador: corresponde al presupuesto ejecutado, acumulado y registrado en el aplicativo financiero._x000a__x000a_Denominador: el valor de presupuesto de gasto de SAE programado corresponde al aprobado por la Junta Directiva. _x000a__x000a_Observación: este indicador es globalizado centralizado por esta Gerencia, con base en la ejecución presupuestal de las áreas."/>
    <n v="84886263394"/>
    <s v="Trimestral"/>
    <n v="75601278787"/>
    <n v="84886263394"/>
    <x v="14"/>
  </r>
  <r>
    <x v="7"/>
    <s v="NO"/>
    <s v="Ejecución presupuestal de gasto de FRISCO"/>
    <s v="Gestión"/>
    <s v="Economía"/>
    <s v="Programación anual"/>
    <s v="(Valor del presupuesto de gasto ejecutado en  FRISCO / Valor del Presupuesto de gasto FRISCO aprobado) *100%"/>
    <s v="Objetivo del indicador: medir la ejecución presupuestal de gastos de FRISCO aprobados en la vigencia_x000a__x000a_Numerador: corresponde al presupuesto ejecutado, acumulado y registrado en el aplicativo financiero._x000a__x000a_Denominador: el valor de presupuesto de gasto de FRISCO programado corresponde al aprobado por el Consejo Nacional de Estupefacientes. _x000a__x000a_Observación: este indicador es globalizado centralizado por esta Gerencia,  con base en la ejecución presupuestal de las áreas."/>
    <n v="517301251412"/>
    <s v="Trimestral"/>
    <n v="473917454271.98999"/>
    <n v="517301251412"/>
    <x v="15"/>
  </r>
  <r>
    <x v="9"/>
    <s v="SÍ"/>
    <s v="Recaudo de Contratos"/>
    <s v="Gestión"/>
    <s v="Economía"/>
    <s v="Programación anual"/>
    <s v="(Valor recaudado/ Meta de recaudo esperado producto de contratos bajo esquemas de administración temporal)*100%"/>
    <s v="Objetivo del indicador: medir el recaudo realizado producto de contratos bajo esquemas de administración temporal. _x000a__x000a_Numerador: corresponde al valor recaudado producto de contratos de arrendamiento, de transacción, de legalización o saneamiento (reconocimiento de contratos de arrendamiento de bienes inmuebles)._x000a__x000a_Denominador: corresponde al valor económico de recaudo establecido como meta para la anualidad. "/>
    <n v="51439500000"/>
    <s v="Trimestral"/>
    <n v="57020230985"/>
    <n v="51439500000"/>
    <x v="0"/>
  </r>
  <r>
    <x v="10"/>
    <s v="SÍ"/>
    <s v="Recaudo de Contratos"/>
    <s v="Gestión"/>
    <s v="Economía"/>
    <s v="Programación anual"/>
    <s v="(Valor recaudado/ Meta de recaudo esperado producto de contratos bajo esquemas de administración temporal)*100%"/>
    <s v="Objetivo del indicador: medir el recaudo realizado producto de contratos bajo esquemas de administración temporal. _x000a__x000a_Numerador: corresponde al valor recaudado producto de contratos de arrendamiento, de transacción, de legalización o saneamiento (reconocimiento de contratos de arrendamiento de bienes inmuebles)._x000a__x000a_Denominador: corresponde al valor económico de recaudo establecido como meta para la anualidad. "/>
    <n v="16166700000"/>
    <s v="Trimestral"/>
    <n v="13518473683"/>
    <n v="16166700000"/>
    <x v="16"/>
  </r>
  <r>
    <x v="11"/>
    <s v="SÍ"/>
    <s v="Recaudo de Contratos"/>
    <s v="Gestión"/>
    <s v="Economía"/>
    <s v="Programación anual"/>
    <s v="(Valor recaudado/ Meta de recaudo esperado producto de contratos bajo esquemas de administración temporal)*100%"/>
    <s v="Objetivo del indicador: medir el recaudo realizado producto de contratos bajo esquemas de administración temporal. _x000a__x000a_Numerador: corresponde al valor recaudado producto de contratos de arrendamiento, de transacción, de legalización o saneamiento (reconocimiento de contratos de arrendamiento de bienes inmuebles)._x000a__x000a_Denominador: corresponde al valor económico de recaudo establecido como meta para la anualidad. "/>
    <n v="38212200000"/>
    <s v="Trimestral"/>
    <n v="29916957629"/>
    <n v="38212200000"/>
    <x v="17"/>
  </r>
  <r>
    <x v="12"/>
    <s v="SÍ"/>
    <s v="Recaudo de Contratos"/>
    <s v="Gestión"/>
    <s v="Economía"/>
    <s v="Programación anual"/>
    <s v="(Valor recaudado/ Meta de recaudo esperado producto de contratos bajo esquemas de administración temporal)*100%"/>
    <s v="Objetivo del indicador: medir el recaudo realizado producto de contratos bajo esquemas de administración temporal. _x000a__x000a_Numerador: corresponde al valor recaudado producto de contratos de arrendamiento, de transacción, de legalización o saneamiento (reconocimiento de contratos de arrendamiento de bienes inmuebles)._x000a__x000a_Denominador: corresponde al valor económico de recaudo establecido como meta para la anualidad. "/>
    <n v="41151600000"/>
    <s v="Trimestral"/>
    <n v="35062580183"/>
    <n v="41151600000"/>
    <x v="18"/>
  </r>
  <r>
    <x v="4"/>
    <s v="SÍ"/>
    <s v="Distribución de utilidades generadas por sociedades activas al FRISCO"/>
    <s v="Producto"/>
    <s v="Economía"/>
    <s v="Programación anual"/>
    <s v="(Utilidades generadas por sociedades distribuidas al FRISCO en el periodo / Utilidades estimadas a distribuir al FRISCO)*100%"/>
    <s v="Objetivo del indicador: medir la distribución de utilidades generadas por las Sociedades Activas._x000a__x000a_Numerador: corresponde a las utilidades distribuidas al FRISCO después de pago de pasivos de las sociedades._x000a__x000a_Denominador: corresponde a las utilidades estimadas a distribuir por sociedades. La estimación prevista para el 2023 se toma con base en estudio realizado por consultora externa."/>
    <n v="1321000000"/>
    <s v="Trimestral"/>
    <n v="26258061344"/>
    <n v="1321000000"/>
    <x v="0"/>
  </r>
  <r>
    <x v="7"/>
    <s v="SÍ"/>
    <s v="Cartera recuperada por cobro persuasivo"/>
    <s v="Gestión"/>
    <s v="Economía"/>
    <s v="Programación anual"/>
    <s v=" (Valor recaudado por el gestor de cobranza / Saldo de cartera asignado al operador a corte del trimestre evaluado) *100%"/>
    <s v="Objetivo del indicador: medir la recuperación de la cartera por cobro persuasivo. _x000a__x000a_Numerador: es el valor del recaudo de cartera, es decir, el valor recaudado por SAE. Estos datos son acumulados a corte del trimestre evaluado._x000a__x000a_Denominador: corresponde a la meta de recaudo de la cartera asignada a corte del trimestre evaluado, la cual es variable de acuerdo con asignación. La meta mensual mínima de recuperación de cartera es del 7%, por lo que la meta asignada anualmente, corresponde a la sumatoria del 7% asignado mes a mes en la vigencia. "/>
    <n v="0.84"/>
    <s v="Trimestral"/>
    <n v="14894517953.585798"/>
    <n v="18732818116.175983"/>
    <x v="19"/>
  </r>
  <r>
    <x v="13"/>
    <s v="SÍ"/>
    <s v="Cartera recuperada por judicialización"/>
    <s v="Gestión"/>
    <s v="Economía"/>
    <s v="Programación anual"/>
    <s v=" (Valor de cartera recuperada/_x000a_Valor de la cartera programada a recuperar en la vigencia) * 100%"/>
    <s v="Objetivo del indicador: medir la recuperación de la cartera por judicialización. _x000a__x000a_Numerador:  es el valor recaudado de cartera por SAE. Esta cartera incluye carteras provenientes de vigencias pasadas y que fueron programadas para recuperar en la vigencia actual._x000a__x000a_Denominador: la programación de cartera a recuperar en la vigencia corresponde al valor castigado jurídicamente a corte de la vigencia. El valor a programar para la vigencia es de 1800 millones de pesos._x000a__x000a_Nota: los datos de recaudo y metas son acumulados. "/>
    <n v="1"/>
    <s v="Trimestral"/>
    <n v="3741839472"/>
    <n v="1800000000"/>
    <x v="0"/>
  </r>
  <r>
    <x v="14"/>
    <s v="SÍ"/>
    <s v="Promoción de portafolio social y comercial de la SAE"/>
    <s v="Gestión"/>
    <s v="Eficacia"/>
    <s v="Programación anual"/>
    <s v="(Número de estrategias asociadas al portafolio social y comercial de SAE implementadas / Número de estrategias asociadas al portafolio social y comercial de SAE programadas)*100%"/>
    <s v="Objetivo del indicador: medir la implementación de las estrategias de comunicación asociadas al portafolio social y comercial de SAE en medios digitales._x000a__x000a_Numerador: corresponde a las estrategias de comunicación asociadas al portafolio social y comercial implementadas en redes sociales y/o página web institucional._x000a__x000a_Denominador: corresponde a las estrategias programadas por la Oficina de Comunicaciones y Atención al Ciudadano relacionadas con la divulgación del portafolio social y comercial de SAE . El portafolio social corresponde a sociedades y el comercial a las otras tipologías de activos."/>
    <n v="180"/>
    <s v="Trimestral"/>
    <n v="180"/>
    <n v="180"/>
    <x v="0"/>
  </r>
  <r>
    <x v="14"/>
    <s v="NO"/>
    <s v="Gestión de derechos de petición y PQRS"/>
    <s v="Gestión"/>
    <s v="Calidad"/>
    <s v="Demanda"/>
    <s v="(Cantidad de Derechos de Petición y PQRS con respuesta oportuna / Cantidad de Derechos de Petición y PQRS allegados a la entidad)*100%"/>
    <s v="Objetivo del indicador: medir la consolidación y control de las respuestas oportunas de los derechos de petición y PQRS. El Indicador es centralizado en esta Oficina y se presenta de forma global de acuerdo a las respuestas de las áreas. _x000a__x000a_Numerador: corresponde al número de derechos de petición y PQRS que han sido respondidos de manera oportuna con base en los siguientes Acuerdos de Niveles de Servicio (ANS): _x000a__x000a_* 30 DÍAS: Consultas_x000a_* 15 DÍAS: Denuncia por actos de corrupción; Derechos de petición; Felicitación; Informativo; Quejas; Reclamos;         Solicitudes de acceso a información pública (copias); Solicitudes de acceso a información pública; Solicitudes de informes por los congresistas y Sugerencias. _x000a_* 10 DÍAS: Peticiones entre autoridades y Solicitudes de copias de documentos. _x000a_*  5 DÍAS: Solicitudes de informes por los congresistas y Solicitudes de periodistas ejercicio de profesión_x000a__x000a_Denominador: corresponde al número de derechos de petición y PQRSs que allegan a SAE por los canales disponibles para estas solicitudes. "/>
    <n v="1"/>
    <s v="Trimestral"/>
    <n v="12457"/>
    <n v="20271"/>
    <x v="20"/>
  </r>
  <r>
    <x v="14"/>
    <s v="SÍ"/>
    <s v="Espacios de interacción con la población beneficiaria"/>
    <s v="Gestión"/>
    <s v="Eficacia"/>
    <s v="Programación anual"/>
    <s v="(Espacios de interacción con la población beneficiaria ejecutados/ Meta de espacios de interacción con la población beneficiaria)*100%"/>
    <s v="Objetivo del indicador: medir la generación de espacios de interacción con población beneficiaria. Estos espacios tendrán como objetivo brindar herramientas comunicativas a la población beneficiaria a través de talleres dirigidos ._x000a__x000a_Numerador: corresponde a el número de espacios de interacción con población beneficiaria que han sido culminados exitosamente y cuentan con las respectivas evidencias.                                                                                                                                                                Denominador: corresponde al número de espacios de interacción con población beneficiaria programadas para la vigencia."/>
    <n v="6"/>
    <s v="Trimestral"/>
    <n v="6"/>
    <n v="6"/>
    <x v="0"/>
  </r>
  <r>
    <x v="6"/>
    <s v="SÍ"/>
    <s v="Estructuración de proyectos de cooperación nacional e internacional"/>
    <s v="Gestión"/>
    <s v="Eficacia"/>
    <s v="Programación anual"/>
    <s v="(Proyectos de cooperación viabilizados /  Proyectos de cooperación estructurados)*100%"/>
    <s v="Objetivo del indicador: medir la estructuración realizada de proyectos de cooperación nacional e internacional. _x000a__x000a_El numerador: son los proyectos de cooperación viabilizados,  hace referencia a los proyectos aprobados._x000a__x000a_El denominador: es el número de proyectos de cooperación estructurados, hace referencia a los proyectos a los que se han presentado la propuesta a la espera de aprobación."/>
    <n v="1"/>
    <s v="Trimestral"/>
    <n v="2"/>
    <n v="2"/>
    <x v="0"/>
  </r>
  <r>
    <x v="13"/>
    <s v="SÍ"/>
    <s v="Oportunidad en la elaboración de actos administración de destinación definitiva"/>
    <s v="Gestión"/>
    <s v="Calidad"/>
    <s v="Demanda"/>
    <s v="( Actos administrativos de destinación definitiva elaborados oportunamente/ Solicitudes de elaboración de actos administrativos de destinación definitiva)*100%"/>
    <s v="Objetivo del indicador: medir la oportunidad de la elaboración de actos administrativos de destinación definitiva._x000a__x000a_Numerador: la oportunidad de elaboración de actos administrativos se mide a partir de la solicitud efectuada conforme al término dispuesto en el procedimiento (10 días)._x000a__x000a_Denominador: corresponde a las solicitudes de destinación definitiva de activos realizadas por las áreas misionales y que se encuentran establecidas en la ley. "/>
    <n v="1"/>
    <s v="Trimestral"/>
    <n v="58"/>
    <n v="68"/>
    <x v="21"/>
  </r>
  <r>
    <x v="15"/>
    <s v="SÍ"/>
    <s v="Oportunidad en el trámite de solicitudes contractuales"/>
    <s v="Gestión"/>
    <s v="Calidad"/>
    <s v="Demanda"/>
    <s v="(Solicitudes contractuales atendidas oportunamente de acuerdo con los tiempos establecidos / Total de solicitudes contractuales realizadas por las áreas) * 100%"/>
    <s v="Objetivo del indicador: medir la oportunidad del trámite de las solicitudes contractuales. _x000a__x000a_Numerador: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_x000a__x000a_El término de oportunidad se medirá de acuerdo con los siguientes Acuerdos de Niveles de Servicio: _x000a__x000a_* Complejidad baja: contempla adiciones, prórrogas o contratación nueva con cuantías hasta 100 SMMLV. El término de respuesta es de 7 días hábiles a partir de la recepción de la solicitud a la G. Contratos._x000a_* Compleja media: contempla adiciones, prórrogas o contratación nueva con cuantías superiores a 100 SMMLV hasta 500 SMMLV. El término de respuesta es de 10 días hábiles a partir de la recepción de la solicitud a la G. Contratos._x000a_* Complejidad alta: contempla adiciones, prórrogas o contratación nueva con cuantías superiores a 500 SMML. El término de respuesta es de 15 días hábiles a partir de la recepción de la solicitud a la G. Contratos._x000a__x000a_Denominador: corresponde a solicitudes contractuales radicadas hasta el 30 de noviembre de la vigencia._x000a__x000a_* Para adiciones y prorrogas el área responsable deberá remitir la solicitud contractual con mínimo veinte (20) días hábiles de antelación a la fecha de vencimiento del contrato._x000a_"/>
    <n v="1"/>
    <s v="Trimestral"/>
    <n v="1136"/>
    <n v="1141"/>
    <x v="22"/>
  </r>
  <r>
    <x v="15"/>
    <s v="SÍ"/>
    <s v="Oportunidad de emisión de conceptos contractuales"/>
    <s v="Gestión"/>
    <s v="Calidad"/>
    <s v="Demanda"/>
    <s v="(Conceptos contractuales atendidos oportunamente de acuerdo con los tiempos establecidos / Total de solicitudes de conceptos contractuales realizadas por las áreas) * 100%"/>
    <s v="Objetivo del indicador: realizar la medición de la oportunidad de emisión de conceptos contractuales._x000a__x000a_Numerador: los conceptos contractuales atendidos oportunamente corresponden a los atendidos dentro de los treinta (30) días hábiles a partir de la recepción de la solicitud del concepto._x000a__x000a_Denominador: los conceptos contractuales solicitados podrán corresponder a conceptos jurídicos relacionados con contratación, minutas de contratos, revisión de negocios, incumplimientos contractuales, validación de suspensiones y cesiones de contratos, solicitados por las áreas."/>
    <n v="1"/>
    <s v="Trimestral"/>
    <n v="17"/>
    <n v="17"/>
    <x v="0"/>
  </r>
  <r>
    <x v="16"/>
    <s v="SÍ"/>
    <s v="Oportunidad de conceptos técnicos "/>
    <s v="Gestión"/>
    <s v="Calidad"/>
    <s v="Demanda"/>
    <s v="(Conceptos técnicos realizados de manera oportuna / Número de conceptos técnicos solicitados) *100%"/>
    <s v="Objetivo del indicador: medir la oportunidad con la que se generan los conceptos técnicos emitidos._x000a__x000a_Numerador: se considera que un concepto técnico es oportuno, cuando éste cumple con los siguientes Acuerdos de Nivel de Servicio:_x000a__x000a_* Complejidad alta: corresponde a conceptos técnicos que requieren de recopilación de información de entidades o actores externos. El tiempo para atender de manera oportuna este tipo de conceptos es de 15 a 30 días._x000a_* Complejidad media: corresponde a conceptos técnicos que requieren de recopilación de información con otras áreas o de consulta de información secundaria. El tiempo para atender de manera oportuna este tipo de conceptos es de 5 a 15 días._x000a_* Complejidad baja: corresponde a conceptos técnicos que se responden con información o conocimiento técnico que tiene la G. Técnica; ejemplo; los conceptos relacionados con nuevos modelos de negocio. El tiempo para atender de manera oportuna este tipo de conceptos es de 1 a 5 días._x000a__x000a_Denominador:  los conceptos técnicos solicitados por parte de las áreas corresponden a conceptos relacionados con viabilidad de nuevos negocios, valoración de activos, normatividad relacionada con ordenamiento territorial, arrendamientos, entre otros."/>
    <n v="1"/>
    <s v="Trimestral"/>
    <n v="176"/>
    <n v="176"/>
    <x v="0"/>
  </r>
  <r>
    <x v="16"/>
    <s v="SÍ"/>
    <s v="Saneamiento físico catastral de inmuebles"/>
    <s v="Gestión"/>
    <s v="Eficacia"/>
    <s v="Programación anual"/>
    <s v="(Número de activos con saneamiento físico catastral / Número de activos programados para saneamiento físico catastral) *100%"/>
    <s v="Objetivo del indicador: medir el saneamiento físico catastral de inmuebles programados para la vigencia._x000a__x000a_Numerador: corresponde a los activos que cuentan con saneamiento físico catastral, es decir, que su información catastral y registral coincida con la información real del activo._x000a__x000a_Denominador: corresponde al número de activos programados para saneamiento físico catastral. En la programación de activos a sanear se priorizan las solicitudes de destinación, los activos a comercializar y las solicitudes especiales relevantes."/>
    <n v="400"/>
    <s v="Trimestral"/>
    <n v="571"/>
    <n v="400"/>
    <x v="0"/>
  </r>
  <r>
    <x v="16"/>
    <s v="SÍ"/>
    <s v="Alistamiento físico catastral de inmuebles susceptibles de venta"/>
    <s v="Gestión"/>
    <s v="Eficacia"/>
    <s v="Demanda"/>
    <s v="(Número de inmuebles con alistamiento físico catastral/ Número de inmuebles susceptibles de alistamiento físico catastral) *100%"/>
    <s v="Objetivo del indicador: medir el alistamiento físico catastral de inmuebles susceptibles de venta realizados, es decir, los que cuenten con viabilidad jurídica y que requieren alistamiento físico._x000a__x000a_Numerador: corresponde a los inmuebles con alistamiento físico catastral, es decir, con saneamiento físico catastral y/o valoración realizada._x000a__x000a_Denominador: corresponde a los inmuebles requeridos o susceptibles de alistamiento físico catastral, es decir, que ya cuenten con viabilidad jurídica y requieran saneamiento físico catastral o valoración."/>
    <n v="1"/>
    <s v="Trimestral"/>
    <n v="4542"/>
    <n v="4542"/>
    <x v="0"/>
  </r>
  <r>
    <x v="16"/>
    <s v="SÍ"/>
    <s v="Avalúos de bienes inmuebles"/>
    <s v="Gestión"/>
    <s v="Eficacia"/>
    <s v="Programación anual"/>
    <s v="(Cantidad de avalúos gestionados / Cantidad de avalúos solicitados a la Gerencia Técnica) *100%"/>
    <s v="Objetivo del indicador: medir la gestión realizada frente a la elaboración y/o revisión de avalúos de inmuebles sociales y no sociales dispuestos para enajenación temprana o comercialización._x000a__x000a_Numerador: corresponde a los avalúos gestionados realizados frente a la elaboración de avalúos de inmuebles sociales y no sociales solicitados._x000a__x000a_Denominador: corresponde a solicitudes de elaboración de avalúos de inmuebles sociales y no sociales dispuestos para enajenación temprana o comercialización."/>
    <n v="4370"/>
    <s v="Trimestral"/>
    <n v="4380"/>
    <n v="4370"/>
    <x v="23"/>
  </r>
  <r>
    <x v="17"/>
    <s v="SÍ"/>
    <s v="Oportunidad de atención de solicitudes de comisión o desplazamiento de viajes"/>
    <s v="Gestión"/>
    <s v="Calidad"/>
    <s v="Demanda"/>
    <s v="(Solicitud de comisión o desplazamiento de viaje atendida oportunamente/ Solicitudes de comisión o desplazamiento de viajes realizadas por las áreas)*100%"/>
    <s v="Objetivo del indicador: medir el trámite oportuno de las solicitudes de comisión o desplazamiento de viaje._x000a__x000a_Numerador: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_x000a__x000a_Denominador: corresponde a las solicitudes de comisión o desplazamiento aprobadas por parte del líder del proceso, diligenciadas adecuadamente."/>
    <n v="1"/>
    <s v="Trimestral"/>
    <n v="5796"/>
    <n v="5796"/>
    <x v="0"/>
  </r>
  <r>
    <x v="14"/>
    <s v="SÍ"/>
    <s v="Mediciones de satisfacción y/o percepción a nivel externo"/>
    <s v="Gestión"/>
    <s v="Eficacia"/>
    <s v="Programación anual"/>
    <s v="(Número de mediciones externas realizadas / Número de mediciones externas programadas) 100%"/>
    <s v="Objetivo del indicador: medir la realización de las mediciones externas de manera virtual con público de interés en  la SAE como compradores, arrendatarios, entre otros. _x000a__x000a_Numerador: corresponde al número de mediciones realizadas a nivel ex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_x000a__x000a_Denominador: corresponde al número de mediciones programadas de satisfacción y percepción de la gestión de SAE. Para la vigencia se tiene previsto 6 mediciones distribuidas de la siguiente forma: _x000a__x000a_*Medición de satisfacción: 4 mediciones publicadas en página web sobre la calidad del servicio. El cuestionario se encuentra disponible de manera permanente en la página web y su medición se hará con corte trimestral. _x000a__x000a_* Medición de percepción: 2 mediciones a grupos de interés dirigida a personal que registre en base de datos de  compradores, arrendatarios, destinatarios, entre otros. "/>
    <n v="6"/>
    <s v="Trimestral"/>
    <n v="6"/>
    <n v="6"/>
    <x v="0"/>
  </r>
  <r>
    <x v="18"/>
    <s v="SÍ"/>
    <s v="Oportunidad de atención de Mesa de ayuda"/>
    <s v="Gestión"/>
    <s v="Calidad"/>
    <s v="Demanda"/>
    <s v="(N.º de tickets resueltos oportunamente  / N.º de tickets radicados en Mesa de ayuda) *100%"/>
    <s v="Objetivo del indicador: medir la atención oportuna de los tickets que radican las áreas en la Mesa de ayuda._x000a__x000a_Numerador: corresponde a las solicitudes resueltas cuando en el Sistema de Mesa de Ayuda les asigna el estado de &quot;resuelto&quot;. _x000a__x000a_Denominador: los tickets radicados en Mesa de Ayuda corresponden a las solicitudes creadas por los usuarios dentro de la vigencia. _x000a__x000a_Para que sea oportuno el servicio se tienen en cuenta los tiempos (ANS), de acuerdo con el tipo de servicio (catálogo de servicios NT1-061)"/>
    <n v="0.95"/>
    <s v="Trimestral"/>
    <n v="11175"/>
    <n v="11345"/>
    <x v="0"/>
  </r>
  <r>
    <x v="14"/>
    <s v="SÍ"/>
    <s v="Estrategias de posicionamiento sobre la gestión de SAE"/>
    <s v="Gestión"/>
    <s v="Eficacia"/>
    <s v="Programación anual"/>
    <s v="(Número de estrategias de comunicación realizadas / Número de estrategias de comunicación programadas)*100%"/>
    <s v="Objetivo del indicador: medir las estrategias de comunicación realizadas sobre la gestión de SAE, con el fin de informar a públicos de interés sobre la administración de activos especiales. _x000a__x000a_Numerador: hace alusión al número de estrategias de comunicación realizadas con sus respectivas evidencias. _x000a__x000a_Denominador: 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_x000a_A nivel externo se tiene previsto hacer uso de: boletín institucional en  canales externos como la página web. _x000a__x000a_Para la vigencia se han fijado 12 estrategias de comunicación (6 internas y 6 externas). "/>
    <n v="12"/>
    <s v="Trimestral"/>
    <n v="12"/>
    <n v="12"/>
    <x v="0"/>
  </r>
  <r>
    <x v="14"/>
    <s v="SÍ"/>
    <s v="Productos pedagógicos del nuevo modelo de operación"/>
    <s v="Gestión"/>
    <s v="Eficacia"/>
    <s v="Programación anual"/>
    <s v="(Número de productos pedagógicos realizados/Número de productos pedagógicos programados)*100%"/>
    <s v="Objetivo del indicador: medir la creación de productos pedagógicos que permitan la comunicación y socialización del nuevo modelo de operación de la SAE. _x000a__x000a__x000a_Numerador: corresponde al número de productos pedagógicos creados y socializados. Los productos pedagógicos se consideran culminados cuando han sido difundidos por los canales oficiales de la SAE dispuestos para tal fin.                           _x000a__x000a_Denominador: corresponde al número de productos pedagógicos programados para comunicación y socialización en la vigencia. Para esta vigencia se tienen programados 12 productos. "/>
    <n v="12"/>
    <s v="Trimestral"/>
    <n v="10"/>
    <n v="12"/>
    <x v="24"/>
  </r>
  <r>
    <x v="14"/>
    <s v="SÍ"/>
    <s v="Promoción de información institucional en medios alternativos y digitales"/>
    <s v="Gestión"/>
    <s v="Eficacia"/>
    <s v="Programación anual"/>
    <s v="(Campañas de promoción y pauta implementadas/ Campañas de promoción y pauta programadas)*100%_x000a__x000a_"/>
    <s v="Objetivo del indicador: medir la implementación de campañas de promoción y pauta de la SAE en medios alternativos y digitales. _x000a__x000a_Numerador: corresponde al número de campañas de promoción y pauta implementadas por la Oficina de Comunicaciones y Atención al Ciudadano. _x000a__x000a_Denominador corresponde al número de campañas programadas para la vigencia en medios digitales y alternativos. Para esta vigencia se tiene programado la implementación de 4 campañas de promoción y pauta. "/>
    <n v="4"/>
    <s v="Trimestral"/>
    <n v="4"/>
    <n v="4"/>
    <x v="0"/>
  </r>
  <r>
    <x v="14"/>
    <s v="SÍ"/>
    <s v="Cambio de Imagen Institucional"/>
    <s v="Gestión"/>
    <s v="Eficacia"/>
    <s v="Programación anual"/>
    <s v="(Actividades ejecutadas/ Actividades programadas para el cambio de imagen institucional)*100%"/>
    <s v="Objetivo del indicador: medir el grado de avance de las actividades relacionadas con el cambio de imagen institucional de SAE._x000a__x000a_Numerador: corresponde a las actividades del plan de trabajo ejecutadas al 100%._x000a__x000a_Denominador: corresponde a las actividades programadas para el cambio de imagen institucional, como por ejemplo, cambios de logos, actualizaciones en página web institucional, entre otras._x000a_"/>
    <n v="1"/>
    <s v="Trimestral"/>
    <n v="1"/>
    <n v="1"/>
    <x v="0"/>
  </r>
  <r>
    <x v="14"/>
    <s v="SÍ"/>
    <s v="Espacios virtuales a grupos de interés"/>
    <s v="Gestión"/>
    <s v="Eficacia"/>
    <s v="Programación anual"/>
    <s v="(Cantidad de espacios virtuales realizados / Cantidad de espacios virtuales programados) *100%"/>
    <s v="Objetivo del indicador: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_x000a__x000a_Numerador: corresponde a la cantidad de espacios virtuales realizados y culminados exitosamente con sus evidencias respectivas. _x000a__x000a_Denominador:  corresponde al número de espacios virtuales programados. Los espacios virtuales deben contar con temáticas claras, interlocutores y actores que participan. Para el 2023 se tiene como meta la realización de 4 espacios virtuales.                    _x000a_"/>
    <n v="4"/>
    <s v="Trimestral"/>
    <n v="4"/>
    <n v="4"/>
    <x v="0"/>
  </r>
  <r>
    <x v="6"/>
    <s v="SÍ"/>
    <s v="Participación de eventos estratégicos a nivel nacional e internacional"/>
    <s v="Gestión"/>
    <s v="Eficacia"/>
    <s v="Demanda"/>
    <s v="(Eventos o reuniones estratégicos con participación de SAE / Eventos o reuniones estratégicas programadas)*100%"/>
    <s v="Objetivo del indicador: medir la participación de eventos o reuniones estratégicos a nivel nacional e internacional que sean organizados y desarrollados o que cuenten con la participación la Gerencia de Proyectos Especiales para posicionar a SAE en el campo bilateral y multilateral.           _x000a__x000a_Numerador: son los eventos o reuniones estratégicas en los que participa la SAE a nivel nacional e internacional._x000a__x000a_Denominador: son los eventos o reuniones estratégicas programadas que varían de acuerdo a demanda u oferta del entorno."/>
    <n v="1"/>
    <s v="Trimestral"/>
    <n v="5"/>
    <n v="5"/>
    <x v="0"/>
  </r>
  <r>
    <x v="10"/>
    <s v="SÍ"/>
    <s v="Estimados de renta gerencias regionales"/>
    <s v="Gestión"/>
    <s v="Eficacia"/>
    <s v="Programación anual"/>
    <s v="(Cantidad de estimados de renta elaborados y revisados /Cantidad de estimados de renta definidos en la meta)*100%"/>
    <s v="Objetivo del indicador: medir la elaboración y revisión de los estimados de renta en las gerencias regionales._x000a__x000a_Numerador: corresponde a los estimados de renta elaborados conforme al procedimiento de elaboración de estimados de renta (P-DP2-046) por las Gerencias Regionales, así como los estimados de renta revisados y elaborados por parte de los depositarios provisionales._x000a__x000a_Denominador: corresponde a la meta programada de estimados de renta a elaborar en la vigencia. Estas solicitudes pueden provenir de solicitudes de depositarios, de áreas misionales o las identificadas directamente por parte de la Gerencia Regional con base en necesidades."/>
    <n v="160"/>
    <s v="Trimestral"/>
    <n v="162"/>
    <n v="160"/>
    <x v="0"/>
  </r>
  <r>
    <x v="4"/>
    <s v="SÍ"/>
    <s v="Implementación de Gobierno Corporativo en Sociedades Activas"/>
    <s v="Gestión"/>
    <s v="Eficacia"/>
    <s v="Demanda"/>
    <s v="(Sociedades Activas con implementación de gobierno corporativo / Sociedades Activas priorizadas para implementación de gobierno corporativo en la vigencia) *100%"/>
    <s v="Objetivo del indicador: medir la implementación del Gobierno Corporativo en Sociedades Activas priorizadas. _x000a__x000a_Numerador: corresponde a las sociedades con implementación de gobierno corporativo de acuerdo con lineamientos establecidos._x000a__x000a_Denominador: son las Sociedades priorizadas programadas para implementar su gobierno corporativo. Los criterios para priorizar las Sociedades son los siguientes:_x000a__x000a_* Financiero: sociedades con ventas mayores a 2.000 millones de pesos. _x000a_* Cualitativo: cuando las actividades económicas de las sociedades requieran un nivel de especialidad y complejidad.  _x000a_* Uso del Gobierno Corporativo: en los casos en que este instituido el gobierno corporativo, será necesaria la participación de los miembros de la Junta Directiva respecto al estudio de selección."/>
    <n v="1"/>
    <s v="Trimestral"/>
    <n v="59"/>
    <n v="25"/>
    <x v="0"/>
  </r>
  <r>
    <x v="0"/>
    <s v="SÍ"/>
    <s v="Fichas técnicas de caracterización de Inmuebles Rurales entregadas a Gerencia Técnica para comercialización"/>
    <s v="Gestión"/>
    <s v="Eficacia"/>
    <s v="Demanda"/>
    <s v="(Fichas técnicas de caracterización de inmuebles rurales para comercialización entregadas a Gerencia Técnica/ Fichas técnicas de caracterización de Inmuebles rurales solicitados para comercialización) *100%"/>
    <s v="Objetivo del indicador: medir las fichas técnicas de caracterización de Inmuebles Rurales para disponerlos de manera definitiva a través de procesos de comercialización._x000a__x000a_Numerador: se considera que un inmueble rural cuenta con ficha técnica de caracterización cuando se ha determinado: Vocación del bien; Estado del inmueble; Necesidades de saneamiento requeridos y estimación del valor del estimado de renta._x000a__x000a_Denominador: corresponde a las solicitudes de ficha técnica de caracterización de los inmuebles rurales por parte de las G. Regionales para su comercialización. "/>
    <n v="1"/>
    <s v="Trimestral"/>
    <n v="55"/>
    <n v="55"/>
    <x v="0"/>
  </r>
  <r>
    <x v="5"/>
    <s v="SÍ"/>
    <s v="Programación de Convocatorias para registro de Depositarios"/>
    <s v="Gestión"/>
    <s v="Eficacia"/>
    <s v="Programación anual"/>
    <s v=" (Número de convocatorias realizadas /  Número De convocatorias programadas) *100% "/>
    <s v="Objetivo del indicador: medir las convocatorias realizadas para el registro de depositarios._x000a__x000a_Numerador: la programación de convocatorias para el registro de depositarios se realizará priorizando la inclusión de economías populares, comunitarias y otras comunidades con especial protección constitucional._x000a__x000a_Denominador: las convocatorias programadas para el 2023 corresponden a 2 convocatorias."/>
    <n v="1"/>
    <s v="Trimestral"/>
    <n v="3"/>
    <n v="2"/>
    <x v="0"/>
  </r>
  <r>
    <x v="5"/>
    <s v="SÍ"/>
    <s v="Organizaciones comunitarias registradas como Depositarios Provisionales"/>
    <s v="Producto"/>
    <s v="Eficacia"/>
    <s v="Programación anual"/>
    <s v="(Organizaciones comunitarias registradas como Depositarios Provisionales/ Meta estimada de organizaciones comunitarias en el registro de Depositarios Provisionales)*100% "/>
    <s v="Objetivo del indicador: medir la inclusión de organizaciones comunitarias en el registro en el Banco de depositarios provisionales._x000a__x000a_Numerador: corresponde a las organizaciones comunitarias evaluadas y registradas en el Banco de Depositarios 2023._x000a__x000a_Denominador: corresponde a la estimación de organizaciones comunitarias incluidas dentro del Banco de Depositarios. Para el 2023 se estima la inclusión de al menos dos (2) organizaciones comunitarias en el Banco de Depositarios."/>
    <n v="20"/>
    <s v="Trimestral"/>
    <n v="46"/>
    <n v="20"/>
    <x v="0"/>
  </r>
  <r>
    <x v="19"/>
    <s v="SÍ"/>
    <s v="Mantenimiento Matrices de Riesgos Institucionales"/>
    <s v="Gestión"/>
    <s v="Eficacia"/>
    <s v="Demanda"/>
    <s v="(No. Riesgos creados y actualizados/ No. riesgos priorizados para creación y/o actualización en las diferentes matrices de riesgos) *100"/>
    <s v="Objetivo del indicador: medir el estado de avance de la creación, actualización o eliminación de riesgos institucionales en las matrices de riesgos._x000a__x000a_Numerador: corresponde al número de riesgos creados o actualizados en las matrices de riesgos institucionales._x000a__x000a_Denominador: corresponde al número de riesgos priorizados para creación y/o actualización en las diferentes matrices de riesgos"/>
    <n v="1"/>
    <s v="Trimestral"/>
    <n v="26"/>
    <n v="26"/>
    <x v="0"/>
  </r>
  <r>
    <x v="19"/>
    <s v="SÍ"/>
    <s v="Diagnósticos y Lineamientos GREC"/>
    <s v="Gestión"/>
    <s v="Eficacia"/>
    <s v="Programación anual"/>
    <s v="(Cantidad de documentos asociados a la misionalidad y operatividad de la GREC elaborados y /o actualizados, presentados al área correspondiente / Cantidad de documentos asociados a la misionalidad y operatividad de la GREC programados) *100%"/>
    <s v="Objetivo del indicador: medir la documentación requerida para implementar la misionalidad y operatividad de la GREC._x000a__x000a_Numerador: corresponde a la documentación elaborada y/o actualizada por la GREC requerida para implementar la misionalidad y operatividad, presentados al área correspondiente para su formalización._x000a__x000a_Denominador: corresponde a la documentación identificada por la GREC para su adecuado funcionamiento. La programación de la documentación es variable conforme a las necesidades identificadas. "/>
    <n v="1"/>
    <s v="Trimestral"/>
    <n v="22"/>
    <n v="22"/>
    <x v="0"/>
  </r>
  <r>
    <x v="13"/>
    <s v="SÍ"/>
    <s v="Estudios de viabilidades jurídicas elaboradas"/>
    <s v="Gestión"/>
    <s v="Eficacia"/>
    <s v="Demanda"/>
    <s v="(Estudios de viabilidades jurídicas elaboradas/ Viabilidades jurídicas solicitadas) *100%"/>
    <s v="Objetivo del indicador: medir el estudio de las viabilidades jurídicas de acuerdo con las solicitadas._x000a__x000a_Numerador: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_x000a__x000a_Denominador: las solicitudes de viabilidad jurídica proceden de los requerimientos efectuados por parte de las áreas de SAE y corresponden a procesos de enajenación y de destinación definitiva."/>
    <n v="1"/>
    <s v="Trimestral"/>
    <n v="4409"/>
    <n v="4713"/>
    <x v="25"/>
  </r>
  <r>
    <x v="1"/>
    <s v="SÍ"/>
    <s v="Alistamiento de inmuebles urbanos para enajenación temprana."/>
    <s v="Gestión"/>
    <s v="Eficacia"/>
    <s v="Demanda"/>
    <s v="(Inmuebles urbanos con revisión documental completa para presentación a Comité de Enajenación Temprana/ Inmuebles urbanos potenciales para enajenación temprana objeto de revisión)*100%"/>
    <s v="Objetivo del indicador: medir el alistamiento completo de los inmuebles urbanos para presentación al Comité de Enajenación Temprana._x000a__x000a_Numerador: la revisión documental completa de los inmuebles potenciales para enajenación temprana aborda la revisión de la existencia de las viabilidades jurídicas, técnicas y administrativas, junto con la justificación de causal de enajenación temprana.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_x000a__x000a_Denominador: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
    <n v="1"/>
    <s v="Trimestral"/>
    <n v="308"/>
    <n v="308"/>
    <x v="0"/>
  </r>
  <r>
    <x v="9"/>
    <s v="SÍ"/>
    <s v="Estimados de renta gerencias regionales"/>
    <s v="Gestión"/>
    <s v="Eficacia"/>
    <s v="Programación anual"/>
    <s v="(Cantidad de estimados de renta elaborados y revisados /Cantidad de estimados de renta definidos en la meta)*100%"/>
    <s v="Objetivo del indicador: medir la elaboración y revisión de los estimados de renta en las gerencias regionales._x000a__x000a_Numerador: corresponde a los estimados de renta elaborados conforme al procedimiento de elaboración de estimados de renta (P-DP2-046) por las Gerencias Regionales, así como los estimados de renta revisados y elaborados por parte de los depositarios provisionales._x000a__x000a_Denominador: corresponde a la meta programada de estimados de renta a elaborar en la vigencia. Estas solicitudes pueden provenir de solicitudes de depositarios, de áreas misionales o las identificadas directamente por parte de la Gerencia Regional con base en necesidades."/>
    <n v="430.5"/>
    <s v="Trimestral"/>
    <n v="529"/>
    <n v="431"/>
    <x v="0"/>
  </r>
  <r>
    <x v="11"/>
    <s v="SÍ"/>
    <s v="Estimados de renta gerencias regionales"/>
    <s v="Gestión"/>
    <s v="Eficacia"/>
    <s v="Programación anual"/>
    <s v="(Cantidad de estimados de renta elaborados y revisados /Cantidad de estimados de renta definidos en la meta)*100%"/>
    <s v="Objetivo del indicador: medir la elaboración y revisión de los estimados de renta en las gerencias regionales._x000a__x000a_Numerador: corresponde a los estimados de renta elaborados conforme al procedimiento de elaboración de estimados de renta (P-DP2-046) por las Gerencias Regionales, así como los estimados de renta revisados y elaborados por parte de los depositarios provisionales._x000a__x000a_Denominador: corresponde a la meta programada de estimados de renta a elaborar en la vigencia. Estas solicitudes pueden provenir de solicitudes de depositarios, de áreas misionales o las identificadas directamente por parte de la Gerencia Regional con base en necesidades."/>
    <n v="336"/>
    <s v="Trimestral"/>
    <n v="298"/>
    <n v="336"/>
    <x v="26"/>
  </r>
  <r>
    <x v="12"/>
    <s v="SÍ"/>
    <s v="Estimados de renta gerencias regionales"/>
    <s v="Gestión"/>
    <s v="Eficacia"/>
    <s v="Programación anual"/>
    <s v="(Cantidad de estimados de renta elaborados y revisados /Cantidad de estimados de renta definidos en la meta)*100%"/>
    <s v="Objetivo del indicador: medir la elaboración y revisión de los estimados de renta en las gerencias regionales._x000a__x000a_Numerador: corresponde a los estimados de renta elaborados conforme al procedimiento de elaboración de estimados de renta (P-DP2-046) por las Gerencias Regionales, así como los estimados de renta revisados y elaborados por parte de los depositarios provisionales._x000a__x000a_Denominador: corresponde a la meta programada de estimados de renta a elaborar en la vigencia. Estas solicitudes pueden provenir de solicitudes de depositarios, de áreas misionales o las identificadas directamente por parte de la Gerencia Regional con base en necesidades."/>
    <n v="700"/>
    <s v="Trimestral"/>
    <n v="1052"/>
    <n v="700"/>
    <x v="0"/>
  </r>
  <r>
    <x v="4"/>
    <s v="SÍ"/>
    <s v="Sociedades activas con alistamiento para comercialización "/>
    <s v="Gestión"/>
    <s v="Eficacia"/>
    <s v="Programación anual"/>
    <s v="(Sociedades con proceso completo de alistamiento para venta / Sociedades programadas para alistamiento) *100%"/>
    <s v="Objetivo del indicador: medir el alistamiento completo de las Sociedades Activas para proceder a su comercialización. _x000a__x000a_Numerador: corresponde a las sociedades con proceso completo de alistamiento para venta, es decir, que tengan viabilidad jurídica y cuenten con valoración comercial. _x000a__x000a_Denominador: corresponde a las sociedades aprobadas para comercialización, priorizadas para la vigencia."/>
    <n v="4"/>
    <s v="Trimestral"/>
    <n v="1"/>
    <n v="4"/>
    <x v="2"/>
  </r>
  <r>
    <x v="20"/>
    <s v="SÍ"/>
    <s v="Cumplimiento del Plan Estratégico de Talento Humano "/>
    <s v="Gestión"/>
    <s v="Eficacia"/>
    <s v="Programación por periodos"/>
    <s v="(Actividades ejecutadas de los diferentes planes de Gestión de Talento Humano / Actividades programadas en planes de gestión de Talento Humano ) * 100%"/>
    <s v="Objetivo del indicador: medir el cumplimiento al Plan Estratégico de Gestión de Talento Humano:_x000a__x000a_Numerador: corresponde a las actividades ejecutadas en los planes que componen el Plan Estratégico de Gestión de Talento Humano. _x000a__x000a_Denominador: corresponde a las actividades programadas en cada uno de los planes que componen el Plan Estratégico de Gestión de Talento Humano. Los planes son los siguientes:_x000a__x000a_* Plan de Responsabilidad Social Empresarial: 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_x000a_Talleres._x000a_* Plan del Sistema de Gestión de Salud y Seguridad en el Trabajo- SGSST: Proceso sistemático basado en el ciclo PHVA, que tiene como finalidad la prevención de accidentes de trabajo y la aparición de enfermedades laborales, enmarcado en el cumplimiento legal y la mejora continua. _x000a_* Plan de Gestión Ambiental y Sostenibilidad: 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_x000a_* Plan de Gestión de Riesgo Público: Tiene el objetivo de suministrar a los directivos, empleados, contratistas y visitantes, las herramientas de sensibilización y manejo adecuado de los riesgos laborales generados por los factores de exposición pública. Actividades asociadas: Identificación y análisis de los riesgos asociados a los factores de exposición pública,_x000a_Generación de los protocolos, guías y procedimientos requeridos para la prevención, protección y reacción frente a los riesgos laborales generados por factores de exposición pública e Implementación, seguimiento y control de los procedimientos asociados a los riesgos laborales generados por factores de exposición pública."/>
    <n v="1"/>
    <s v="Trimestral"/>
    <n v="526"/>
    <n v="568"/>
    <x v="27"/>
  </r>
  <r>
    <x v="16"/>
    <s v="SÍ"/>
    <s v="Avalúos de bienes muebles"/>
    <s v="Gestión"/>
    <s v="Eficacia"/>
    <s v="Demanda"/>
    <s v="(Cantidad de avalúos de bienes muebles revisados / Cantidad de avalúos de bienes muebles recibidos) *100%"/>
    <s v="Objetivo del indicador: medir la revisión realizada de los avalúos de los bienes muebles remitidos por la Gerencia de Bienes Muebles._x000a__x000a_Numerador: corresponde a los avalúos de bienes muebles revisados por parte de la Gerencia Técnica._x000a__x000a_Denominador: corresponde a los avalúos de bienes muebles recibidos por parte de la Gerencia de Bienes Muebles para su revisión."/>
    <n v="1"/>
    <s v="Trimestral"/>
    <n v="361"/>
    <n v="404"/>
    <x v="28"/>
  </r>
  <r>
    <x v="16"/>
    <s v="SÍ"/>
    <s v="Estimados de renta."/>
    <s v="Producto"/>
    <s v="Eficacia"/>
    <s v="Demanda"/>
    <s v="(Estimados de renta de activos elaborados y/o revisados / Estimados de renta a revisar y/o  elaborar) *100%"/>
    <s v="Objetivo del indicador: medir la elaboración y/o revisión realizada a los estimados de renta elaborados por FMI y/o unidad económica._x000a__x000a_Numerador: corresponde al número de estimados de renta de Bienes Inmuebles Urbanos elaborados por parte de la Gerencia Técnica de acuerdo a los montos establecidos y al número de estimados de renta revisados que fueron remitidos por las Gerencias regionales y Gerencia de Bienes Inmuebles Rurales._x000a__x000a_Denominador: corresponde a los estimados de renta recibidos por las Gerencias Regionales y Gerencia de Bienes Inmuebles Rurales para su revisión y a las solicitudes de elaboración de estimados de renta de activos que se dispondrán en esquema de administración de arrendamiento. Los estimados de renta corresponden a activos inmuebles urbanos y rurales."/>
    <n v="1"/>
    <s v="Trimestral"/>
    <n v="839"/>
    <n v="839"/>
    <x v="0"/>
  </r>
  <r>
    <x v="16"/>
    <s v="SÍ"/>
    <s v="Diagnóstico técnico de sociedades"/>
    <s v="Gestión"/>
    <s v="Eficacia"/>
    <s v="Demanda"/>
    <s v="(Sociedades diagnosticadas / Diagnósticos de sociedades solicitados con información completa) *100%"/>
    <s v="Objetivo del indicador: medir el grado de avance en la elaboración de diagnósticos técnicos de sociedades._x000a__x000a_Numerador: corresponde a las sociedades diagnosticadas, es decir, que cuenten con la revisión de estados financieros de sociedades con conceptos favorables o desfavorables. _x000a__x000a_Denominador: corresponde a los diagnósticos de sociedades solicitados por las gerencias regionales con información completa."/>
    <n v="1"/>
    <s v="Trimestral"/>
    <n v="0"/>
    <n v="0"/>
    <x v="29"/>
  </r>
  <r>
    <x v="16"/>
    <s v="SÍ"/>
    <s v="Sociedades Valoradas"/>
    <s v="Gestión"/>
    <s v="Eficacia"/>
    <s v="Demanda"/>
    <s v="(Sociedades valoradas / Solicitudes viables de valoración de sociedades) *100%"/>
    <s v="Objetivo del indicador: medir el grado de avance de la valoración de sociedades de SAE. _x000a__x000a_Numerador: corresponde a las sociedades que cuentan con valoración por parte de la firma de valoración de sociedades y con revisión por parte de la Gerencia Técnica._x000a__x000a_Denominador: corresponde a las solicitudes de valoración de sociedades recibidas por parte de las gerencias comerciales o gerencias regionales. Se considera que una solicitud de valoración es viable, cuando la sociedad involucrada en la solicitud de valoración cuenta con un concepto favorable en el diagnóstico técnico."/>
    <n v="1"/>
    <s v="Trimestral"/>
    <n v="0"/>
    <n v="0"/>
    <x v="29"/>
  </r>
  <r>
    <x v="21"/>
    <s v="SÍ"/>
    <s v="Oportunidad de distribución de comunicaciones de entrada y salida "/>
    <s v="Gestión"/>
    <s v="Calidad"/>
    <s v="Demanda"/>
    <s v="(Comunicaciones de entrada y salida distribuidas de manera oportuna  /  Comunicaciones de entrada y salida a ser distribuidas) *100%"/>
    <s v="Objetivo del indicador: medir la distribución oportuna de las comunicaciones de entrada y salida._x000a__x000a_Numerador: corresponde a las comunicaciones distribuidas oportunamente de acuerdo con los siguientes Acuerdos de Niveles de Servicio:_x000a_* Para comunicaciones de salida: 1 día_x000a_* Para comunicaciones de entrada: 2 días_x000a__x000a_Denominador: las comunicaciones de salida a ser distribuidas son aquellas que se reciben en el buzón de despacho y las comunicaciones de entrada a ser distribuidas corresponden a las allegadas de manera física o digital por cualquier canal de comunicación._x000a__x000a_Observaciones:_x000a_* Comunicación de entrada: distribución interna de la correspondencia recibida por externos que llega a la entidad_x000a_* Comunicación de salida: comunicación elaborada por la entidad a ser distribuidas a terceros_x000a_"/>
    <n v="1"/>
    <s v="Trimestral"/>
    <n v="368553"/>
    <n v="368553"/>
    <x v="0"/>
  </r>
  <r>
    <x v="21"/>
    <s v="SÍ"/>
    <s v="Actualización de Tablas de Retención Documental"/>
    <s v="Gestión"/>
    <s v="Eficacia"/>
    <s v="Programación anual"/>
    <s v="(Etapas implementadas para la actualización de las TRD/ Etapas programadas para la actualización de las TRD)*100%"/>
    <s v="Objetivo del indicador: medir el estado de avance de la implementación del proceso de actualización de tablas de retención documental en SAE._x000a__x000a_Numerador: se considera como implementada cada etapa, cuando se culmine las actividades previstas en cada etapa, sobre la totalidad de áreas de SAE. _x000a__x000a_Denominador: las etapas previstas para la actualización de tablas de retención documental son: 1) Recopilación de información, 2) Elaboración de cuadro de clasificación documental, 3) Ajustes y aprobación interna de TRD, 4) Ajustes de TRD y aprobación de Junta Directiva. Estas etapas se llevarán a cabo sobre las áreas identificadas por el Grupo Interno de Trabajo."/>
    <n v="1"/>
    <s v="Trimestral"/>
    <n v="2"/>
    <n v="4"/>
    <x v="11"/>
  </r>
  <r>
    <x v="21"/>
    <s v="SÍ"/>
    <s v=" Preservación digital a largo plazo de carpetas digitales"/>
    <s v="Gestión"/>
    <s v="Eficacia"/>
    <s v="Programación anual"/>
    <s v="(Carpetas digitalizadas con preservación digital a largo plazo / Cantidad de carpetas con necesidad de preservación digital a largo plazo) *100%"/>
    <s v="Objetivo del indicador: medir la digitalización de expedientes con criterios de preservación digital a largo plazo._x000a__x000a_Numerador: corresponde a las carpetas digitales que cuentan con todos los requisitos exigibles para la preservación digital establecidos por el Archivo General de la Nación._x000a__x000a_Denominador: incluye las carpetas digitales que se encuentran con rezago de requisitos de preservación digital y las pendientes por digitalizar con dichos parámetros. Para el 2023 se tiene estimado tener 25.000 carpetas con criterios de preservación digital a largo plazo."/>
    <n v="25000"/>
    <s v="Trimestral"/>
    <n v="24875"/>
    <n v="25000"/>
    <x v="30"/>
  </r>
  <r>
    <x v="22"/>
    <s v="SÍ"/>
    <s v="Cargue de Sentencias en el Sistema de Información "/>
    <s v="Gestión"/>
    <s v="Eficacia"/>
    <s v="Demanda"/>
    <s v="(Número de sentencias cargadas / Número de sentencias recibidas con cumplimiento de requisitos) *100%"/>
    <s v="Objetivo del indicador: medir el cargue de las Sentencias en el Sistema de Información._x000a_Numerador: es el número de sentencias cargadas, de devolución o extinción._x000a__x000a_Denominador: es el número de sentencias recibidas con cumplimiento de requisitos, sentencia completa con constancia ejecutoria y proveniente de autoridad judicial competente.  "/>
    <n v="1"/>
    <s v="Trimestral"/>
    <n v="464"/>
    <n v="499"/>
    <x v="31"/>
  </r>
  <r>
    <x v="17"/>
    <s v="NO"/>
    <s v="Eficacia de legalización de comisiones o desplazamientos de viajes"/>
    <s v="Gestión"/>
    <s v="Eficacia"/>
    <s v="Demanda"/>
    <s v="(Legalizaciones realizadas / Comisiones o desplazamientos de viaje realizadas)*100%"/>
    <s v="Objetivo del indicador: medir la eficacia en la legalización de comisiones o desplazamientos de viajes realizados._x000a__x000a_Numerador: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_x000a__x000a_Denominador: corresponde a todas las comisiones o desplazamientos efectivos realizados por los funcionarios públicos, trabajadores y contratistas, registrados en base de datos de control de comisiones que administra el GIT de Comisiones y Desplazamientos."/>
    <n v="1"/>
    <s v="Trimestral"/>
    <n v="5789"/>
    <n v="5796"/>
    <x v="32"/>
  </r>
  <r>
    <x v="23"/>
    <s v="SÍ"/>
    <s v="Documentación estratégica nuevo modelo operacional"/>
    <s v="Gestión"/>
    <s v="Eficacia"/>
    <s v="Programación anual"/>
    <s v="(Documentos estratégicos del nuevo modelo operacional elaborados / Documentos estratégicos del nuevo modelo operacional programados y priorizados) * 100%"/>
    <s v="Objetivo del indicador: medir el avance de documentación estratégica del nuevo modelo operacional._x000a__x000a_Numerador: corresponde al número de documentos elaborados y/o actualizados para implementar el nuevo modelo operacional que fueron priorizados en la programación, se entiende como finalizada la acción cuando estos documentos se encuentren publicados en la arquitectura empresarial._x000a__x000a_Denominador: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
    <n v="1"/>
    <s v="Trimestral"/>
    <n v="43"/>
    <n v="43"/>
    <x v="0"/>
  </r>
  <r>
    <x v="14"/>
    <s v="SÍ"/>
    <s v="Estrategia de fortalecimiento de atención al ciudadano y lenguaje claro"/>
    <s v="Gestión"/>
    <s v="Eficacia"/>
    <s v="Programación anual"/>
    <s v="(Cantidad de guías o instrumentos realizados / Cantidad de guías o instrumentos programados) * 100%"/>
    <s v="Objetivo del indicador: medir las guías realizadas como piezas gráficas, video difusión, espacios, activaciones btl, capacitaciones e instrumentos que sirvan como herramientas de mejora de atención al ciudadano y de lenguaje claro para los colaboradores así como la práctica permanente de una buena atención al ciudadano y de lenguaje claro. _x000a__x000a_Numerador: corresponde al número de guías e instrumentos realizados para la mejora de la atención al ciudadano y de lenguaje claro. Estos instrumentos se consideran realizados cuando han sido socializados por los canales oficiales de SAE. _x000a_Denominador: corresponde al número de guías e instrumentos programados para la vigencia. Se tienen previstos la realización de 6 instrumentos para la vigencia. "/>
    <n v="6"/>
    <s v="Trimestral"/>
    <n v="6"/>
    <n v="6"/>
    <x v="0"/>
  </r>
  <r>
    <x v="13"/>
    <s v="SI"/>
    <s v="Tasa de fallos favorables en acciones de tutela en contra de la entidad que invoquen la protección del derecho de petición "/>
    <s v="Gestión"/>
    <s v="Eficacia"/>
    <s v="Demanda"/>
    <s v="(Número de acciones de tutela con fallo favorable en el año en curso que invocan la protección del derecho de petición / Número de acciones de tutela recibidas por la entidad en el año en curso que invocan la protección del derecho de petición) * 100"/>
    <s v="Objetivo del indicador: medir el porcentaje de fallos favorables de acciones de tutela en contra de la entidad que invocan la protección del derecho de petición._x000a__x000a_Numerador:  corresponde a las acciones de tutela favorables que invocan la protección del derecho de petición._x000a__x000a_Denominador: corresponde a las acciones de tutela recibidas por la entidad que invocan la protección del derecho de petición."/>
    <n v="1"/>
    <s v="Trimestral"/>
    <n v="210"/>
    <n v="298"/>
    <x v="33"/>
  </r>
  <r>
    <x v="19"/>
    <s v="SÍ"/>
    <s v="Procesos de Debida Diligencia"/>
    <s v="Gestión"/>
    <s v="Eficacia"/>
    <s v="Demanda"/>
    <s v="(Cantidad de conceptos de debida diligencia cerrados /cantidad de conceptos de debida diligencia identificados) *100%"/>
    <s v="Objetivo del indicador: medir los procesos de debida diligencia realizados por la GREC._x000a__x000a_Numerador: corresponde a la elaboración de conceptos de debida diligencia, con cierre al caso correspondiente y remitido al área solicitante o competente, en caso de ser requerido. ._x000a__x000a_Denominador: los procesos de debida diligencia a realizar o identificados se determinan con base en las solicitudes de las diferentes áreas, reporte de alertas o escalamiento de casos reportados a través del canal dispuesto por la GREC. "/>
    <n v="1"/>
    <s v="Trimestral"/>
    <n v="1478"/>
    <n v="1478"/>
    <x v="0"/>
  </r>
  <r>
    <x v="1"/>
    <s v="SÍ"/>
    <s v="Rendición de cuentas a depositarios removidos"/>
    <s v="Gestión"/>
    <s v="Eficacia"/>
    <s v="Demanda"/>
    <s v="(Solicitudes de rendición de cuentas a depositarios removidos / Número de depositarios removidos)*100%"/>
    <s v="Objetivo del indicador: medir la  solicitud de la rendición de cuentas a los depositarios removidos por incumplimiento de obligaciones, renuncia, o por diferentes causales de remoción._x000a__x000a_Numerador: las solicitudes de rendición de cuentas se entenderán como realizadas con el envío del acto administrativo por oficio certificado o correo electrónico al depositario._x000a__x000a_Denominador: el número de depositarios removidos se tomará con base en los actos administrativos de remoción comunicados por la Gerencia de Asuntos Legales."/>
    <n v="1"/>
    <s v="Trimestral"/>
    <n v="154"/>
    <n v="154"/>
    <x v="0"/>
  </r>
  <r>
    <x v="9"/>
    <s v="SÍ"/>
    <s v="Retoma de inmuebles"/>
    <s v="Gestión"/>
    <s v="Eficacia"/>
    <s v="Demanda"/>
    <s v="(Número de retomas efectuadas / Número de retomas programadas)*100%"/>
    <s v="Objetivo del indicador: medir las retomas efectuadas sobre los inmuebles administrados por SAE. _x000a__x000a_Numerador: corresponde a las retomas efectuadas producto de la entrega del inmueble por depositarios provisionales o destinatarios._x000a__x000a_Denominador: es el número de retomas programadas con depositarios o destinatarios provisionales que tienen a cargo la administración del activo. La programación de retomas se realiza a demanda de acuerdo con solicitudes efectuadas."/>
    <n v="0.8"/>
    <s v="Trimestral"/>
    <n v="403"/>
    <n v="403"/>
    <x v="0"/>
  </r>
  <r>
    <x v="9"/>
    <s v="SÍ"/>
    <s v="Gestión de recuperación de activos "/>
    <s v="Gestión"/>
    <s v="Eficacia"/>
    <s v="Demanda"/>
    <s v="(Unidad máxima con gestión de recuperación / No. Unidades máximas a recuperar)*100%"/>
    <s v="Objetivo del indicador: medir la gestión de recuperación de activos con ocupación irregular. _x000a__x000a_Numerador: corresponde a las unidades máximas con gestión de recuperación, es decir, que cuentan con acta de recepción de entrega a la SAE o acta de diligencia de desalojo. _x000a__x000a_Denominador: la programación de unidades máximas a recuperar corresponden a las unidades máximas con resolución de desalojo y los priorizados para comercialización o destinación temporal."/>
    <n v="0.5"/>
    <s v="Trimestral"/>
    <n v="101"/>
    <n v="105"/>
    <x v="0"/>
  </r>
  <r>
    <x v="9"/>
    <s v="SÍ"/>
    <s v="Garantías de Contratos de Arrendamiento"/>
    <s v="Gestión"/>
    <s v="Eficacia"/>
    <s v="Programación por periodos"/>
    <s v="(Contratos de arrendamiento con garantías constituidas/ Contratos de arrendamientos aprobados)*100%"/>
    <s v="Objetivo del indicador: medir la constitución de garantías de contratos de arrendamiento aprobados._x000a__x000a_Numerador: 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_x000a__x000a_Denominador: corresponde a los contratos de arrendamiento aprobados, incluyendo contratos nuevos y antiguos."/>
    <n v="1"/>
    <s v="Trimestral"/>
    <n v="592"/>
    <n v="1021"/>
    <x v="34"/>
  </r>
  <r>
    <x v="10"/>
    <s v="SÍ"/>
    <s v="Retoma de inmuebles"/>
    <s v="Gestión"/>
    <s v="Eficacia"/>
    <s v="Demanda"/>
    <s v="(Número de retomas efectuadas / Número de retomas programadas)*100%"/>
    <s v="Objetivo del indicador: medir las retomas efectuadas sobre los inmuebles administrados por SAE. _x000a__x000a_Numerador: corresponde a las retomas efectuadas producto de la entrega del inmueble por depositarios provisionales o destinatarios._x000a__x000a_Denominador: es el número de retomas programadas con depositarios o destinatarios provisionales que tienen a cargo la administración del activo. La programación de retomas se realiza a demanda de acuerdo con solicitudes efectuadas."/>
    <n v="0.75"/>
    <s v="Trimestral"/>
    <n v="41"/>
    <n v="86"/>
    <x v="35"/>
  </r>
  <r>
    <x v="10"/>
    <s v="SÍ"/>
    <s v="Gestión de recuperación de activos "/>
    <s v="Gestión"/>
    <s v="Eficacia"/>
    <s v="Demanda"/>
    <s v="(Unidad máxima con gestión de recuperación / No. Unidades máximas a recuperar)*100%"/>
    <s v="Objetivo del indicador: medir la gestión de recuperación de activos con ocupación irregular. _x000a__x000a_Numerador: corresponde a las unidades máximas con gestión de recuperación, es decir, que cuentan con acta de recepción de entrega a la SAE o acta de diligencia de desalojo. _x000a__x000a_Denominador: la programación de unidades máximas a recuperar corresponden a las unidades máximas con resolución de desalojo y los priorizados para comercialización o destinación temporal."/>
    <n v="0.6"/>
    <s v="Trimestral"/>
    <n v="29"/>
    <n v="41"/>
    <x v="0"/>
  </r>
  <r>
    <x v="10"/>
    <s v="SÍ"/>
    <s v="Garantías de Contratos de Arrendamiento"/>
    <s v="Gestión"/>
    <s v="Eficacia"/>
    <s v="Programación anual"/>
    <s v="(Contratos de arrendamiento con garantías constituidas/ Contratos de arrendamientos aprobados)*100%"/>
    <s v="Objetivo del indicador: medir la constitución de garantías de contratos de arrendamiento aprobados._x000a__x000a_Numerador: 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_x000a__x000a_Denominador: corresponde a los contratos de arrendamiento aprobados, incluyendo contratos nuevos y antiguos."/>
    <n v="1"/>
    <s v="Trimestral"/>
    <n v="207"/>
    <n v="338"/>
    <x v="36"/>
  </r>
  <r>
    <x v="11"/>
    <s v="SÍ"/>
    <s v="Retoma de inmuebles"/>
    <s v="Gestión"/>
    <s v="Eficacia"/>
    <s v="Demanda"/>
    <s v="(Número de retomas efectuadas / Número de retomas programadas)*100%"/>
    <s v="Objetivo del indicador: medir las retomas efectuadas sobre los inmuebles administrados por SAE. _x000a__x000a_Numerador: corresponde a las retomas efectuadas producto de la entrega del inmueble por depositarios provisionales o destinatarios._x000a__x000a_Denominador: es el número de retomas programadas con depositarios o destinatarios provisionales que tienen a cargo la administración del activo. La programación de retomas se realiza a demanda de acuerdo con solicitudes efectuadas."/>
    <n v="0.75"/>
    <s v="Trimestral"/>
    <n v="216"/>
    <n v="359"/>
    <x v="37"/>
  </r>
  <r>
    <x v="11"/>
    <s v="SÍ"/>
    <s v="Gestión de recuperación de activos "/>
    <s v="Gestión"/>
    <s v="Eficacia"/>
    <s v="Demanda"/>
    <s v="(Unidad máxima con gestión de recuperación / No. Unidades máximas a recuperar)*100%"/>
    <s v="Objetivo del indicador: medir la gestión de recuperación de activos con ocupación irregular. _x000a__x000a_Numerador: corresponde a las unidades máximas con gestión de recuperación, es decir, que cuentan con acta de recepción de entrega a la SAE o acta de diligencia de desalojo. _x000a__x000a_Denominador: la programación de unidades máximas a recuperar corresponden a las unidades máximas con resolución de desalojo y los priorizados para comercialización o destinación temporal."/>
    <n v="0.5"/>
    <s v="Trimestral"/>
    <n v="14"/>
    <n v="21"/>
    <x v="0"/>
  </r>
  <r>
    <x v="11"/>
    <s v="SÍ"/>
    <s v="Garantías de Contratos de Arrendamiento"/>
    <s v="Gestión"/>
    <s v="Eficacia"/>
    <s v="Programación por periodos"/>
    <s v="(Contratos de arrendamiento con garantías constituidas/ Contratos de arrendamientos aprobados)*100%"/>
    <s v="Objetivo del indicador: medir la constitución de garantías de contratos de arrendamiento aprobados._x000a__x000a_Numerador: 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_x000a__x000a_Denominador: corresponde a los contratos de arrendamiento aprobados, incluyendo contratos nuevos y antiguos."/>
    <n v="1"/>
    <s v="Trimestral"/>
    <n v="271"/>
    <n v="785"/>
    <x v="38"/>
  </r>
  <r>
    <x v="12"/>
    <s v="SÍ"/>
    <s v="Retoma de inmuebles"/>
    <s v="Gestión"/>
    <s v="Eficacia"/>
    <s v="Demanda"/>
    <s v="(Número de retomas efectuadas / Número de retomas programadas)*100%"/>
    <s v="Objetivo del indicador: medir las retomas efectuadas sobre los inmuebles administrados por SAE. _x000a__x000a_Numerador: corresponde a las retomas efectuadas producto de la entrega del inmueble por depositarios provisionales o destinatarios._x000a__x000a_Denominador: es el número de retomas programadas con depositarios o destinatarios provisionales que tienen a cargo la administración del activo. La programación de retomas se realiza a demanda de acuerdo con solicitudes efectuadas."/>
    <n v="0.8"/>
    <s v="Trimestral"/>
    <n v="191"/>
    <n v="341"/>
    <x v="39"/>
  </r>
  <r>
    <x v="12"/>
    <s v="SÍ"/>
    <s v="Gestión de recuperación de activos "/>
    <s v="Gestión"/>
    <s v="Eficacia"/>
    <s v="Demanda"/>
    <s v="(Unidad máxima con gestión de recuperación / No. Unidades máximas a recuperar)*100%"/>
    <s v="Objetivo del indicador: medir la gestión de recuperación de activos con ocupación irregular. _x000a__x000a_Numerador: corresponde a las unidades máximas con gestión de recuperación, es decir, que cuentan con acta de recepción de entrega a la SAE o acta de diligencia de desalojo. _x000a__x000a_Denominador: la programación de unidades máximas a recuperar corresponden a las unidades máximas con resolución de desalojo y los priorizados para comercialización o destinación temporal."/>
    <n v="0.65"/>
    <s v="Trimestral"/>
    <n v="44"/>
    <n v="57"/>
    <x v="0"/>
  </r>
  <r>
    <x v="12"/>
    <s v="SÍ"/>
    <s v="Garantías de Contratos de Arrendamiento"/>
    <s v="Gestión"/>
    <s v="Eficacia"/>
    <s v="Programación anual"/>
    <s v="(Contratos de arrendamiento con garantías constituidas/ Contratos de arrendamientos aprobados)*100%"/>
    <s v="Objetivo del indicador: medir la constitución de garantías de contratos de arrendamiento aprobados._x000a__x000a_Numerador: 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_x000a__x000a_Denominador: corresponde a los contratos de arrendamiento aprobados, incluyendo contratos nuevos y antiguos."/>
    <n v="1"/>
    <s v="Trimestral"/>
    <n v="698"/>
    <n v="1389"/>
    <x v="40"/>
  </r>
  <r>
    <x v="4"/>
    <s v="SÍ"/>
    <s v="Auditorías e Inspección de Sociedades Activas"/>
    <s v="Gestión"/>
    <s v="Eficacia"/>
    <s v="Programación anual"/>
    <s v="(Sociedades activas administradas con auditoría y/o inspecciones realizadas/ Sociedades Activas administradas por SAE que requieren auditoría o inspección) * 100%"/>
    <s v="Objetivo del indicador: medir el estado de control o inspección sobre las Sociedades Activas administradas por SAE a través de la ejecución de auditorías e inspecciones._x000a__x000a_Numerador: corresponde al número de Sociedades Activas con auditorías o inspecciones realizadas sobre estas._x000a__x000a_Denominador: corresponde a las Sociedades Activas administradas por parte de la SAE que requieren auditoría o inspección de acuerdo a la necesidad. "/>
    <n v="200"/>
    <s v="Trimestral"/>
    <n v="216"/>
    <n v="200"/>
    <x v="0"/>
  </r>
  <r>
    <x v="8"/>
    <s v="SÍ"/>
    <s v="Cumplimiento de plan de ejecución de asambleas o juntas de socios de sociedades en liquidación "/>
    <s v="Gestión"/>
    <s v="Eficacia"/>
    <s v="Programación anual"/>
    <s v="(Número de asambleas o juntas de socio realizadas / Total de asambleas o juntas de socios programadas) *100%"/>
    <s v="Objetivo del indicador: medir el cumplimiento al plan de ejecución de asambleas de sociedades en liquidación. _x000a__x000a_Numerador: se considera como asambleas o juntas realizadas las que cuentan con acta suscrita por los dignatarios._x000a__x000a_Denominador: es el total de asambleas o juntas programadas por la Gerencia de Sociedades en Liquidación. El total de asambleas y juntas de socios para la vigencia 2023 son 268."/>
    <n v="268"/>
    <s v="Trimestral"/>
    <n v="171"/>
    <n v="268"/>
    <x v="41"/>
  </r>
  <r>
    <x v="22"/>
    <s v="SÍ"/>
    <s v="Gestión de Ingreso de Activos"/>
    <s v="Gestión"/>
    <s v="Eficacia"/>
    <s v="Demanda"/>
    <s v="(Activos registrados en el sistema de información / Activos habilitados para su registro) *100%  _x000a_"/>
    <s v="Objetivo del indicador: medir el ingreso de activos en el sistema de información. _x000a__x000a_Numerador: se refiere a todos los activos registrados en el sistema de información con información completa del activo._x000a__x000a_Denominador: son los activos habilitados para su registro correspondientes a la vigencia y el rezago de otras vigencias. Los criterios habilitadores para registro son:_x000a__x000a_* Registros por diligencia de secuestro: con el cargue completo y correcto de la documentación de la diligencia de recepción y posterior finalización o cierre de la misma por parte de las Gerencias Regionales._x000a_* Registros por Sentencias de Extinción de Dominio: se considera habilitado una vez el GIT de Aseguramiento de la Información valida la sentencia de extinción de dominio y se carga al sistema._x000a_* Registro por Actas de Hallazgos: una vez se tenga el acta de hallazgo suscrita y aprobada por las áreas involucradas, y se cargue respectivamente en el sistema de información._x000a_* Registro por Activo Social: cuando se cuenta con la solicitud realizada por las Gerencias de Sociedades Activas o en Liquidación, a través de memorando."/>
    <n v="0.6"/>
    <s v="Trimestral"/>
    <n v="2464"/>
    <n v="2464"/>
    <x v="0"/>
  </r>
  <r>
    <x v="22"/>
    <s v="SÍ"/>
    <s v="Gestión de Actas de Hallazgos"/>
    <s v="Gestión"/>
    <s v="Eficacia"/>
    <s v="Programación anual"/>
    <s v="(Cantidad de actas de hallazgos elaborados / Cantidad de actas de Hallazgos estimados)*100%"/>
    <s v="Objetivo del indicador: medir la gestión realizada de los hallazgos . _x000a__x000a_Numerador: corresponde a las actas de hallazgo elaboradas sin firmas._x000a__x000a_Denominador: La cantidad de actas de hallazgos a realizar se estima con base en la información suministrada por parte de la Gerencia de Asuntos Legales. El dato estimado para la vigencia 2023 es de 40 actas de hallazgos."/>
    <n v="1"/>
    <s v="Trimestral"/>
    <n v="40"/>
    <n v="40"/>
    <x v="0"/>
  </r>
  <r>
    <x v="6"/>
    <s v="SÍ"/>
    <s v="Lineamientos metodológicos Modelo Integral de Proyectos"/>
    <s v="Gestión"/>
    <s v="Eficacia"/>
    <s v="Programación anual"/>
    <s v="( Documentos de lineamientos y herramientas del Modelo Integral de Proyectos realizados/  Documentos de lineamientos y herramientas del Modelo Integral de Proyectos programados) * 100%"/>
    <s v="Objetivo del indicador: medir el estado de avance en la documentación de lineamientos y herramientas estratégicas del Modelo Integrado de Proyectos._x000a__x000a_Numerador: corresponde al número de documentos elaborados y formalizados en la arquitectura empresarial._x000a__x000a_Denominador: corresponde a los documentos programados para estandarizar el modelo integral de gestión de proyectos institucional. Esto corresponde a la definición de procedimientos, herramientas, y otros documentos que permitan la formulación y seguimiento de proyectos."/>
    <n v="1"/>
    <s v="Trimestral"/>
    <n v="0"/>
    <s v="4"/>
    <x v="10"/>
  </r>
  <r>
    <x v="23"/>
    <s v="NO"/>
    <s v="Seguimiento plan de mejoramiento del SIG"/>
    <s v="Gestión"/>
    <s v="Eficacia"/>
    <s v="Programación anual"/>
    <s v="(Actividades de planes de mejoramiento cumplidas  / Actividades documentadas por las áreas producto de hallazgos del SIG)*100%"/>
    <s v="Objetivo del indicador: medir el grado de avance del cumplimiento de las acciones del Plan de Mejoramiento del Sistema Integrado de Gestión._x000a__x000a_Numerador: corresponde a las actividades ejecutadas por las áreas con su respectiva evidencia y con cierre efectivo realizado por parte de la Oficina Asesora de Planeación._x000a__x000a_Denominador: corresponde a las actividades documentadas en el Plan de Mejoramiento del Sistema Integrado de Gestión con base en los hallazgos presentados."/>
    <n v="1"/>
    <s v="Trimestral"/>
    <n v="23"/>
    <n v="28"/>
    <x v="42"/>
  </r>
  <r>
    <x v="24"/>
    <s v="SÍ"/>
    <s v="Cumplimiento del plan anual de auditoría"/>
    <s v="Gestión"/>
    <s v="Eficacia"/>
    <s v="Programación anual"/>
    <s v="(Actividades cumplidas / Actividades aprobadas en el Plan Anual de Auditoría) *100%"/>
    <s v="Objetivo del indicador: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_x000a__x000a_Numerador:_x000a_Corresponde a las actividades ejecutadas durante el periodo evaluado._x000a__x000a_Denominador:_x000a_Corresponde a las actividades aprobadas por el Comité Institucional de Coordinación de Control Interno. Para el 2023, el Plan Anual de Auditorías contempla 206 actividades programadas."/>
    <n v="1"/>
    <s v="Trimestral"/>
    <n v="206"/>
    <n v="206"/>
    <x v="0"/>
  </r>
  <r>
    <x v="24"/>
    <s v="NO"/>
    <s v="Gestión de plan de mejoramiento con Entes de Control"/>
    <s v="Gestión"/>
    <s v="Eficacia"/>
    <s v="Programación anual"/>
    <s v="(Actividades de planes de mejoramiento cumplidas  / Actividades identificadas por las áreas producto de hallazgos de entes de control)*100%"/>
    <s v="_x000a_Objetivo del indicador: Indicador centralizado que mide el estado de avance de implementación de las acciones de los planes de mejoramiento institucional producto de auditorías externas por Entes de Control._x000a__x000a_Numerador: corresponde a las acciones cumplidas al 100%, evaluadas por la Oficina de Control Interno con base en las evidencias suministradas._x000a__x000a_Denominador: corresponde a las actividades documentadas en plan de mejoramiento aprobadas por el Comité Institucional de Coordinación de Control Interno, producto de los hallazgos generados por los entes de control. "/>
    <n v="1"/>
    <s v="Trimestral"/>
    <n v="430"/>
    <n v="973"/>
    <x v="43"/>
  </r>
  <r>
    <x v="25"/>
    <s v="SÍ"/>
    <s v="Acompañamiento a Agenda Legislativa estratégica relacionada con SAE"/>
    <s v="Gestión"/>
    <s v="Eficacia"/>
    <s v="Demanda"/>
    <s v="(Número de participaciones en la agenda legislativa/Necesidades identificadas relacionadas con agenda legislativa)*100% "/>
    <s v="Objetivo del indicador: medir el acompañamiento brindado por parte de SAE en la agenda legislativa que contenga temáticas prioritarias o estratégicas para la entidad._x000a__x000a_Numerador: corresponde a la participaciones en eventos de control político u otros requeridos en la agenda legislativa._x000a__x000a_Denominador: corresponde a las citaciones recibidas de agenda legislativa en donde debe participar SAE de manera estratégica. El denominador es variable, ya que funciona a demanda de acuerdo con las necesidades identificadas."/>
    <n v="1"/>
    <s v="Trimestral"/>
    <n v="45"/>
    <n v="45"/>
    <x v="0"/>
  </r>
  <r>
    <x v="25"/>
    <s v="SÍ"/>
    <s v="Iniciativas internas con enfoque nación-territorio entre el nivel central y regional de la SAE"/>
    <s v="Gestión"/>
    <s v="Eficacia"/>
    <s v="Programación anual"/>
    <s v="(Iniciativas implementadas para el fortalecimiento del nivel central con el regional/ Iniciativas programadas para el  fortalecimiento del nivel central con el regional) *100%"/>
    <s v="Objetivo del indicador: medir el grado de implementación de las iniciativas para el fortalecimiento del nivel central con el regional._x000a__x000a_Numerador: se considera que la iniciativa de fortalecimiento está implementada cuando se constituyen las instancias para su implementación._x000a__x000a_Denominador: las iniciativas programadas para el 2023 relacionadas con el fortalecimiento del nivel central con el regional corresponden a procesos relacionados con: 1) Vivienda, 2) FRV, 3) ARN y 4) Entregas en el marco de las estrategias de la Entidad."/>
    <n v="4"/>
    <s v="Trimestral"/>
    <n v="4"/>
    <n v="4"/>
    <x v="0"/>
  </r>
  <r>
    <x v="18"/>
    <s v="SÍ"/>
    <s v="Implementación del Sistema de Gestión  de Seguridad de la información"/>
    <s v="Gestión"/>
    <s v="Eficacia"/>
    <s v="Programación anual"/>
    <s v="(Actividades realizadas por la OGI para la implementación del Sistema de Gestión de Seguridad de la información / Actividades programadas por la OGI para la implementación del Sistema de Gestión de Seguridad de la información)*100%"/>
    <s v="Objetivo del indicador: medir la implementación del Sistema de Gestión de Seguridad de la información, el cual  contiene los controles que se deben adoptar exigibles por MINTIC, ISO  27.001, Modelo de Seguridad y  Privacidad de la Información y Conpes de seguridad digital._x000a__x000a_Numerador: corresponde a las actividades realizadas por la OGI para la implementación del Sistema de Gestión de Seguridad de la Información con sus respectivas evidencias. _x000a__x000a_Denominador: corresponde a las actividades programadas por la OGI para la implementación del Sistema de Gestión de Seguridad de la Información. "/>
    <n v="0.9"/>
    <s v="Trimestral"/>
    <n v="21"/>
    <n v="24"/>
    <x v="44"/>
  </r>
  <r>
    <x v="18"/>
    <s v="SÍ"/>
    <s v="Implementación y/o actualización del Plan Estratégico Tecnológico Institucional- PETI"/>
    <s v="Gestión"/>
    <s v="Eficacia"/>
    <s v="Programación anual"/>
    <s v="(Actividades realizadas por la OGI para la implementación y/o actualización del PETI / Actividades programadas por la OGI para la implementación y/o actualización PETI)*100%"/>
    <s v="Objetivo del indicador: medir la Implementación y/o actualización del Plan Estratégico Tecnológico Institucional- PETI. Este incluye proyectos a nivel de infraestructura, Integración, aplicaciones y regulación normativa que se encuentren articulados al Plan Estratégico de la SAE. _x000a__x000a_Numerador: corresponden a las actividades realizadas por la OGI con sus respectivas evidencias, que se adelanten para la implementación y/o actualización del PETI. _x000a__x000a_Denominador: son las actividades programadas por la OGI para la implementación y/o actualización del PETI de SAE para la vigencia. _x000a__x000a_Para el 2023, estas actividades estarán alineadas al nuevo Plan Estratégico de la SAE y sus cambios que puedan surtir. "/>
    <n v="0.6"/>
    <s v="Trimestral"/>
    <n v="18"/>
    <n v="34"/>
    <x v="45"/>
  </r>
  <r>
    <x v="22"/>
    <s v="SÍ"/>
    <s v="Actualización de datos básicos de activos en el sistema de información"/>
    <s v="Gestión"/>
    <s v="Eficacia"/>
    <s v="Demanda"/>
    <s v="(Activos con datos básicos actualizados / Activos  objeto de actualización de datos básicos) *100%"/>
    <s v="Objetivo del indicador: medir la actualización de datos básicos de Activos en el sistema de información. _x000a__x000a_Numerador: son los activos con datos básicos actualizados en el módulo dispuesto para tal fin._x000a__x000a_Denominador: corresponden a los activos con solicitud de cambio de datos básicos junto con su respectiva evidencia."/>
    <n v="1"/>
    <s v="Trimestral"/>
    <n v="495"/>
    <n v="509"/>
    <x v="46"/>
  </r>
  <r>
    <x v="7"/>
    <s v="SI"/>
    <s v=" Estados de cuenta de activos con orden de devolución"/>
    <s v="Gestión"/>
    <s v="Eficacia"/>
    <s v="Programación anual"/>
    <s v="(N° de folios de matrícula inmobiliaria con estados de cuenta realizados/ N° de folios de matrícula inmobiliaria priorizados para elaboración de estados de cuenta)*100%"/>
    <s v="Objetivo: realizar la medición de la elaboración de estados de cuenta de acuerdo con las solicitudes de devolución._x000a__x000a_Numerador: corresponde a los folios de matrícula inmobiliaria con estados de cuenta realizados y entregados a la Gerencia Financiera._x000a__x000a_Denominador: los folios de matrícula priorizados para la elaboración de estados de cuenta corresponden a aquellos que cuenten con solicitud de devolución o según necesidad manifiesta. El estimado de estados de cuenta a realizar para el 2023 corresponden a 400 folios de matrícula."/>
    <n v="300"/>
    <s v="Trimestral"/>
    <n v="388"/>
    <n v="300"/>
    <x v="0"/>
  </r>
  <r>
    <x v="3"/>
    <s v="SÍ"/>
    <s v="Depuración del inventario de bienes muebles con disposición final en sistema de Información "/>
    <s v="Gestión"/>
    <s v="Eficacia"/>
    <s v="Demanda"/>
    <s v="(Número de bienes con cargue de documentos de disposición final para descarga del inventario / Número de bienes con disposición final para descarga) *100%"/>
    <s v="Objetivo del indicador: medir la depuración del inventario de bienes muebles a cargo de la Gerencia de Muebles, en el sistema de Información. _x000a__x000a_Numerador: el cargue de documentos a realizar se da conforme al procedimiento P-DF2-107 según tipología de bienes muebles._x000a__x000a_Denominador: corresponde a los bienes muebles con disposición final."/>
    <n v="1"/>
    <s v="Trimestral"/>
    <n v="1505"/>
    <n v="1505"/>
    <x v="0"/>
  </r>
  <r>
    <x v="22"/>
    <s v="SÍ"/>
    <s v="Descargas de activos"/>
    <s v="Gestión"/>
    <s v="Eficacia"/>
    <s v="Demanda"/>
    <s v="(Número de activos descargados del sistema de información/Número de activos en condición de descarga)*100%"/>
    <s v="Objetivo del indicador: medir la descarga realizada de activos del sistema de información. _x000a__x000a_Numerador: corresponde a los activos descargados en el sistema de información con estado &quot;Descargado&quot;. _x000a__x000a_Denominador: es el número de activos en condición de descarga, es decir, que cuente con modalidad de disposición final definida, acto administrativo expedido y acta de entrega suscrita con el beneficiario."/>
    <n v="1"/>
    <s v="Trimestral"/>
    <n v="280"/>
    <n v="280"/>
    <x v="0"/>
  </r>
  <r>
    <x v="26"/>
    <s v="SÍ"/>
    <s v="Oportunidad de atención a requerimientos administrativos"/>
    <s v="Gestión"/>
    <s v="Calidad"/>
    <s v="Demanda"/>
    <s v="(Solicitudes administrativas atendidas en el tiempo oportuno / Solicitudes administrativas requeridas por las áreas) *100%"/>
    <s v="Objetivo del indicador: medir la atención oportuna  de los requerimientos administrativos._x000a__x000a_Numerador: corresponde a las solicitudes administrativas gestionada como máximo dentro de los dos (2) días siguientes a la solicitud._x000a__x000a_Denominador: corresponde a las solicitudes administrativas de logística de eventos, gestión de recursos (físicos, tecnológicos, instalaciones, entre otros), envío de elementos, entre otros, realizadas por parte del área de manera verbal o escrita. Estas solicitudes se registra en el F-AB1-294 Formato Seguimiento Servicios atendidos a las áreas."/>
    <n v="1"/>
    <s v="Trimestral"/>
    <n v="108"/>
    <n v="108"/>
    <x v="0"/>
  </r>
  <r>
    <x v="26"/>
    <s v="SÍ"/>
    <s v="Oportunidad de suministro de elementos de consumo"/>
    <s v="Gestión"/>
    <s v="Calidad"/>
    <s v="Demanda"/>
    <s v="(Número de solicitudes gestionadas oportunamente /Número de solicitudes recibidas) *100% "/>
    <s v="Objetivo del indicador: medir la entrega oportuna de los elementos de consumo requeridos por las áreas. _x000a__x000a_Numerador: una entrega de elementos de consumo se considera oportuna cuando ésta se entrega dentro de los cinco (5) días hábiles a partir de la solicitud._x000a__x000a_Denominador: las solicitudes de elementos de consumo se realizan a través de Seven ERP o correo electrónico."/>
    <n v="1"/>
    <s v="Trimestral"/>
    <n v="162"/>
    <n v="162"/>
    <x v="0"/>
  </r>
  <r>
    <x v="26"/>
    <s v="SÍ"/>
    <s v="Gestión de Siniestros"/>
    <s v="Gestión"/>
    <s v="Eficacia"/>
    <s v="Demanda"/>
    <s v="(Número de siniestros gestionados / Número de siniestros ocurridos informados por las áreas) *100%"/>
    <s v="Objetivo del indicador: medir la gestión realizada sobre los siniestros ocurridos e informados._x000a__x000a_Numerador: se considera que un siniestro ha sido gestionado cuando el GIT de Servicios Administrativos informa el siniestro presentado al intermediario de seguros._x000a__x000a_Denominador: se considera como siniestro ocurrido e informado cuando el área remite formalmente el reporte del siniestro por correo electrónico. Los siniestros reportados aplican para los bienes propios de SAE o bajo su administración. "/>
    <n v="1"/>
    <s v="Trimestral"/>
    <n v="45"/>
    <n v="45"/>
    <x v="0"/>
  </r>
  <r>
    <x v="26"/>
    <s v="SÍ"/>
    <s v="Gestión de Mantenimientos Locativos Menores "/>
    <s v="Gestión"/>
    <s v="Eficacia"/>
    <s v="Demanda"/>
    <s v="(Mantenimientos realizados/ Mantenimientos solicitados y/o planeados) *100%"/>
    <s v="Objetivo del indicador: medir los mantenimientos locativos preventivos y correctivos menores realizados de acuerdo con lo solicitado y/o identificado por el área._x000a__x000a_Numerador: se considera como realizado el mantenimiento menor cuando éste se ejecuta y se registra en el F-AB1-207 Historial Actividades de mantenimiento preventivo y/o correctivo._x000a__x000a_Denominador: corresponde a las solicitudes de mantenimiento menor recibidas o a las evidenciadas en inspecciones físicas registradas en F-AB1-299 Formato Inspección Planta Física. "/>
    <n v="1"/>
    <s v="Trimestral"/>
    <n v="740"/>
    <n v="740"/>
    <x v="0"/>
  </r>
  <r>
    <x v="20"/>
    <s v="SÍ"/>
    <s v="Programa de Bienestar y Calidad de Vida"/>
    <s v="Gestión"/>
    <s v="Eficacia"/>
    <s v="Programación por periodos"/>
    <s v="(Actividades ejecutadas Programa de Bienestar y Calidad de Vida/ Actividades programadas en planes de sistemas de gestión de Talento Humano ) * 100%"/>
    <s v="Objetivo del indicador: medir trimestralmente el cumplimiento del Programa de Bienestar y Calidad de vida._x000a__x000a_Numerador: corresponde a la ejecución de actividades en la vigencia del Programa de Bienestar y Calidad de Vida._x000a__x000a_Denominador: corresponde a las actividades programadas en la vigencia del del Programa de Bienestar y Calidad de Vida."/>
    <n v="1"/>
    <s v="Trimestral"/>
    <n v="49"/>
    <n v="55"/>
    <x v="47"/>
  </r>
  <r>
    <x v="15"/>
    <s v="SÍ"/>
    <s v="Capacitaciones en materia contractual"/>
    <s v="Gestión"/>
    <s v="Eficacia"/>
    <s v="Programación por periodos"/>
    <s v="(Capacitaciones en materia de contratación realizadas/ Capacitación en materia de contratación programadas)*100%"/>
    <s v="Objetivo del indicador: medir el cumplimiento de las capacitaciones programadas en materia contractual._x000a__x000a_Numerador: corresponde a las capacitaciones brindadas en la vigencia._x000a__x000a_Denominador: la programación de capacitaciones se realizará con base en los aspectos prioritarios identificados en materia contractual."/>
    <n v="1"/>
    <s v="Trimestral"/>
    <n v="5"/>
    <n v="5"/>
    <x v="0"/>
  </r>
  <r>
    <x v="20"/>
    <s v="SÍ"/>
    <s v="Programa Empresarial de Capacitación y Estrategia de Gestión del Conocimiento"/>
    <s v="Gestión"/>
    <s v="Eficacia"/>
    <s v="Programación por periodos"/>
    <s v="(Actividades ejecutadas para el diseño e implementación de la Estrategia de Gestión del Conocimiento / Actividades programadas para la implementación de la Estrategia de Gestión del Conocimiento) *100%"/>
    <s v="Objetivo del indicador: medir el cumplimiento del Programa Empresarial de Capacitación y el diseño e implementación de la Estrategia de Gestión de Conocimiento._x000a__x000a_Numerador: corresponde a la ejecución de actividades o iniciativas priorizadas en la vigencia relacionadas con el Programa Empresarial de Capacitación y la Estrategia de Gestión del Conocimiento._x000a__x000a_Denominador: corresponde a las actividades programadas en la vigencia relacionadas con el Programa Empresarial de Capacitación y la Estrategia de Gestión del Conocimiento."/>
    <n v="1"/>
    <s v="Trimestral"/>
    <n v="30"/>
    <n v="33"/>
    <x v="4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7DC3EC8-D16C-4AFB-AF97-687AF3728F68}" name="TablaDinámica1"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
  <location ref="B2:C30" firstHeaderRow="1" firstDataRow="1" firstDataCol="1"/>
  <pivotFields count="13">
    <pivotField axis="axisRow" showAll="0">
      <items count="28">
        <item x="2"/>
        <item x="13"/>
        <item x="0"/>
        <item x="1"/>
        <item x="3"/>
        <item x="15"/>
        <item x="6"/>
        <item x="19"/>
        <item x="4"/>
        <item x="8"/>
        <item x="20"/>
        <item x="7"/>
        <item x="9"/>
        <item x="10"/>
        <item x="11"/>
        <item x="12"/>
        <item x="16"/>
        <item x="21"/>
        <item x="22"/>
        <item x="5"/>
        <item x="26"/>
        <item x="17"/>
        <item x="23"/>
        <item x="14"/>
        <item x="24"/>
        <item x="18"/>
        <item x="25"/>
        <item t="default"/>
      </items>
    </pivotField>
    <pivotField showAll="0"/>
    <pivotField showAll="0"/>
    <pivotField showAll="0"/>
    <pivotField showAll="0"/>
    <pivotField showAll="0"/>
    <pivotField showAll="0"/>
    <pivotField showAll="0"/>
    <pivotField showAll="0"/>
    <pivotField showAll="0"/>
    <pivotField showAll="0"/>
    <pivotField showAll="0"/>
    <pivotField dataField="1" showAll="0">
      <items count="50">
        <item x="10"/>
        <item x="5"/>
        <item x="2"/>
        <item x="3"/>
        <item x="9"/>
        <item x="38"/>
        <item x="12"/>
        <item x="43"/>
        <item x="11"/>
        <item x="40"/>
        <item x="34"/>
        <item x="36"/>
        <item x="20"/>
        <item x="35"/>
        <item x="41"/>
        <item x="39"/>
        <item x="33"/>
        <item x="8"/>
        <item x="1"/>
        <item x="17"/>
        <item x="37"/>
        <item x="42"/>
        <item x="13"/>
        <item x="24"/>
        <item x="16"/>
        <item x="18"/>
        <item x="21"/>
        <item x="4"/>
        <item x="45"/>
        <item x="26"/>
        <item x="14"/>
        <item x="47"/>
        <item x="28"/>
        <item x="48"/>
        <item x="15"/>
        <item x="27"/>
        <item x="31"/>
        <item x="25"/>
        <item x="7"/>
        <item x="19"/>
        <item x="44"/>
        <item x="46"/>
        <item x="30"/>
        <item x="22"/>
        <item x="32"/>
        <item x="6"/>
        <item x="0"/>
        <item x="23"/>
        <item x="29"/>
        <item t="default"/>
      </items>
    </pivotField>
  </pivotFields>
  <rowFields count="1">
    <field x="0"/>
  </rowFields>
  <rowItems count="28">
    <i>
      <x/>
    </i>
    <i>
      <x v="1"/>
    </i>
    <i>
      <x v="2"/>
    </i>
    <i>
      <x v="3"/>
    </i>
    <i>
      <x v="4"/>
    </i>
    <i>
      <x v="5"/>
    </i>
    <i>
      <x v="6"/>
    </i>
    <i>
      <x v="7"/>
    </i>
    <i>
      <x v="8"/>
    </i>
    <i>
      <x v="9"/>
    </i>
    <i>
      <x v="10"/>
    </i>
    <i>
      <x v="11"/>
    </i>
    <i>
      <x v="12"/>
    </i>
    <i>
      <x v="13"/>
    </i>
    <i>
      <x v="14"/>
    </i>
    <i>
      <x v="15"/>
    </i>
    <i>
      <x v="16"/>
    </i>
    <i>
      <x v="17"/>
    </i>
    <i>
      <x v="18"/>
    </i>
    <i>
      <x v="19"/>
    </i>
    <i>
      <x v="20"/>
    </i>
    <i>
      <x v="21"/>
    </i>
    <i>
      <x v="22"/>
    </i>
    <i>
      <x v="23"/>
    </i>
    <i>
      <x v="24"/>
    </i>
    <i>
      <x v="25"/>
    </i>
    <i>
      <x v="26"/>
    </i>
    <i t="grand">
      <x/>
    </i>
  </rowItems>
  <colItems count="1">
    <i/>
  </colItems>
  <dataFields count="1">
    <dataField name="Promedio de Cumplimiento del indicador en el año" fld="12" subtotal="average" baseField="0" baseItem="0" numFmtId="9"/>
  </dataFields>
  <formats count="1">
    <format dxfId="109">
      <pivotArea outline="0" collapsedLevelsAreSubtotals="1"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108" dataDxfId="106" headerRowBorderDxfId="107" tableBorderDxfId="105" totalsRowBorderDxfId="104">
  <autoFilter ref="B10:B15" xr:uid="{00000000-0009-0000-0100-000001000000}"/>
  <tableColumns count="1">
    <tableColumn id="1" xr3:uid="{00000000-0010-0000-0000-000001000000}" name="Dimensión" dataDxfId="103"/>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C23" totalsRowShown="0" headerRowDxfId="102" dataDxfId="100" headerRowBorderDxfId="101" tableBorderDxfId="99">
  <autoFilter ref="C10:C23" xr:uid="{00000000-0009-0000-0100-000002000000}"/>
  <tableColumns count="1">
    <tableColumn id="1" xr3:uid="{00000000-0010-0000-0100-000001000000}" name="Objetivos_Estratégicos" dataDxfId="98"/>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F10:F11" totalsRowShown="0" headerRowDxfId="97" dataDxfId="95" headerRowBorderDxfId="96" tableBorderDxfId="94">
  <autoFilter ref="F10:F11" xr:uid="{00000000-0009-0000-0100-000003000000}"/>
  <tableColumns count="1">
    <tableColumn id="1" xr3:uid="{00000000-0010-0000-0200-000001000000}" name="Iniciativas_Objetivo3" dataDxfId="93"/>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G10:G16" totalsRowShown="0" headerRowDxfId="92" dataDxfId="91" tableBorderDxfId="90">
  <autoFilter ref="G10:G16" xr:uid="{00000000-0009-0000-0100-000004000000}"/>
  <tableColumns count="1">
    <tableColumn id="1" xr3:uid="{00000000-0010-0000-0300-000001000000}" name="Iniciativas_Objetivo4" dataDxfId="89"/>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H10:H11" totalsRowShown="0" headerRowDxfId="88" dataDxfId="87" tableBorderDxfId="86">
  <autoFilter ref="H10:H11" xr:uid="{00000000-0009-0000-0100-000005000000}"/>
  <tableColumns count="1">
    <tableColumn id="1" xr3:uid="{00000000-0010-0000-0400-000001000000}" name="Iniciativas_Objetivo5" dataDxfId="85"/>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D10:D13" totalsRowShown="0" headerRowDxfId="84" dataDxfId="83" tableBorderDxfId="82">
  <autoFilter ref="D10:D13" xr:uid="{00000000-0009-0000-0100-000006000000}"/>
  <tableColumns count="1">
    <tableColumn id="1" xr3:uid="{00000000-0010-0000-0500-000001000000}" name="Iniciativas_Objetivo1" dataDxfId="81"/>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E10:E11" totalsRowShown="0" headerRowDxfId="80" dataDxfId="79" tableBorderDxfId="78">
  <autoFilter ref="E10:E11" xr:uid="{00000000-0009-0000-0100-000007000000}"/>
  <tableColumns count="1">
    <tableColumn id="1" xr3:uid="{00000000-0010-0000-0600-000001000000}" name="Iniciativas_Objetivo2" dataDxfId="77"/>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I10:I12" totalsRowShown="0" headerRowDxfId="76" dataDxfId="75" tableBorderDxfId="74">
  <autoFilter ref="I10:I12" xr:uid="{00000000-0009-0000-0100-000008000000}"/>
  <tableColumns count="1">
    <tableColumn id="1" xr3:uid="{00000000-0010-0000-0700-000001000000}" name="Iniciativas_Objetivo6" dataDxfId="73"/>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J10:J11" totalsRowShown="0" headerRowDxfId="72" dataDxfId="71" tableBorderDxfId="70">
  <autoFilter ref="J10:J11" xr:uid="{00000000-0009-0000-0100-000009000000}"/>
  <tableColumns count="1">
    <tableColumn id="1" xr3:uid="{00000000-0010-0000-0800-000001000000}" name="Iniciativas_Objetivo7" dataDxfId="69"/>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K10:K13" totalsRowShown="0" headerRowDxfId="68" dataDxfId="67" tableBorderDxfId="66">
  <autoFilter ref="K10:K13" xr:uid="{00000000-0009-0000-0100-00000A000000}"/>
  <tableColumns count="1">
    <tableColumn id="1" xr3:uid="{00000000-0010-0000-0900-000001000000}" name="Iniciativas_Objetivo8" dataDxfId="65"/>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L10:L15" totalsRowShown="0" headerRowDxfId="64" dataDxfId="63" tableBorderDxfId="62">
  <autoFilter ref="L10:L15" xr:uid="{00000000-0009-0000-0100-00000B000000}"/>
  <tableColumns count="1">
    <tableColumn id="1" xr3:uid="{00000000-0010-0000-0A00-000001000000}" name="Iniciativas_Objetivo9" dataDxfId="61"/>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N10:N11" totalsRowShown="0" headerRowDxfId="60" dataDxfId="59" tableBorderDxfId="58">
  <autoFilter ref="N10:N11" xr:uid="{00000000-0009-0000-0100-00000C000000}"/>
  <tableColumns count="1">
    <tableColumn id="1" xr3:uid="{00000000-0010-0000-0B00-000001000000}" name="Iniciativas_Objetivo11" dataDxfId="57"/>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O10:O12" totalsRowShown="0" headerRowDxfId="56" dataDxfId="55" tableBorderDxfId="54">
  <autoFilter ref="O10:O12" xr:uid="{00000000-0009-0000-0100-00000D000000}"/>
  <tableColumns count="1">
    <tableColumn id="1" xr3:uid="{00000000-0010-0000-0C00-000001000000}" name="Iniciativas_Objetivo12" dataDxfId="53"/>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P10:P11" totalsRowShown="0" headerRowDxfId="52" dataDxfId="51" tableBorderDxfId="50">
  <autoFilter ref="P10:P11" xr:uid="{00000000-0009-0000-0100-00000E000000}"/>
  <tableColumns count="1">
    <tableColumn id="1" xr3:uid="{00000000-0010-0000-0D00-000001000000}" name="Iniciativas_Objetivo13" dataDxfId="49"/>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M10:M11" totalsRowShown="0" headerRowDxfId="48" dataDxfId="46" headerRowBorderDxfId="47" tableBorderDxfId="45" totalsRowBorderDxfId="44">
  <autoFilter ref="M10:M11" xr:uid="{00000000-0009-0000-0100-00000F000000}"/>
  <tableColumns count="1">
    <tableColumn id="1" xr3:uid="{00000000-0010-0000-0E00-000001000000}" name="Iniciativas_Objetivo10" dataDxfId="43"/>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5.xml"/><Relationship Id="rId16" Type="http://schemas.openxmlformats.org/officeDocument/2006/relationships/table" Target="../tables/table14.xml"/><Relationship Id="rId1" Type="http://schemas.openxmlformats.org/officeDocument/2006/relationships/printerSettings" Target="../printerSettings/printerSettings4.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9E4-E5F7-4546-B226-F30AEE495AB6}">
  <dimension ref="A1:N39"/>
  <sheetViews>
    <sheetView zoomScale="70" zoomScaleNormal="70" workbookViewId="0">
      <selection activeCell="K9" sqref="K9:M10"/>
    </sheetView>
  </sheetViews>
  <sheetFormatPr baseColWidth="10" defaultColWidth="11.42578125" defaultRowHeight="14.25" x14ac:dyDescent="0.2"/>
  <cols>
    <col min="1" max="1" width="8.7109375" style="11" customWidth="1"/>
    <col min="2" max="2" width="11.140625" style="11" customWidth="1"/>
    <col min="3" max="3" width="17.140625" style="11" customWidth="1"/>
    <col min="4" max="4" width="16.42578125" style="11" customWidth="1"/>
    <col min="5" max="5" width="16.7109375" style="11" customWidth="1"/>
    <col min="6" max="6" width="16.42578125" style="11" customWidth="1"/>
    <col min="7" max="7" width="13.42578125" style="11" customWidth="1"/>
    <col min="8" max="8" width="16.140625" style="11" customWidth="1"/>
    <col min="9" max="10" width="13.42578125" style="11" customWidth="1"/>
    <col min="11" max="13" width="19.140625" style="11" customWidth="1"/>
    <col min="14" max="16384" width="11.42578125" style="11"/>
  </cols>
  <sheetData>
    <row r="1" spans="1:14" ht="93.75" customHeight="1" thickBot="1" x14ac:dyDescent="0.25">
      <c r="A1" s="232"/>
      <c r="B1" s="233"/>
      <c r="C1" s="234"/>
      <c r="D1" s="217" t="s">
        <v>0</v>
      </c>
      <c r="E1" s="218"/>
      <c r="F1" s="218"/>
      <c r="G1" s="218"/>
      <c r="H1" s="218"/>
      <c r="I1" s="218"/>
      <c r="J1" s="219"/>
      <c r="K1" s="214" t="s">
        <v>1</v>
      </c>
      <c r="L1" s="215"/>
      <c r="M1" s="216"/>
    </row>
    <row r="3" spans="1:14" ht="15" thickBot="1" x14ac:dyDescent="0.25"/>
    <row r="4" spans="1:14" ht="21.75" customHeight="1" x14ac:dyDescent="0.4">
      <c r="A4" s="220" t="s">
        <v>2</v>
      </c>
      <c r="B4" s="221"/>
      <c r="C4" s="221"/>
      <c r="D4" s="221"/>
      <c r="E4" s="221"/>
      <c r="F4" s="221"/>
      <c r="G4" s="221"/>
      <c r="H4" s="221"/>
      <c r="I4" s="221"/>
      <c r="J4" s="221"/>
      <c r="K4" s="221"/>
      <c r="L4" s="221"/>
      <c r="M4" s="222"/>
      <c r="N4" s="31"/>
    </row>
    <row r="5" spans="1:14" x14ac:dyDescent="0.2">
      <c r="A5" s="39"/>
      <c r="M5" s="40"/>
    </row>
    <row r="6" spans="1:14" ht="15" x14ac:dyDescent="0.25">
      <c r="A6" s="223" t="s">
        <v>3</v>
      </c>
      <c r="B6" s="224"/>
      <c r="C6" s="224"/>
      <c r="D6" s="224"/>
      <c r="E6" s="224"/>
      <c r="F6" s="224"/>
      <c r="M6" s="40"/>
    </row>
    <row r="7" spans="1:14" x14ac:dyDescent="0.2">
      <c r="A7" s="39"/>
      <c r="M7" s="40"/>
    </row>
    <row r="8" spans="1:14" ht="15.75" thickBot="1" x14ac:dyDescent="0.3">
      <c r="A8" s="251" t="s">
        <v>4</v>
      </c>
      <c r="B8" s="252"/>
      <c r="C8" s="252" t="s">
        <v>5</v>
      </c>
      <c r="D8" s="252"/>
      <c r="E8" s="252"/>
      <c r="F8" s="252"/>
      <c r="G8" s="252"/>
      <c r="H8" s="252"/>
      <c r="I8" s="252"/>
      <c r="J8" s="252"/>
      <c r="K8" s="224" t="s">
        <v>6</v>
      </c>
      <c r="L8" s="224"/>
      <c r="M8" s="242"/>
    </row>
    <row r="9" spans="1:14" ht="292.5" customHeight="1" x14ac:dyDescent="0.2">
      <c r="A9" s="259" t="s">
        <v>7</v>
      </c>
      <c r="B9" s="260"/>
      <c r="C9" s="253" t="s">
        <v>8</v>
      </c>
      <c r="D9" s="254"/>
      <c r="E9" s="254"/>
      <c r="F9" s="254"/>
      <c r="G9" s="254"/>
      <c r="H9" s="254"/>
      <c r="I9" s="254"/>
      <c r="J9" s="255"/>
      <c r="K9" s="245" t="s">
        <v>9</v>
      </c>
      <c r="L9" s="246"/>
      <c r="M9" s="247"/>
    </row>
    <row r="10" spans="1:14" ht="348" customHeight="1" x14ac:dyDescent="0.2">
      <c r="A10" s="261"/>
      <c r="B10" s="262"/>
      <c r="C10" s="256"/>
      <c r="D10" s="257"/>
      <c r="E10" s="257"/>
      <c r="F10" s="257"/>
      <c r="G10" s="257"/>
      <c r="H10" s="257"/>
      <c r="I10" s="257"/>
      <c r="J10" s="258"/>
      <c r="K10" s="248"/>
      <c r="L10" s="249"/>
      <c r="M10" s="250"/>
    </row>
    <row r="11" spans="1:14" ht="143.25" customHeight="1" x14ac:dyDescent="0.2">
      <c r="A11" s="265" t="s">
        <v>10</v>
      </c>
      <c r="B11" s="266"/>
      <c r="C11" s="227" t="s">
        <v>11</v>
      </c>
      <c r="D11" s="227"/>
      <c r="E11" s="227"/>
      <c r="F11" s="227"/>
      <c r="G11" s="227"/>
      <c r="H11" s="227"/>
      <c r="I11" s="227"/>
      <c r="J11" s="227"/>
      <c r="K11" s="243" t="s">
        <v>9</v>
      </c>
      <c r="L11" s="243"/>
      <c r="M11" s="244"/>
    </row>
    <row r="12" spans="1:14" ht="140.25" customHeight="1" x14ac:dyDescent="0.2">
      <c r="A12" s="265" t="s">
        <v>12</v>
      </c>
      <c r="B12" s="267"/>
      <c r="C12" s="227" t="s">
        <v>13</v>
      </c>
      <c r="D12" s="227"/>
      <c r="E12" s="227"/>
      <c r="F12" s="227"/>
      <c r="G12" s="227"/>
      <c r="H12" s="227"/>
      <c r="I12" s="227"/>
      <c r="J12" s="227"/>
      <c r="K12" s="243" t="s">
        <v>14</v>
      </c>
      <c r="L12" s="243"/>
      <c r="M12" s="244"/>
    </row>
    <row r="13" spans="1:14" ht="142.5" customHeight="1" x14ac:dyDescent="0.2">
      <c r="A13" s="263" t="s">
        <v>15</v>
      </c>
      <c r="B13" s="272"/>
      <c r="C13" s="273" t="s">
        <v>16</v>
      </c>
      <c r="D13" s="274"/>
      <c r="E13" s="274"/>
      <c r="F13" s="274"/>
      <c r="G13" s="274"/>
      <c r="H13" s="274"/>
      <c r="I13" s="274"/>
      <c r="J13" s="275"/>
      <c r="K13" s="243" t="s">
        <v>9</v>
      </c>
      <c r="L13" s="243"/>
      <c r="M13" s="244"/>
    </row>
    <row r="14" spans="1:14" ht="133.5" customHeight="1" x14ac:dyDescent="0.2">
      <c r="A14" s="263" t="s">
        <v>17</v>
      </c>
      <c r="B14" s="264"/>
      <c r="C14" s="227" t="s">
        <v>18</v>
      </c>
      <c r="D14" s="227"/>
      <c r="E14" s="227"/>
      <c r="F14" s="227"/>
      <c r="G14" s="227"/>
      <c r="H14" s="227"/>
      <c r="I14" s="227"/>
      <c r="J14" s="227"/>
      <c r="K14" s="243" t="s">
        <v>9</v>
      </c>
      <c r="L14" s="243"/>
      <c r="M14" s="244"/>
    </row>
    <row r="15" spans="1:14" ht="135.75" customHeight="1" x14ac:dyDescent="0.2">
      <c r="A15" s="263" t="s">
        <v>19</v>
      </c>
      <c r="B15" s="264"/>
      <c r="C15" s="227" t="s">
        <v>20</v>
      </c>
      <c r="D15" s="227"/>
      <c r="E15" s="227"/>
      <c r="F15" s="227"/>
      <c r="G15" s="227"/>
      <c r="H15" s="227"/>
      <c r="I15" s="227"/>
      <c r="J15" s="227"/>
      <c r="K15" s="243" t="s">
        <v>9</v>
      </c>
      <c r="L15" s="243"/>
      <c r="M15" s="244"/>
    </row>
    <row r="16" spans="1:14" ht="139.5" customHeight="1" x14ac:dyDescent="0.2">
      <c r="A16" s="228" t="s">
        <v>21</v>
      </c>
      <c r="B16" s="229"/>
      <c r="C16" s="227" t="s">
        <v>22</v>
      </c>
      <c r="D16" s="227"/>
      <c r="E16" s="227"/>
      <c r="F16" s="227"/>
      <c r="G16" s="227"/>
      <c r="H16" s="227"/>
      <c r="I16" s="227"/>
      <c r="J16" s="227"/>
      <c r="K16" s="243" t="s">
        <v>9</v>
      </c>
      <c r="L16" s="243"/>
      <c r="M16" s="244"/>
    </row>
    <row r="17" spans="1:13" ht="134.25" customHeight="1" x14ac:dyDescent="0.2">
      <c r="A17" s="228" t="s">
        <v>23</v>
      </c>
      <c r="B17" s="229"/>
      <c r="C17" s="227" t="s">
        <v>24</v>
      </c>
      <c r="D17" s="227"/>
      <c r="E17" s="227"/>
      <c r="F17" s="227"/>
      <c r="G17" s="227"/>
      <c r="H17" s="227"/>
      <c r="I17" s="227"/>
      <c r="J17" s="227"/>
      <c r="K17" s="243" t="s">
        <v>9</v>
      </c>
      <c r="L17" s="243"/>
      <c r="M17" s="244"/>
    </row>
    <row r="18" spans="1:13" ht="134.25" customHeight="1" x14ac:dyDescent="0.2">
      <c r="A18" s="276" t="s">
        <v>25</v>
      </c>
      <c r="B18" s="277"/>
      <c r="C18" s="227" t="s">
        <v>26</v>
      </c>
      <c r="D18" s="227"/>
      <c r="E18" s="227"/>
      <c r="F18" s="227"/>
      <c r="G18" s="227"/>
      <c r="H18" s="227"/>
      <c r="I18" s="227"/>
      <c r="J18" s="227"/>
      <c r="K18" s="243" t="s">
        <v>9</v>
      </c>
      <c r="L18" s="243"/>
      <c r="M18" s="244"/>
    </row>
    <row r="19" spans="1:13" ht="409.5" customHeight="1" x14ac:dyDescent="0.2">
      <c r="A19" s="230" t="s">
        <v>27</v>
      </c>
      <c r="B19" s="278"/>
      <c r="C19" s="279" t="s">
        <v>28</v>
      </c>
      <c r="D19" s="280"/>
      <c r="E19" s="280"/>
      <c r="F19" s="280"/>
      <c r="G19" s="280"/>
      <c r="H19" s="280"/>
      <c r="I19" s="280"/>
      <c r="J19" s="281"/>
      <c r="K19" s="243" t="s">
        <v>9</v>
      </c>
      <c r="L19" s="243"/>
      <c r="M19" s="244"/>
    </row>
    <row r="20" spans="1:13" ht="294.75" customHeight="1" x14ac:dyDescent="0.2">
      <c r="A20" s="230" t="s">
        <v>29</v>
      </c>
      <c r="B20" s="231"/>
      <c r="C20" s="227" t="s">
        <v>30</v>
      </c>
      <c r="D20" s="227"/>
      <c r="E20" s="227"/>
      <c r="F20" s="227"/>
      <c r="G20" s="227"/>
      <c r="H20" s="227"/>
      <c r="I20" s="227"/>
      <c r="J20" s="227"/>
      <c r="K20" s="243" t="s">
        <v>9</v>
      </c>
      <c r="L20" s="243"/>
      <c r="M20" s="244"/>
    </row>
    <row r="21" spans="1:13" ht="183.75" customHeight="1" x14ac:dyDescent="0.2">
      <c r="A21" s="230" t="s">
        <v>31</v>
      </c>
      <c r="B21" s="278"/>
      <c r="C21" s="279" t="s">
        <v>32</v>
      </c>
      <c r="D21" s="280"/>
      <c r="E21" s="280"/>
      <c r="F21" s="280"/>
      <c r="G21" s="280"/>
      <c r="H21" s="280"/>
      <c r="I21" s="280"/>
      <c r="J21" s="281"/>
      <c r="K21" s="243" t="s">
        <v>9</v>
      </c>
      <c r="L21" s="243"/>
      <c r="M21" s="244"/>
    </row>
    <row r="22" spans="1:13" ht="157.5" customHeight="1" x14ac:dyDescent="0.2">
      <c r="A22" s="235" t="s">
        <v>33</v>
      </c>
      <c r="B22" s="236"/>
      <c r="C22" s="227" t="s">
        <v>34</v>
      </c>
      <c r="D22" s="227"/>
      <c r="E22" s="227"/>
      <c r="F22" s="227"/>
      <c r="G22" s="227"/>
      <c r="H22" s="227"/>
      <c r="I22" s="227"/>
      <c r="J22" s="227"/>
      <c r="K22" s="243" t="s">
        <v>9</v>
      </c>
      <c r="L22" s="243"/>
      <c r="M22" s="244"/>
    </row>
    <row r="23" spans="1:13" ht="138.75" customHeight="1" x14ac:dyDescent="0.2">
      <c r="A23" s="235" t="s">
        <v>35</v>
      </c>
      <c r="B23" s="236"/>
      <c r="C23" s="227" t="s">
        <v>36</v>
      </c>
      <c r="D23" s="227"/>
      <c r="E23" s="227"/>
      <c r="F23" s="227"/>
      <c r="G23" s="227"/>
      <c r="H23" s="227"/>
      <c r="I23" s="227"/>
      <c r="J23" s="227"/>
      <c r="K23" s="243" t="s">
        <v>9</v>
      </c>
      <c r="L23" s="243"/>
      <c r="M23" s="244"/>
    </row>
    <row r="24" spans="1:13" ht="129.75" customHeight="1" x14ac:dyDescent="0.2">
      <c r="A24" s="235" t="s">
        <v>37</v>
      </c>
      <c r="B24" s="236"/>
      <c r="C24" s="227" t="s">
        <v>38</v>
      </c>
      <c r="D24" s="227"/>
      <c r="E24" s="227"/>
      <c r="F24" s="227"/>
      <c r="G24" s="227"/>
      <c r="H24" s="227"/>
      <c r="I24" s="227"/>
      <c r="J24" s="227"/>
      <c r="K24" s="243" t="s">
        <v>9</v>
      </c>
      <c r="L24" s="243"/>
      <c r="M24" s="244"/>
    </row>
    <row r="25" spans="1:13" ht="134.25" customHeight="1" x14ac:dyDescent="0.2">
      <c r="A25" s="235" t="s">
        <v>39</v>
      </c>
      <c r="B25" s="236"/>
      <c r="C25" s="227" t="s">
        <v>40</v>
      </c>
      <c r="D25" s="227"/>
      <c r="E25" s="227"/>
      <c r="F25" s="227"/>
      <c r="G25" s="227"/>
      <c r="H25" s="227"/>
      <c r="I25" s="227"/>
      <c r="J25" s="227"/>
      <c r="K25" s="243" t="s">
        <v>9</v>
      </c>
      <c r="L25" s="243"/>
      <c r="M25" s="244"/>
    </row>
    <row r="26" spans="1:13" ht="123.75" customHeight="1" x14ac:dyDescent="0.2">
      <c r="A26" s="238" t="s">
        <v>41</v>
      </c>
      <c r="B26" s="239"/>
      <c r="C26" s="227" t="s">
        <v>42</v>
      </c>
      <c r="D26" s="227"/>
      <c r="E26" s="227"/>
      <c r="F26" s="227"/>
      <c r="G26" s="227"/>
      <c r="H26" s="227"/>
      <c r="I26" s="227"/>
      <c r="J26" s="227"/>
      <c r="K26" s="268" t="s">
        <v>43</v>
      </c>
      <c r="L26" s="268"/>
      <c r="M26" s="269"/>
    </row>
    <row r="27" spans="1:13" ht="169.5" customHeight="1" x14ac:dyDescent="0.2">
      <c r="A27" s="238" t="s">
        <v>44</v>
      </c>
      <c r="B27" s="239"/>
      <c r="C27" s="227" t="s">
        <v>45</v>
      </c>
      <c r="D27" s="227"/>
      <c r="E27" s="227"/>
      <c r="F27" s="227"/>
      <c r="G27" s="227"/>
      <c r="H27" s="227"/>
      <c r="I27" s="227"/>
      <c r="J27" s="227"/>
      <c r="K27" s="268" t="s">
        <v>46</v>
      </c>
      <c r="L27" s="268"/>
      <c r="M27" s="269"/>
    </row>
    <row r="28" spans="1:13" ht="60" customHeight="1" x14ac:dyDescent="0.2">
      <c r="A28" s="238" t="s">
        <v>47</v>
      </c>
      <c r="B28" s="239"/>
      <c r="C28" s="227" t="s">
        <v>48</v>
      </c>
      <c r="D28" s="227"/>
      <c r="E28" s="227"/>
      <c r="F28" s="227"/>
      <c r="G28" s="227"/>
      <c r="H28" s="227"/>
      <c r="I28" s="227"/>
      <c r="J28" s="227"/>
      <c r="K28" s="268" t="s">
        <v>49</v>
      </c>
      <c r="L28" s="268"/>
      <c r="M28" s="269"/>
    </row>
    <row r="29" spans="1:13" ht="166.5" customHeight="1" x14ac:dyDescent="0.2">
      <c r="A29" s="240" t="s">
        <v>50</v>
      </c>
      <c r="B29" s="241"/>
      <c r="C29" s="237" t="s">
        <v>51</v>
      </c>
      <c r="D29" s="237"/>
      <c r="E29" s="237"/>
      <c r="F29" s="237"/>
      <c r="G29" s="237"/>
      <c r="H29" s="237"/>
      <c r="I29" s="237"/>
      <c r="J29" s="237"/>
      <c r="K29" s="268" t="s">
        <v>52</v>
      </c>
      <c r="L29" s="270"/>
      <c r="M29" s="271"/>
    </row>
    <row r="30" spans="1:13" ht="181.5" customHeight="1" x14ac:dyDescent="0.2">
      <c r="A30" s="225" t="s">
        <v>53</v>
      </c>
      <c r="B30" s="226"/>
      <c r="C30" s="227" t="s">
        <v>54</v>
      </c>
      <c r="D30" s="227"/>
      <c r="E30" s="227"/>
      <c r="F30" s="227"/>
      <c r="G30" s="227"/>
      <c r="H30" s="227"/>
      <c r="I30" s="227"/>
      <c r="J30" s="227"/>
      <c r="K30" s="268" t="s">
        <v>49</v>
      </c>
      <c r="L30" s="268"/>
      <c r="M30" s="269"/>
    </row>
    <row r="31" spans="1:13" ht="159.75" customHeight="1" x14ac:dyDescent="0.2">
      <c r="A31" s="285" t="s">
        <v>55</v>
      </c>
      <c r="B31" s="286"/>
      <c r="C31" s="227" t="s">
        <v>56</v>
      </c>
      <c r="D31" s="227"/>
      <c r="E31" s="227"/>
      <c r="F31" s="227"/>
      <c r="G31" s="227"/>
      <c r="H31" s="227"/>
      <c r="I31" s="227"/>
      <c r="J31" s="227"/>
      <c r="K31" s="268" t="s">
        <v>57</v>
      </c>
      <c r="L31" s="270"/>
      <c r="M31" s="271"/>
    </row>
    <row r="32" spans="1:13" ht="141.75" customHeight="1" thickBot="1" x14ac:dyDescent="0.25">
      <c r="A32" s="287" t="s">
        <v>58</v>
      </c>
      <c r="B32" s="288"/>
      <c r="C32" s="227" t="s">
        <v>59</v>
      </c>
      <c r="D32" s="227"/>
      <c r="E32" s="227"/>
      <c r="F32" s="227"/>
      <c r="G32" s="227"/>
      <c r="H32" s="227"/>
      <c r="I32" s="227"/>
      <c r="J32" s="227"/>
      <c r="K32" s="268" t="s">
        <v>60</v>
      </c>
      <c r="L32" s="270"/>
      <c r="M32" s="271"/>
    </row>
    <row r="33" spans="1:13" x14ac:dyDescent="0.2">
      <c r="A33" s="39"/>
      <c r="M33" s="40"/>
    </row>
    <row r="34" spans="1:13" x14ac:dyDescent="0.2">
      <c r="A34" s="39"/>
      <c r="M34" s="40"/>
    </row>
    <row r="35" spans="1:13" ht="15" x14ac:dyDescent="0.25">
      <c r="A35" s="223" t="s">
        <v>61</v>
      </c>
      <c r="B35" s="224"/>
      <c r="C35" s="224"/>
      <c r="D35" s="224"/>
      <c r="E35" s="224"/>
      <c r="F35" s="224"/>
      <c r="M35" s="40"/>
    </row>
    <row r="36" spans="1:13" x14ac:dyDescent="0.2">
      <c r="A36" s="39"/>
      <c r="M36" s="40"/>
    </row>
    <row r="37" spans="1:13" ht="30.75" customHeight="1" x14ac:dyDescent="0.2">
      <c r="A37" s="282" t="s">
        <v>62</v>
      </c>
      <c r="B37" s="283"/>
      <c r="C37" s="283"/>
      <c r="D37" s="283"/>
      <c r="E37" s="283"/>
      <c r="F37" s="283"/>
      <c r="G37" s="283"/>
      <c r="H37" s="283"/>
      <c r="I37" s="283"/>
      <c r="J37" s="283"/>
      <c r="K37" s="283"/>
      <c r="L37" s="283"/>
      <c r="M37" s="284"/>
    </row>
    <row r="38" spans="1:13" x14ac:dyDescent="0.2">
      <c r="A38" s="39"/>
      <c r="M38" s="40"/>
    </row>
    <row r="39" spans="1:13" ht="15" thickBot="1" x14ac:dyDescent="0.25">
      <c r="A39" s="18"/>
      <c r="B39" s="41"/>
      <c r="C39" s="41"/>
      <c r="D39" s="41"/>
      <c r="E39" s="41"/>
      <c r="F39" s="41"/>
      <c r="G39" s="41"/>
      <c r="H39" s="41"/>
      <c r="I39" s="41"/>
      <c r="J39" s="41"/>
      <c r="K39" s="41"/>
      <c r="L39" s="41"/>
      <c r="M39" s="19"/>
    </row>
  </sheetData>
  <sheetProtection algorithmName="SHA-512" hashValue="XopCUBB6i7weR0d0sFd7LhzPJHROMtpjy2YlB45/XgHRMt4iU5076qEd+sCBA5dLMEhM0Keia2v2wOwBjQJqkg==" saltValue="iDnCE36DyAkrlc/qUNnRIA==" spinCount="100000" sheet="1" objects="1" scenarios="1" formatCells="0" formatColumns="0" formatRows="0" autoFilter="0"/>
  <mergeCells count="79">
    <mergeCell ref="A35:F35"/>
    <mergeCell ref="A37:M37"/>
    <mergeCell ref="C32:J32"/>
    <mergeCell ref="A31:B31"/>
    <mergeCell ref="A32:B32"/>
    <mergeCell ref="C31:J31"/>
    <mergeCell ref="C22:J22"/>
    <mergeCell ref="A19:B19"/>
    <mergeCell ref="C19:J19"/>
    <mergeCell ref="A21:B21"/>
    <mergeCell ref="C21:J21"/>
    <mergeCell ref="C20:J20"/>
    <mergeCell ref="C12:J12"/>
    <mergeCell ref="A13:B13"/>
    <mergeCell ref="C13:J13"/>
    <mergeCell ref="K15:M15"/>
    <mergeCell ref="K18:M18"/>
    <mergeCell ref="A15:B15"/>
    <mergeCell ref="A18:B18"/>
    <mergeCell ref="C15:J15"/>
    <mergeCell ref="C18:J18"/>
    <mergeCell ref="C17:J17"/>
    <mergeCell ref="C16:J16"/>
    <mergeCell ref="K16:M16"/>
    <mergeCell ref="K30:M30"/>
    <mergeCell ref="K31:M31"/>
    <mergeCell ref="K32:M32"/>
    <mergeCell ref="K17:M17"/>
    <mergeCell ref="K20:M20"/>
    <mergeCell ref="K27:M27"/>
    <mergeCell ref="K28:M28"/>
    <mergeCell ref="K29:M29"/>
    <mergeCell ref="K23:M23"/>
    <mergeCell ref="K24:M24"/>
    <mergeCell ref="K26:M26"/>
    <mergeCell ref="K25:M25"/>
    <mergeCell ref="K19:M19"/>
    <mergeCell ref="K21:M21"/>
    <mergeCell ref="K22:M22"/>
    <mergeCell ref="A29:B29"/>
    <mergeCell ref="K8:M8"/>
    <mergeCell ref="K11:M11"/>
    <mergeCell ref="K12:M12"/>
    <mergeCell ref="K13:M13"/>
    <mergeCell ref="K14:M14"/>
    <mergeCell ref="K9:M10"/>
    <mergeCell ref="A8:B8"/>
    <mergeCell ref="C8:J8"/>
    <mergeCell ref="C9:J10"/>
    <mergeCell ref="A9:B10"/>
    <mergeCell ref="A14:B14"/>
    <mergeCell ref="C14:J14"/>
    <mergeCell ref="A11:B11"/>
    <mergeCell ref="C11:J11"/>
    <mergeCell ref="A12:B12"/>
    <mergeCell ref="C27:J27"/>
    <mergeCell ref="C28:J28"/>
    <mergeCell ref="A25:B25"/>
    <mergeCell ref="A26:B26"/>
    <mergeCell ref="C23:J23"/>
    <mergeCell ref="C24:J24"/>
    <mergeCell ref="A23:B23"/>
    <mergeCell ref="A24:B24"/>
    <mergeCell ref="K1:M1"/>
    <mergeCell ref="D1:J1"/>
    <mergeCell ref="A4:M4"/>
    <mergeCell ref="A6:F6"/>
    <mergeCell ref="A30:B30"/>
    <mergeCell ref="C30:J30"/>
    <mergeCell ref="A17:B17"/>
    <mergeCell ref="A20:B20"/>
    <mergeCell ref="A1:C1"/>
    <mergeCell ref="A16:B16"/>
    <mergeCell ref="A22:B22"/>
    <mergeCell ref="C29:J29"/>
    <mergeCell ref="C25:J25"/>
    <mergeCell ref="A27:B27"/>
    <mergeCell ref="A28:B28"/>
    <mergeCell ref="C26:J26"/>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8"/>
  <sheetViews>
    <sheetView tabSelected="1" zoomScale="60" zoomScaleNormal="60" workbookViewId="0">
      <selection activeCell="A8" sqref="A8"/>
    </sheetView>
  </sheetViews>
  <sheetFormatPr baseColWidth="10" defaultColWidth="11.42578125" defaultRowHeight="14.25" x14ac:dyDescent="0.2"/>
  <cols>
    <col min="1" max="1" width="20.7109375" style="11" customWidth="1"/>
    <col min="2" max="2" width="43.28515625" style="11" customWidth="1"/>
    <col min="3" max="3" width="31.28515625" style="11" customWidth="1"/>
    <col min="4" max="4" width="32.28515625" style="11" customWidth="1"/>
    <col min="5" max="6" width="20.7109375" style="15" customWidth="1"/>
    <col min="7" max="7" width="21" style="16" customWidth="1"/>
    <col min="8" max="8" width="20" style="11" customWidth="1"/>
    <col min="9" max="9" width="24.5703125" style="11" customWidth="1"/>
    <col min="10" max="10" width="35.28515625" style="11" customWidth="1"/>
    <col min="11" max="11" width="19.7109375" style="11" customWidth="1"/>
    <col min="12" max="12" width="24.28515625" style="11" customWidth="1"/>
    <col min="13" max="13" width="34.85546875" style="11" customWidth="1"/>
    <col min="14" max="14" width="74" style="11" customWidth="1"/>
    <col min="15" max="15" width="23.85546875" style="11" customWidth="1"/>
    <col min="16" max="16" width="24.85546875" style="11" customWidth="1"/>
    <col min="17" max="17" width="21.28515625" style="146" customWidth="1"/>
    <col min="18" max="18" width="19.7109375" style="146" customWidth="1"/>
    <col min="19" max="19" width="19.42578125" style="11" customWidth="1"/>
    <col min="20" max="20" width="21.5703125" style="11" customWidth="1"/>
    <col min="21" max="21" width="33.28515625" style="11" customWidth="1"/>
    <col min="22" max="22" width="86.5703125" style="147" customWidth="1"/>
    <col min="23" max="23" width="67" style="146" customWidth="1"/>
    <col min="24" max="31" width="11.42578125" style="11"/>
    <col min="32" max="32" width="13.5703125" style="21" bestFit="1" customWidth="1"/>
    <col min="33" max="46" width="11.42578125" style="11"/>
    <col min="47" max="47" width="11.42578125" style="11" customWidth="1"/>
    <col min="48" max="16384" width="11.42578125" style="11"/>
  </cols>
  <sheetData>
    <row r="1" spans="1:32" ht="36" customHeight="1" x14ac:dyDescent="0.2">
      <c r="A1" s="13"/>
      <c r="B1" s="14"/>
      <c r="C1" s="302" t="s">
        <v>63</v>
      </c>
      <c r="D1" s="303"/>
      <c r="E1" s="303"/>
      <c r="F1" s="303"/>
      <c r="G1" s="303"/>
      <c r="H1" s="303"/>
      <c r="I1" s="303"/>
      <c r="J1" s="303"/>
      <c r="K1" s="303"/>
      <c r="L1" s="303"/>
      <c r="M1" s="303"/>
      <c r="N1" s="304"/>
      <c r="O1" s="292" t="s">
        <v>64</v>
      </c>
      <c r="P1" s="293"/>
      <c r="Q1" s="11"/>
      <c r="R1" s="11"/>
      <c r="V1" s="17"/>
      <c r="W1" s="11"/>
    </row>
    <row r="2" spans="1:32" ht="60.75" customHeight="1" thickBot="1" x14ac:dyDescent="0.25">
      <c r="A2" s="18"/>
      <c r="B2" s="19"/>
      <c r="C2" s="305"/>
      <c r="D2" s="306"/>
      <c r="E2" s="306"/>
      <c r="F2" s="306"/>
      <c r="G2" s="306"/>
      <c r="H2" s="306"/>
      <c r="I2" s="306"/>
      <c r="J2" s="306"/>
      <c r="K2" s="306"/>
      <c r="L2" s="306"/>
      <c r="M2" s="306"/>
      <c r="N2" s="307"/>
      <c r="O2" s="294"/>
      <c r="P2" s="295"/>
      <c r="Q2" s="11"/>
      <c r="R2" s="11"/>
      <c r="V2" s="17"/>
      <c r="W2" s="11"/>
    </row>
    <row r="3" spans="1:32" ht="28.5" customHeight="1" x14ac:dyDescent="0.2">
      <c r="Q3" s="11"/>
      <c r="R3" s="11"/>
      <c r="V3" s="17"/>
      <c r="W3" s="11"/>
    </row>
    <row r="4" spans="1:32" ht="49.5" customHeight="1" x14ac:dyDescent="0.4">
      <c r="A4" s="308" t="s">
        <v>65</v>
      </c>
      <c r="B4" s="308"/>
      <c r="C4" s="308"/>
      <c r="D4" s="308"/>
      <c r="E4" s="308"/>
      <c r="F4" s="308"/>
      <c r="G4" s="308"/>
      <c r="H4" s="308"/>
      <c r="I4" s="308"/>
      <c r="J4" s="308"/>
      <c r="K4" s="308"/>
      <c r="L4" s="308"/>
      <c r="M4" s="308"/>
      <c r="N4" s="308"/>
      <c r="O4" s="308"/>
      <c r="P4" s="308"/>
      <c r="Q4" s="11"/>
      <c r="R4" s="11"/>
      <c r="S4" s="54"/>
      <c r="V4" s="17"/>
      <c r="W4" s="11"/>
    </row>
    <row r="5" spans="1:32" ht="22.5" customHeight="1" x14ac:dyDescent="0.2">
      <c r="Q5" s="52"/>
      <c r="R5" s="11"/>
      <c r="T5" s="53"/>
      <c r="V5" s="17"/>
      <c r="W5" s="11"/>
    </row>
    <row r="6" spans="1:32" ht="30" customHeight="1" x14ac:dyDescent="0.2">
      <c r="A6" s="296" t="s">
        <v>66</v>
      </c>
      <c r="B6" s="296"/>
      <c r="C6" s="296"/>
      <c r="D6" s="297" t="s">
        <v>67</v>
      </c>
      <c r="E6" s="297"/>
      <c r="F6" s="297"/>
      <c r="G6" s="299" t="s">
        <v>68</v>
      </c>
      <c r="H6" s="299"/>
      <c r="I6" s="209" t="s">
        <v>25</v>
      </c>
      <c r="J6" s="298" t="s">
        <v>69</v>
      </c>
      <c r="K6" s="298"/>
      <c r="L6" s="298"/>
      <c r="M6" s="300" t="s">
        <v>70</v>
      </c>
      <c r="N6" s="301"/>
      <c r="O6" s="301"/>
      <c r="P6" s="301"/>
      <c r="Q6" s="289" t="s">
        <v>71</v>
      </c>
      <c r="R6" s="289"/>
      <c r="S6" s="289"/>
      <c r="T6" s="290" t="s">
        <v>72</v>
      </c>
      <c r="U6" s="290"/>
      <c r="V6" s="291" t="s">
        <v>73</v>
      </c>
      <c r="W6" s="291"/>
      <c r="AA6" s="21"/>
      <c r="AF6" s="11"/>
    </row>
    <row r="7" spans="1:32" ht="66.75" customHeight="1" x14ac:dyDescent="0.2">
      <c r="A7" s="43" t="s">
        <v>7</v>
      </c>
      <c r="B7" s="43" t="s">
        <v>10</v>
      </c>
      <c r="C7" s="43" t="s">
        <v>12</v>
      </c>
      <c r="D7" s="44" t="s">
        <v>15</v>
      </c>
      <c r="E7" s="44" t="s">
        <v>17</v>
      </c>
      <c r="F7" s="44" t="s">
        <v>19</v>
      </c>
      <c r="G7" s="45" t="s">
        <v>21</v>
      </c>
      <c r="H7" s="45" t="s">
        <v>23</v>
      </c>
      <c r="I7" s="209" t="s">
        <v>25</v>
      </c>
      <c r="J7" s="46" t="s">
        <v>27</v>
      </c>
      <c r="K7" s="46" t="s">
        <v>29</v>
      </c>
      <c r="L7" s="46" t="s">
        <v>31</v>
      </c>
      <c r="M7" s="49" t="s">
        <v>33</v>
      </c>
      <c r="N7" s="49" t="s">
        <v>35</v>
      </c>
      <c r="O7" s="49" t="s">
        <v>74</v>
      </c>
      <c r="P7" s="50" t="s">
        <v>39</v>
      </c>
      <c r="Q7" s="56" t="s">
        <v>75</v>
      </c>
      <c r="R7" s="56" t="s">
        <v>76</v>
      </c>
      <c r="S7" s="56" t="s">
        <v>47</v>
      </c>
      <c r="T7" s="57" t="s">
        <v>77</v>
      </c>
      <c r="U7" s="58" t="s">
        <v>53</v>
      </c>
      <c r="V7" s="51" t="s">
        <v>55</v>
      </c>
      <c r="W7" s="380" t="s">
        <v>58</v>
      </c>
    </row>
    <row r="8" spans="1:32" ht="274.5" x14ac:dyDescent="0.2">
      <c r="A8" s="62" t="s">
        <v>78</v>
      </c>
      <c r="B8" s="64" t="s">
        <v>79</v>
      </c>
      <c r="C8" s="64" t="s">
        <v>80</v>
      </c>
      <c r="D8" s="64" t="s">
        <v>81</v>
      </c>
      <c r="E8" s="62" t="s">
        <v>82</v>
      </c>
      <c r="F8" s="62" t="s">
        <v>83</v>
      </c>
      <c r="G8" s="99" t="s">
        <v>84</v>
      </c>
      <c r="H8" s="71" t="s">
        <v>85</v>
      </c>
      <c r="I8" s="71" t="s">
        <v>86</v>
      </c>
      <c r="J8" s="47" t="s">
        <v>87</v>
      </c>
      <c r="K8" s="48" t="s">
        <v>88</v>
      </c>
      <c r="L8" s="48" t="s">
        <v>89</v>
      </c>
      <c r="M8" s="71" t="s">
        <v>90</v>
      </c>
      <c r="N8" s="100" t="s">
        <v>91</v>
      </c>
      <c r="O8" s="178">
        <v>1</v>
      </c>
      <c r="P8" s="71" t="s">
        <v>92</v>
      </c>
      <c r="Q8" s="72">
        <v>32</v>
      </c>
      <c r="R8" s="72">
        <v>32</v>
      </c>
      <c r="S8" s="59">
        <f>IFERROR(IF(L8="Programación anual", IF(COUNTIF(O8,"&lt;=1")=1,(Q8/R8)*(100%/O8),Q8/R8), IF(COUNTIF(O8,"&lt;=1")=1,(Q8/R8)*(100%/O8)*(T8/100%),(Q8/R8)*(T8/100%)))," ")</f>
        <v>1</v>
      </c>
      <c r="T8" s="70">
        <v>1</v>
      </c>
      <c r="U8" s="42">
        <f>IFERROR(IF(S8=" "," ",IF(S8&gt;=T8,1,S8/T8))," ")</f>
        <v>1</v>
      </c>
      <c r="V8" s="373" t="s">
        <v>817</v>
      </c>
      <c r="W8" s="62"/>
      <c r="AD8" s="20"/>
      <c r="AF8" s="12" t="str">
        <f>IF(B8=Datos!$C$11, "Iniciativas_Objetivo1", IF(B8=Datos!$C$12, "Iniciativas_Objetivo2", IF(B8=Datos!$C$13, "Iniciativas_Objetivo3", IF(B8=Datos!$C$14, "Iniciativas_Objetivo4", IF(B8=Datos!$C$15, "Iniciativas_Objetivo5", IF(B8=Datos!$C$16, "Iniciativas_Objetivo6", IF(B8=Datos!$C$17, "Iniciativas_Objetivo7", IF(B8=Datos!$C$18, "Iniciativas_Objetivo8", IF(B8=Datos!$C$19, "Iniciativas_Objetivo9", IF(B8=Datos!$C$20, "Iniciativas_Objetivo10", IF(B8=Datos!$C$21, "Iniciativas_Objetivo11", IF(B8=Datos!$C$22, "Iniciativas_Objetivo12",IF(B8=Datos!$C$23, "Iniciativas_Objetivo13", " ")))))))))))))</f>
        <v>Iniciativas_Objetivo1</v>
      </c>
    </row>
    <row r="9" spans="1:32" ht="400.5" x14ac:dyDescent="0.2">
      <c r="A9" s="62" t="s">
        <v>78</v>
      </c>
      <c r="B9" s="64" t="s">
        <v>79</v>
      </c>
      <c r="C9" s="64" t="s">
        <v>80</v>
      </c>
      <c r="D9" s="64" t="s">
        <v>93</v>
      </c>
      <c r="E9" s="62" t="s">
        <v>94</v>
      </c>
      <c r="F9" s="62" t="s">
        <v>95</v>
      </c>
      <c r="G9" s="99" t="s">
        <v>84</v>
      </c>
      <c r="H9" s="71" t="s">
        <v>85</v>
      </c>
      <c r="I9" s="71" t="s">
        <v>96</v>
      </c>
      <c r="J9" s="134" t="s">
        <v>97</v>
      </c>
      <c r="K9" s="135" t="s">
        <v>88</v>
      </c>
      <c r="L9" s="135" t="s">
        <v>89</v>
      </c>
      <c r="M9" s="71" t="s">
        <v>98</v>
      </c>
      <c r="N9" s="100" t="s">
        <v>99</v>
      </c>
      <c r="O9" s="178">
        <v>1</v>
      </c>
      <c r="P9" s="71" t="s">
        <v>92</v>
      </c>
      <c r="Q9" s="149">
        <v>85</v>
      </c>
      <c r="R9" s="149">
        <v>85</v>
      </c>
      <c r="S9" s="59">
        <f t="shared" ref="S9:S71" si="0">IFERROR(IF(L9="Programación anual", IF(COUNTIF(O9,"&lt;=1")=1,(Q9/R9)*(100%/O9),Q9/R9), IF(COUNTIF(O9,"&lt;=1")=1,(Q9/R9)*(100%/O9)*(T9/100%),(Q9/R9)*(T9/100%)))," ")</f>
        <v>1</v>
      </c>
      <c r="T9" s="70">
        <v>1</v>
      </c>
      <c r="U9" s="42">
        <f t="shared" ref="U9:U72" si="1">IFERROR(IF(S9=" "," ",IF(S9&gt;=T9,1,S9/T9))," ")</f>
        <v>1</v>
      </c>
      <c r="V9" s="190" t="s">
        <v>861</v>
      </c>
      <c r="W9" s="62"/>
      <c r="AF9" s="12" t="str">
        <f>IF(B9=Datos!$C$11, "Iniciativas_Objetivo1", IF(B9=Datos!$C$12, "Iniciativas_Objetivo2", IF(B9=Datos!$C$13, "Iniciativas_Objetivo3", IF(B9=Datos!$C$14, "Iniciativas_Objetivo4", IF(B9=Datos!$C$15, "Iniciativas_Objetivo5", IF(B9=Datos!$C$16, "Iniciativas_Objetivo6", IF(B9=Datos!$C$17, "Iniciativas_Objetivo7", IF(B9=Datos!$C$18, "Iniciativas_Objetivo8", IF(B9=Datos!$C$19, "Iniciativas_Objetivo9", IF(B9=Datos!$C$20, "Iniciativas_Objetivo10", IF(B9=Datos!$C$21, "Iniciativas_Objetivo11", IF(B9=Datos!$C$22, "Iniciativas_Objetivo12",IF(B9=Datos!$C$23, "Iniciativas_Objetivo13", " ")))))))))))))</f>
        <v>Iniciativas_Objetivo1</v>
      </c>
    </row>
    <row r="10" spans="1:32" ht="214.5" x14ac:dyDescent="0.2">
      <c r="A10" s="62" t="s">
        <v>78</v>
      </c>
      <c r="B10" s="64" t="s">
        <v>79</v>
      </c>
      <c r="C10" s="64" t="s">
        <v>80</v>
      </c>
      <c r="D10" s="64" t="s">
        <v>100</v>
      </c>
      <c r="E10" s="62" t="s">
        <v>101</v>
      </c>
      <c r="F10" s="62" t="s">
        <v>102</v>
      </c>
      <c r="G10" s="99" t="s">
        <v>84</v>
      </c>
      <c r="H10" s="71" t="s">
        <v>85</v>
      </c>
      <c r="I10" s="71" t="s">
        <v>103</v>
      </c>
      <c r="J10" s="134" t="s">
        <v>87</v>
      </c>
      <c r="K10" s="135" t="s">
        <v>88</v>
      </c>
      <c r="L10" s="135" t="s">
        <v>89</v>
      </c>
      <c r="M10" s="71" t="s">
        <v>104</v>
      </c>
      <c r="N10" s="100" t="s">
        <v>105</v>
      </c>
      <c r="O10" s="178">
        <v>1</v>
      </c>
      <c r="P10" s="71" t="s">
        <v>92</v>
      </c>
      <c r="Q10" s="205">
        <v>632</v>
      </c>
      <c r="R10" s="149">
        <v>278</v>
      </c>
      <c r="S10" s="59">
        <f>IFERROR(IF(IF(L10="Programación anual", IF(COUNTIF(O10,"&lt;=1")=1,(Q10/R10)*(100%/O10),Q10/R10), IF(COUNTIF(O10,"&lt;=1")=1,(Q10/R10)*(100%/O10)*(T10/100%),(Q10/R10)*(T38/100%)))&gt;=1,100%,IF(L10="Programación anual", IF(COUNTIF(O10,"&lt;=1")=1,(Q38/R38)*(100%/O38),Q38/R38), IF(COUNTIF(O38,"&lt;=1")=1,(Q38/R38)*(100%/O38)*(T38/100%),(Q38/R38)*(T38/100%))))," ")</f>
        <v>1</v>
      </c>
      <c r="T10" s="70">
        <v>1</v>
      </c>
      <c r="U10" s="42">
        <f t="shared" si="1"/>
        <v>1</v>
      </c>
      <c r="V10" s="190" t="s">
        <v>818</v>
      </c>
      <c r="W10" s="61"/>
      <c r="AF10" s="12" t="str">
        <f>IF(B10=Datos!$C$11, "Iniciativas_Objetivo1", IF(B10=Datos!$C$12, "Iniciativas_Objetivo2", IF(B10=Datos!$C$13, "Iniciativas_Objetivo3", IF(B10=Datos!$C$14, "Iniciativas_Objetivo4", IF(B10=Datos!$C$15, "Iniciativas_Objetivo5", IF(B10=Datos!$C$16, "Iniciativas_Objetivo6", IF(B10=Datos!$C$17, "Iniciativas_Objetivo7", IF(B10=Datos!$C$18, "Iniciativas_Objetivo8", IF(B10=Datos!$C$19, "Iniciativas_Objetivo9", IF(B10=Datos!$C$20, "Iniciativas_Objetivo10", IF(B10=Datos!$C$21, "Iniciativas_Objetivo11", IF(B10=Datos!$C$22, "Iniciativas_Objetivo12",IF(B10=Datos!$C$23, "Iniciativas_Objetivo13", " ")))))))))))))</f>
        <v>Iniciativas_Objetivo1</v>
      </c>
    </row>
    <row r="11" spans="1:32" ht="324.75" customHeight="1" x14ac:dyDescent="0.2">
      <c r="A11" s="62" t="s">
        <v>78</v>
      </c>
      <c r="B11" s="64" t="s">
        <v>79</v>
      </c>
      <c r="C11" s="64" t="s">
        <v>80</v>
      </c>
      <c r="D11" s="64" t="s">
        <v>106</v>
      </c>
      <c r="E11" s="62" t="s">
        <v>82</v>
      </c>
      <c r="F11" s="62" t="s">
        <v>107</v>
      </c>
      <c r="G11" s="99" t="s">
        <v>108</v>
      </c>
      <c r="H11" s="71" t="s">
        <v>85</v>
      </c>
      <c r="I11" s="71" t="s">
        <v>109</v>
      </c>
      <c r="J11" s="134" t="s">
        <v>87</v>
      </c>
      <c r="K11" s="135" t="s">
        <v>88</v>
      </c>
      <c r="L11" s="135" t="s">
        <v>89</v>
      </c>
      <c r="M11" s="71" t="s">
        <v>110</v>
      </c>
      <c r="N11" s="100" t="s">
        <v>111</v>
      </c>
      <c r="O11" s="178">
        <v>1</v>
      </c>
      <c r="P11" s="71" t="s">
        <v>92</v>
      </c>
      <c r="Q11" s="74">
        <v>73</v>
      </c>
      <c r="R11" s="75">
        <v>98</v>
      </c>
      <c r="S11" s="59">
        <f t="shared" si="0"/>
        <v>0.74489795918367352</v>
      </c>
      <c r="T11" s="70">
        <v>1</v>
      </c>
      <c r="U11" s="42">
        <f t="shared" si="1"/>
        <v>0.74489795918367352</v>
      </c>
      <c r="V11" s="377" t="s">
        <v>112</v>
      </c>
      <c r="W11" s="63"/>
      <c r="AF11" s="12" t="str">
        <f>IF(B11=Datos!$C$11, "Iniciativas_Objetivo1", IF(B11=Datos!$C$12, "Iniciativas_Objetivo2", IF(B11=Datos!$C$13, "Iniciativas_Objetivo3", IF(B11=Datos!$C$14, "Iniciativas_Objetivo4", IF(B11=Datos!$C$15, "Iniciativas_Objetivo5", IF(B11=Datos!$C$16, "Iniciativas_Objetivo6", IF(B11=Datos!$C$17, "Iniciativas_Objetivo7", IF(B11=Datos!$C$18, "Iniciativas_Objetivo8", IF(B11=Datos!$C$19, "Iniciativas_Objetivo9", IF(B11=Datos!$C$20, "Iniciativas_Objetivo10", IF(B11=Datos!$C$21, "Iniciativas_Objetivo11", IF(B11=Datos!$C$22, "Iniciativas_Objetivo12",IF(B11=Datos!$C$23, "Iniciativas_Objetivo13", " ")))))))))))))</f>
        <v>Iniciativas_Objetivo1</v>
      </c>
    </row>
    <row r="12" spans="1:32" ht="242.25" x14ac:dyDescent="0.2">
      <c r="A12" s="62" t="s">
        <v>78</v>
      </c>
      <c r="B12" s="64" t="s">
        <v>79</v>
      </c>
      <c r="C12" s="64" t="s">
        <v>113</v>
      </c>
      <c r="D12" s="64" t="s">
        <v>114</v>
      </c>
      <c r="E12" s="62" t="s">
        <v>94</v>
      </c>
      <c r="F12" s="62" t="s">
        <v>115</v>
      </c>
      <c r="G12" s="99" t="s">
        <v>116</v>
      </c>
      <c r="H12" s="71" t="s">
        <v>85</v>
      </c>
      <c r="I12" s="71" t="s">
        <v>117</v>
      </c>
      <c r="J12" s="134" t="s">
        <v>97</v>
      </c>
      <c r="K12" s="135" t="s">
        <v>88</v>
      </c>
      <c r="L12" s="135" t="s">
        <v>89</v>
      </c>
      <c r="M12" s="71" t="s">
        <v>118</v>
      </c>
      <c r="N12" s="61" t="s">
        <v>119</v>
      </c>
      <c r="O12" s="144">
        <v>1</v>
      </c>
      <c r="P12" s="71" t="s">
        <v>92</v>
      </c>
      <c r="Q12" s="74">
        <v>1</v>
      </c>
      <c r="R12" s="75">
        <v>4</v>
      </c>
      <c r="S12" s="59">
        <f t="shared" si="0"/>
        <v>0.25</v>
      </c>
      <c r="T12" s="70">
        <v>1</v>
      </c>
      <c r="U12" s="42">
        <f t="shared" si="1"/>
        <v>0.25</v>
      </c>
      <c r="V12" s="374" t="s">
        <v>120</v>
      </c>
      <c r="W12" s="63" t="s">
        <v>121</v>
      </c>
      <c r="AF12" s="12" t="str">
        <f>IF(B12=Datos!$C$11, "Iniciativas_Objetivo1", IF(B12=Datos!$C$12, "Iniciativas_Objetivo2", IF(B12=Datos!$C$13, "Iniciativas_Objetivo3", IF(B12=Datos!$C$14, "Iniciativas_Objetivo4", IF(B12=Datos!$C$15, "Iniciativas_Objetivo5", IF(B12=Datos!$C$16, "Iniciativas_Objetivo6", IF(B12=Datos!$C$17, "Iniciativas_Objetivo7", IF(B12=Datos!$C$18, "Iniciativas_Objetivo8", IF(B12=Datos!$C$19, "Iniciativas_Objetivo9", IF(B12=Datos!$C$20, "Iniciativas_Objetivo10", IF(B12=Datos!$C$21, "Iniciativas_Objetivo11", IF(B12=Datos!$C$22, "Iniciativas_Objetivo12",IF(B12=Datos!$C$23, "Iniciativas_Objetivo13", " ")))))))))))))</f>
        <v>Iniciativas_Objetivo1</v>
      </c>
    </row>
    <row r="13" spans="1:32" ht="130.5" x14ac:dyDescent="0.2">
      <c r="A13" s="62" t="s">
        <v>78</v>
      </c>
      <c r="B13" s="64" t="s">
        <v>79</v>
      </c>
      <c r="C13" s="64" t="s">
        <v>113</v>
      </c>
      <c r="D13" s="64" t="s">
        <v>122</v>
      </c>
      <c r="E13" s="62" t="s">
        <v>123</v>
      </c>
      <c r="F13" s="62" t="s">
        <v>124</v>
      </c>
      <c r="G13" s="99" t="s">
        <v>125</v>
      </c>
      <c r="H13" s="71" t="s">
        <v>85</v>
      </c>
      <c r="I13" s="71" t="s">
        <v>126</v>
      </c>
      <c r="J13" s="134" t="s">
        <v>97</v>
      </c>
      <c r="K13" s="135" t="s">
        <v>88</v>
      </c>
      <c r="L13" s="135" t="s">
        <v>127</v>
      </c>
      <c r="M13" s="71" t="s">
        <v>128</v>
      </c>
      <c r="N13" s="69" t="s">
        <v>129</v>
      </c>
      <c r="O13" s="73">
        <v>100</v>
      </c>
      <c r="P13" s="71" t="s">
        <v>92</v>
      </c>
      <c r="Q13" s="74">
        <v>124</v>
      </c>
      <c r="R13" s="75">
        <v>100</v>
      </c>
      <c r="S13" s="59">
        <f>IFERROR(IF(IF(L13="Programación anual", IF(COUNTIF(O13,"&lt;=1")=1,(Q13/R13)*(100%/O13),Q13/R13), IF(COUNTIF(O13,"&lt;=1")=1,(Q13/R13)*(100%/O13)*(T13/100%),(Q13/R13)*(T41/100%)))&gt;=1,100%,IF(L13="Programación anual", IF(COUNTIF(O13,"&lt;=1")=1,(Q41/R41)*(100%/O41),Q41/R41), IF(COUNTIF(O41,"&lt;=1")=1,(Q41/R41)*(100%/O41)*(T41/100%),(Q41/R41)*(T41/100%))))," ")</f>
        <v>1</v>
      </c>
      <c r="T13" s="70">
        <v>1</v>
      </c>
      <c r="U13" s="42">
        <f t="shared" si="1"/>
        <v>1</v>
      </c>
      <c r="V13" s="374" t="s">
        <v>130</v>
      </c>
      <c r="W13" s="63"/>
      <c r="AF13" s="12" t="str">
        <f>IF(B13=Datos!$C$11, "Iniciativas_Objetivo1", IF(B13=Datos!$C$12, "Iniciativas_Objetivo2", IF(B13=Datos!$C$13, "Iniciativas_Objetivo3", IF(B13=Datos!$C$14, "Iniciativas_Objetivo4", IF(B13=Datos!$C$15, "Iniciativas_Objetivo5", IF(B13=Datos!$C$16, "Iniciativas_Objetivo6", IF(B13=Datos!$C$17, "Iniciativas_Objetivo7", IF(B13=Datos!$C$18, "Iniciativas_Objetivo8", IF(B13=Datos!$C$19, "Iniciativas_Objetivo9", IF(B13=Datos!$C$20, "Iniciativas_Objetivo10", IF(B13=Datos!$C$21, "Iniciativas_Objetivo11", IF(B13=Datos!$C$22, "Iniciativas_Objetivo12",IF(B13=Datos!$C$23, "Iniciativas_Objetivo13", " ")))))))))))))</f>
        <v>Iniciativas_Objetivo1</v>
      </c>
    </row>
    <row r="14" spans="1:32" ht="159" x14ac:dyDescent="0.2">
      <c r="A14" s="68" t="s">
        <v>78</v>
      </c>
      <c r="B14" s="64" t="s">
        <v>79</v>
      </c>
      <c r="C14" s="64" t="s">
        <v>131</v>
      </c>
      <c r="D14" s="64" t="s">
        <v>132</v>
      </c>
      <c r="E14" s="62" t="s">
        <v>82</v>
      </c>
      <c r="F14" s="62" t="s">
        <v>133</v>
      </c>
      <c r="G14" s="136" t="s">
        <v>134</v>
      </c>
      <c r="H14" s="71" t="s">
        <v>85</v>
      </c>
      <c r="I14" s="64" t="s">
        <v>135</v>
      </c>
      <c r="J14" s="134" t="s">
        <v>97</v>
      </c>
      <c r="K14" s="135" t="s">
        <v>88</v>
      </c>
      <c r="L14" s="135" t="s">
        <v>127</v>
      </c>
      <c r="M14" s="64" t="s">
        <v>136</v>
      </c>
      <c r="N14" s="65" t="s">
        <v>137</v>
      </c>
      <c r="O14" s="85">
        <v>10</v>
      </c>
      <c r="P14" s="71" t="s">
        <v>92</v>
      </c>
      <c r="Q14" s="73">
        <v>3</v>
      </c>
      <c r="R14" s="73">
        <v>10</v>
      </c>
      <c r="S14" s="59">
        <f t="shared" si="0"/>
        <v>0.3</v>
      </c>
      <c r="T14" s="70">
        <v>1</v>
      </c>
      <c r="U14" s="42">
        <f t="shared" si="1"/>
        <v>0.3</v>
      </c>
      <c r="V14" s="383" t="s">
        <v>138</v>
      </c>
      <c r="W14" s="384" t="s">
        <v>139</v>
      </c>
      <c r="AF14" s="12" t="str">
        <f>IF(B14=Datos!$C$11, "Iniciativas_Objetivo1", IF(B14=Datos!$C$12, "Iniciativas_Objetivo2", IF(B14=Datos!$C$13, "Iniciativas_Objetivo3", IF(B14=Datos!$C$14, "Iniciativas_Objetivo4", IF(B14=Datos!$C$15, "Iniciativas_Objetivo5", IF(B14=Datos!$C$16, "Iniciativas_Objetivo6", IF(B14=Datos!$C$17, "Iniciativas_Objetivo7", IF(B14=Datos!$C$18, "Iniciativas_Objetivo8", IF(B14=Datos!$C$19, "Iniciativas_Objetivo9", IF(B14=Datos!$C$20, "Iniciativas_Objetivo10", IF(B14=Datos!$C$21, "Iniciativas_Objetivo11", IF(B14=Datos!$C$22, "Iniciativas_Objetivo12",IF(B14=Datos!$C$23, "Iniciativas_Objetivo13", " ")))))))))))))</f>
        <v>Iniciativas_Objetivo1</v>
      </c>
    </row>
    <row r="15" spans="1:32" ht="228" x14ac:dyDescent="0.2">
      <c r="A15" s="73" t="s">
        <v>140</v>
      </c>
      <c r="B15" s="64" t="s">
        <v>141</v>
      </c>
      <c r="C15" s="64" t="s">
        <v>142</v>
      </c>
      <c r="D15" s="64" t="s">
        <v>143</v>
      </c>
      <c r="E15" s="62" t="s">
        <v>144</v>
      </c>
      <c r="F15" s="62" t="s">
        <v>145</v>
      </c>
      <c r="G15" s="136" t="s">
        <v>146</v>
      </c>
      <c r="H15" s="71" t="s">
        <v>85</v>
      </c>
      <c r="I15" s="71" t="s">
        <v>147</v>
      </c>
      <c r="J15" s="134" t="s">
        <v>87</v>
      </c>
      <c r="K15" s="135" t="s">
        <v>88</v>
      </c>
      <c r="L15" s="135" t="s">
        <v>127</v>
      </c>
      <c r="M15" s="71" t="s">
        <v>148</v>
      </c>
      <c r="N15" s="100" t="s">
        <v>149</v>
      </c>
      <c r="O15" s="143">
        <v>1</v>
      </c>
      <c r="P15" s="71" t="s">
        <v>92</v>
      </c>
      <c r="Q15" s="74">
        <v>6</v>
      </c>
      <c r="R15" s="75">
        <v>7</v>
      </c>
      <c r="S15" s="59">
        <f t="shared" si="0"/>
        <v>0.8571428571428571</v>
      </c>
      <c r="T15" s="70">
        <v>1</v>
      </c>
      <c r="U15" s="42">
        <f t="shared" si="1"/>
        <v>0.8571428571428571</v>
      </c>
      <c r="V15" s="374" t="s">
        <v>150</v>
      </c>
      <c r="W15" s="63" t="s">
        <v>151</v>
      </c>
      <c r="AF15" s="12" t="str">
        <f>IF(B15=Datos!$C$11, "Iniciativas_Objetivo1", IF(B15=Datos!$C$12, "Iniciativas_Objetivo2", IF(B15=Datos!$C$13, "Iniciativas_Objetivo3", IF(B15=Datos!$C$14, "Iniciativas_Objetivo4", IF(B15=Datos!$C$15, "Iniciativas_Objetivo5", IF(B15=Datos!$C$16, "Iniciativas_Objetivo6", IF(B15=Datos!$C$17, "Iniciativas_Objetivo7", IF(B15=Datos!$C$18, "Iniciativas_Objetivo8", IF(B15=Datos!$C$19, "Iniciativas_Objetivo9", IF(B15=Datos!$C$20, "Iniciativas_Objetivo10", IF(B15=Datos!$C$21, "Iniciativas_Objetivo11", IF(B15=Datos!$C$22, "Iniciativas_Objetivo12",IF(B15=Datos!$C$23, "Iniciativas_Objetivo13", " ")))))))))))))</f>
        <v>Iniciativas_Objetivo9</v>
      </c>
    </row>
    <row r="16" spans="1:32" ht="130.5" x14ac:dyDescent="0.2">
      <c r="A16" s="68" t="s">
        <v>78</v>
      </c>
      <c r="B16" s="64" t="s">
        <v>152</v>
      </c>
      <c r="C16" s="64" t="s">
        <v>153</v>
      </c>
      <c r="D16" s="64" t="s">
        <v>154</v>
      </c>
      <c r="E16" s="62" t="s">
        <v>82</v>
      </c>
      <c r="F16" s="62" t="s">
        <v>155</v>
      </c>
      <c r="G16" s="136" t="s">
        <v>134</v>
      </c>
      <c r="H16" s="71" t="s">
        <v>85</v>
      </c>
      <c r="I16" s="64" t="s">
        <v>156</v>
      </c>
      <c r="J16" s="134" t="s">
        <v>87</v>
      </c>
      <c r="K16" s="135" t="s">
        <v>88</v>
      </c>
      <c r="L16" s="135" t="s">
        <v>127</v>
      </c>
      <c r="M16" s="64" t="s">
        <v>157</v>
      </c>
      <c r="N16" s="69" t="s">
        <v>158</v>
      </c>
      <c r="O16" s="179">
        <v>1</v>
      </c>
      <c r="P16" s="71" t="s">
        <v>92</v>
      </c>
      <c r="Q16" s="73">
        <v>4</v>
      </c>
      <c r="R16" s="73">
        <v>4</v>
      </c>
      <c r="S16" s="59">
        <f t="shared" si="0"/>
        <v>1</v>
      </c>
      <c r="T16" s="70">
        <v>1</v>
      </c>
      <c r="U16" s="42">
        <f t="shared" si="1"/>
        <v>1</v>
      </c>
      <c r="V16" s="383" t="s">
        <v>159</v>
      </c>
      <c r="W16" s="384"/>
      <c r="AF16" s="12" t="str">
        <f>IF(B16=Datos!$C$11, "Iniciativas_Objetivo1", IF(B16=Datos!$C$12, "Iniciativas_Objetivo2", IF(B16=Datos!$C$13, "Iniciativas_Objetivo3", IF(B16=Datos!$C$14, "Iniciativas_Objetivo4", IF(B16=Datos!$C$15, "Iniciativas_Objetivo5", IF(B16=Datos!$C$16, "Iniciativas_Objetivo6", IF(B16=Datos!$C$17, "Iniciativas_Objetivo7", IF(B16=Datos!$C$18, "Iniciativas_Objetivo8", IF(B16=Datos!$C$19, "Iniciativas_Objetivo9", IF(B16=Datos!$C$20, "Iniciativas_Objetivo10", IF(B16=Datos!$C$21, "Iniciativas_Objetivo11", IF(B16=Datos!$C$22, "Iniciativas_Objetivo12",IF(B16=Datos!$C$23, "Iniciativas_Objetivo13", " ")))))))))))))</f>
        <v>Iniciativas_Objetivo2</v>
      </c>
    </row>
    <row r="17" spans="1:32" ht="288" x14ac:dyDescent="0.2">
      <c r="A17" s="64" t="s">
        <v>78</v>
      </c>
      <c r="B17" s="64" t="s">
        <v>152</v>
      </c>
      <c r="C17" s="64" t="s">
        <v>153</v>
      </c>
      <c r="D17" s="64" t="s">
        <v>160</v>
      </c>
      <c r="E17" s="64" t="s">
        <v>161</v>
      </c>
      <c r="F17" s="64" t="s">
        <v>162</v>
      </c>
      <c r="G17" s="99" t="s">
        <v>163</v>
      </c>
      <c r="H17" s="71" t="s">
        <v>85</v>
      </c>
      <c r="I17" s="71" t="s">
        <v>164</v>
      </c>
      <c r="J17" s="134" t="s">
        <v>87</v>
      </c>
      <c r="K17" s="135" t="s">
        <v>88</v>
      </c>
      <c r="L17" s="135" t="s">
        <v>89</v>
      </c>
      <c r="M17" s="71" t="s">
        <v>165</v>
      </c>
      <c r="N17" s="137" t="s">
        <v>166</v>
      </c>
      <c r="O17" s="178">
        <v>0.5</v>
      </c>
      <c r="P17" s="71" t="s">
        <v>92</v>
      </c>
      <c r="Q17" s="76">
        <v>11</v>
      </c>
      <c r="R17" s="77">
        <v>11</v>
      </c>
      <c r="S17" s="59">
        <f>IFERROR(IF(IF(L17="Programación anual", IF(COUNTIF(O17,"&lt;=1")=1,(Q17/R17)*(100%/O17),Q17/R17), IF(COUNTIF(O17,"&lt;=1")=1,(Q17/R17)*(100%/O17)*(T17/100%),(Q17/R17)*(T45/100%)))&gt;=1,100%,IF(L17="Programación anual", IF(COUNTIF(O17,"&lt;=1")=1,(Q45/R45)*(100%/O45),Q45/R45), IF(COUNTIF(O45,"&lt;=1")=1,(Q45/R45)*(100%/O45)*(T45/100%),(Q45/R45)*(T45/100%))))," ")</f>
        <v>1</v>
      </c>
      <c r="T17" s="70">
        <v>1</v>
      </c>
      <c r="U17" s="42">
        <f t="shared" si="1"/>
        <v>1</v>
      </c>
      <c r="V17" s="374" t="s">
        <v>862</v>
      </c>
      <c r="W17" s="63"/>
      <c r="AF17" s="12" t="str">
        <f>IF(B17=Datos!$C$11, "Iniciativas_Objetivo1", IF(B17=Datos!$C$12, "Iniciativas_Objetivo2", IF(B17=Datos!$C$13, "Iniciativas_Objetivo3", IF(B17=Datos!$C$14, "Iniciativas_Objetivo4", IF(B17=Datos!$C$15, "Iniciativas_Objetivo5", IF(B17=Datos!$C$16, "Iniciativas_Objetivo6", IF(B17=Datos!$C$17, "Iniciativas_Objetivo7", IF(B17=Datos!$C$18, "Iniciativas_Objetivo8", IF(B17=Datos!$C$19, "Iniciativas_Objetivo9", IF(B17=Datos!$C$20, "Iniciativas_Objetivo10", IF(B17=Datos!$C$21, "Iniciativas_Objetivo11", IF(B17=Datos!$C$22, "Iniciativas_Objetivo12",IF(B17=Datos!$C$23, "Iniciativas_Objetivo13", " ")))))))))))))</f>
        <v>Iniciativas_Objetivo2</v>
      </c>
    </row>
    <row r="18" spans="1:32" ht="102" x14ac:dyDescent="0.2">
      <c r="A18" s="73" t="s">
        <v>167</v>
      </c>
      <c r="B18" s="64" t="s">
        <v>168</v>
      </c>
      <c r="C18" s="64" t="s">
        <v>169</v>
      </c>
      <c r="D18" s="64" t="s">
        <v>170</v>
      </c>
      <c r="E18" s="62" t="s">
        <v>171</v>
      </c>
      <c r="F18" s="62" t="s">
        <v>115</v>
      </c>
      <c r="G18" s="99" t="s">
        <v>125</v>
      </c>
      <c r="H18" s="71" t="s">
        <v>85</v>
      </c>
      <c r="I18" s="71" t="s">
        <v>172</v>
      </c>
      <c r="J18" s="134" t="s">
        <v>87</v>
      </c>
      <c r="K18" s="64" t="s">
        <v>88</v>
      </c>
      <c r="L18" s="135" t="s">
        <v>127</v>
      </c>
      <c r="M18" s="71" t="s">
        <v>173</v>
      </c>
      <c r="N18" s="101" t="s">
        <v>174</v>
      </c>
      <c r="O18" s="102">
        <v>200</v>
      </c>
      <c r="P18" s="71" t="s">
        <v>92</v>
      </c>
      <c r="Q18" s="73">
        <v>49</v>
      </c>
      <c r="R18" s="193">
        <v>200</v>
      </c>
      <c r="S18" s="59">
        <f t="shared" si="0"/>
        <v>0.245</v>
      </c>
      <c r="T18" s="70">
        <v>1</v>
      </c>
      <c r="U18" s="42">
        <f t="shared" si="1"/>
        <v>0.245</v>
      </c>
      <c r="V18" s="377" t="s">
        <v>175</v>
      </c>
      <c r="W18" s="66" t="s">
        <v>176</v>
      </c>
      <c r="AF18" s="12" t="str">
        <f>IF(B18=Datos!$C$11, "Iniciativas_Objetivo1", IF(B18=Datos!$C$12, "Iniciativas_Objetivo2", IF(B18=Datos!$C$13, "Iniciativas_Objetivo3", IF(B18=Datos!$C$14, "Iniciativas_Objetivo4", IF(B18=Datos!$C$15, "Iniciativas_Objetivo5", IF(B18=Datos!$C$16, "Iniciativas_Objetivo6", IF(B18=Datos!$C$17, "Iniciativas_Objetivo7", IF(B18=Datos!$C$18, "Iniciativas_Objetivo8", IF(B18=Datos!$C$19, "Iniciativas_Objetivo9", IF(B18=Datos!$C$20, "Iniciativas_Objetivo10", IF(B18=Datos!$C$21, "Iniciativas_Objetivo11", IF(B18=Datos!$C$22, "Iniciativas_Objetivo12",IF(B18=Datos!$C$23, "Iniciativas_Objetivo13", " ")))))))))))))</f>
        <v>Iniciativas_Objetivo4</v>
      </c>
    </row>
    <row r="19" spans="1:32" ht="218.25" x14ac:dyDescent="0.2">
      <c r="A19" s="73" t="s">
        <v>167</v>
      </c>
      <c r="B19" s="64" t="s">
        <v>177</v>
      </c>
      <c r="C19" s="64" t="s">
        <v>178</v>
      </c>
      <c r="D19" s="64" t="s">
        <v>179</v>
      </c>
      <c r="E19" s="62" t="s">
        <v>171</v>
      </c>
      <c r="F19" s="62" t="s">
        <v>115</v>
      </c>
      <c r="G19" s="99" t="s">
        <v>125</v>
      </c>
      <c r="H19" s="71" t="s">
        <v>85</v>
      </c>
      <c r="I19" s="71" t="s">
        <v>180</v>
      </c>
      <c r="J19" s="134" t="s">
        <v>97</v>
      </c>
      <c r="K19" s="135" t="s">
        <v>181</v>
      </c>
      <c r="L19" s="135" t="s">
        <v>127</v>
      </c>
      <c r="M19" s="71" t="s">
        <v>182</v>
      </c>
      <c r="N19" s="101" t="s">
        <v>183</v>
      </c>
      <c r="O19" s="178">
        <v>1</v>
      </c>
      <c r="P19" s="71" t="s">
        <v>92</v>
      </c>
      <c r="Q19" s="194">
        <v>7731076136</v>
      </c>
      <c r="R19" s="55">
        <v>7731076136</v>
      </c>
      <c r="S19" s="59">
        <f t="shared" si="0"/>
        <v>1</v>
      </c>
      <c r="T19" s="70">
        <v>1</v>
      </c>
      <c r="U19" s="42">
        <f t="shared" si="1"/>
        <v>1</v>
      </c>
      <c r="V19" s="377" t="s">
        <v>184</v>
      </c>
      <c r="W19" s="66"/>
      <c r="AF19" s="12" t="str">
        <f>IF(B19=Datos!$C$11, "Iniciativas_Objetivo1", IF(B19=Datos!$C$12, "Iniciativas_Objetivo2", IF(B19=Datos!$C$13, "Iniciativas_Objetivo3", IF(B19=Datos!$C$14, "Iniciativas_Objetivo4", IF(B19=Datos!$C$15, "Iniciativas_Objetivo5", IF(B19=Datos!$C$16, "Iniciativas_Objetivo6", IF(B19=Datos!$C$17, "Iniciativas_Objetivo7", IF(B19=Datos!$C$18, "Iniciativas_Objetivo8", IF(B19=Datos!$C$19, "Iniciativas_Objetivo9", IF(B19=Datos!$C$20, "Iniciativas_Objetivo10", IF(B19=Datos!$C$21, "Iniciativas_Objetivo11", IF(B19=Datos!$C$22, "Iniciativas_Objetivo12",IF(B19=Datos!$C$23, "Iniciativas_Objetivo13", " ")))))))))))))</f>
        <v>Iniciativas_Objetivo3</v>
      </c>
    </row>
    <row r="20" spans="1:32" ht="159" x14ac:dyDescent="0.2">
      <c r="A20" s="73" t="s">
        <v>167</v>
      </c>
      <c r="B20" s="64" t="s">
        <v>177</v>
      </c>
      <c r="C20" s="64" t="s">
        <v>178</v>
      </c>
      <c r="D20" s="64" t="s">
        <v>185</v>
      </c>
      <c r="E20" s="62" t="s">
        <v>186</v>
      </c>
      <c r="F20" s="62" t="s">
        <v>187</v>
      </c>
      <c r="G20" s="99" t="s">
        <v>188</v>
      </c>
      <c r="H20" s="71" t="s">
        <v>85</v>
      </c>
      <c r="I20" s="71" t="s">
        <v>189</v>
      </c>
      <c r="J20" s="134" t="s">
        <v>97</v>
      </c>
      <c r="K20" s="135" t="s">
        <v>181</v>
      </c>
      <c r="L20" s="135" t="s">
        <v>127</v>
      </c>
      <c r="M20" s="71" t="s">
        <v>190</v>
      </c>
      <c r="N20" s="100" t="s">
        <v>191</v>
      </c>
      <c r="O20" s="80">
        <v>267422147936</v>
      </c>
      <c r="P20" s="71" t="s">
        <v>92</v>
      </c>
      <c r="Q20" s="91">
        <v>267417517936</v>
      </c>
      <c r="R20" s="80">
        <v>267422147936</v>
      </c>
      <c r="S20" s="59">
        <f t="shared" si="0"/>
        <v>0.99998268654995204</v>
      </c>
      <c r="T20" s="70">
        <v>1</v>
      </c>
      <c r="U20" s="42">
        <f t="shared" si="1"/>
        <v>0.99998268654995204</v>
      </c>
      <c r="V20" s="374" t="s">
        <v>192</v>
      </c>
      <c r="W20" s="385"/>
      <c r="AF20" s="12" t="str">
        <f>IF(B20=Datos!$C$11, "Iniciativas_Objetivo1", IF(B20=Datos!$C$12, "Iniciativas_Objetivo2", IF(B20=Datos!$C$13, "Iniciativas_Objetivo3", IF(B20=Datos!$C$14, "Iniciativas_Objetivo4", IF(B20=Datos!$C$15, "Iniciativas_Objetivo5", IF(B20=Datos!$C$16, "Iniciativas_Objetivo6", IF(B20=Datos!$C$17, "Iniciativas_Objetivo7", IF(B20=Datos!$C$18, "Iniciativas_Objetivo8", IF(B20=Datos!$C$19, "Iniciativas_Objetivo9", IF(B20=Datos!$C$20, "Iniciativas_Objetivo10", IF(B20=Datos!$C$21, "Iniciativas_Objetivo11", IF(B20=Datos!$C$22, "Iniciativas_Objetivo12",IF(B20=Datos!$C$23, "Iniciativas_Objetivo13", " ")))))))))))))</f>
        <v>Iniciativas_Objetivo3</v>
      </c>
    </row>
    <row r="21" spans="1:32" ht="144.75" x14ac:dyDescent="0.2">
      <c r="A21" s="73" t="s">
        <v>167</v>
      </c>
      <c r="B21" s="64" t="s">
        <v>168</v>
      </c>
      <c r="C21" s="64" t="s">
        <v>193</v>
      </c>
      <c r="D21" s="64" t="s">
        <v>194</v>
      </c>
      <c r="E21" s="62" t="s">
        <v>171</v>
      </c>
      <c r="F21" s="62" t="s">
        <v>195</v>
      </c>
      <c r="G21" s="99" t="s">
        <v>116</v>
      </c>
      <c r="H21" s="71" t="s">
        <v>85</v>
      </c>
      <c r="I21" s="71" t="s">
        <v>196</v>
      </c>
      <c r="J21" s="134" t="s">
        <v>97</v>
      </c>
      <c r="K21" s="135" t="s">
        <v>181</v>
      </c>
      <c r="L21" s="135" t="s">
        <v>127</v>
      </c>
      <c r="M21" s="71" t="s">
        <v>197</v>
      </c>
      <c r="N21" s="63" t="s">
        <v>198</v>
      </c>
      <c r="O21" s="80">
        <v>307000000000</v>
      </c>
      <c r="P21" s="71" t="s">
        <v>92</v>
      </c>
      <c r="Q21" s="198">
        <v>463996525753</v>
      </c>
      <c r="R21" s="198">
        <v>307000000000</v>
      </c>
      <c r="S21" s="59">
        <f>IFERROR(IF(IF(L21="Programación anual", IF(COUNTIF(O21,"&lt;=1")=1,(Q21/R21)*(100%/O21),Q21/R21), IF(COUNTIF(O21,"&lt;=1")=1,(Q21/R21)*(100%/O21)*(T21/100%),(Q21/R21)*(T49/100%)))&gt;=1,100%,IF(L21="Programación anual", IF(COUNTIF(O21,"&lt;=1")=1,(Q49/R49)*(100%/O49),Q49/R49), IF(COUNTIF(O49,"&lt;=1")=1,(Q49/R49)*(100%/O49)*(T49/100%),(Q49/R49)*(T49/100%))))," ")</f>
        <v>1</v>
      </c>
      <c r="T21" s="70">
        <v>1</v>
      </c>
      <c r="U21" s="42">
        <f t="shared" si="1"/>
        <v>1</v>
      </c>
      <c r="V21" s="377" t="s">
        <v>802</v>
      </c>
      <c r="W21" s="63" t="s">
        <v>801</v>
      </c>
      <c r="AF21" s="12" t="str">
        <f>IF(B21=Datos!$C$11, "Iniciativas_Objetivo1", IF(B21=Datos!$C$12, "Iniciativas_Objetivo2", IF(B21=Datos!$C$13, "Iniciativas_Objetivo3", IF(B21=Datos!$C$14, "Iniciativas_Objetivo4", IF(B21=Datos!$C$15, "Iniciativas_Objetivo5", IF(B21=Datos!$C$16, "Iniciativas_Objetivo6", IF(B21=Datos!$C$17, "Iniciativas_Objetivo7", IF(B21=Datos!$C$18, "Iniciativas_Objetivo8", IF(B21=Datos!$C$19, "Iniciativas_Objetivo9", IF(B21=Datos!$C$20, "Iniciativas_Objetivo10", IF(B21=Datos!$C$21, "Iniciativas_Objetivo11", IF(B21=Datos!$C$22, "Iniciativas_Objetivo12",IF(B21=Datos!$C$23, "Iniciativas_Objetivo13", " ")))))))))))))</f>
        <v>Iniciativas_Objetivo4</v>
      </c>
    </row>
    <row r="22" spans="1:32" ht="327.75" x14ac:dyDescent="0.2">
      <c r="A22" s="73" t="s">
        <v>167</v>
      </c>
      <c r="B22" s="64" t="s">
        <v>168</v>
      </c>
      <c r="C22" s="64" t="s">
        <v>193</v>
      </c>
      <c r="D22" s="64" t="s">
        <v>199</v>
      </c>
      <c r="E22" s="62" t="s">
        <v>171</v>
      </c>
      <c r="F22" s="62" t="s">
        <v>195</v>
      </c>
      <c r="G22" s="99" t="s">
        <v>125</v>
      </c>
      <c r="H22" s="71" t="s">
        <v>85</v>
      </c>
      <c r="I22" s="71" t="s">
        <v>200</v>
      </c>
      <c r="J22" s="134" t="s">
        <v>97</v>
      </c>
      <c r="K22" s="135" t="s">
        <v>181</v>
      </c>
      <c r="L22" s="135" t="s">
        <v>127</v>
      </c>
      <c r="M22" s="71" t="s">
        <v>201</v>
      </c>
      <c r="N22" s="100" t="s">
        <v>202</v>
      </c>
      <c r="O22" s="80">
        <v>15000000000</v>
      </c>
      <c r="P22" s="71" t="s">
        <v>92</v>
      </c>
      <c r="Q22" s="195">
        <v>14033705206</v>
      </c>
      <c r="R22" s="196">
        <v>15000000000</v>
      </c>
      <c r="S22" s="59">
        <f t="shared" si="0"/>
        <v>0.93558034706666671</v>
      </c>
      <c r="T22" s="70">
        <v>1</v>
      </c>
      <c r="U22" s="42">
        <f t="shared" si="1"/>
        <v>0.93558034706666671</v>
      </c>
      <c r="V22" s="199" t="s">
        <v>203</v>
      </c>
      <c r="W22" s="61"/>
      <c r="AF22" s="12" t="str">
        <f>IF(B22=Datos!$C$11, "Iniciativas_Objetivo1", IF(B22=Datos!$C$12, "Iniciativas_Objetivo2", IF(B22=Datos!$C$13, "Iniciativas_Objetivo3", IF(B22=Datos!$C$14, "Iniciativas_Objetivo4", IF(B22=Datos!$C$15, "Iniciativas_Objetivo5", IF(B22=Datos!$C$16, "Iniciativas_Objetivo6", IF(B22=Datos!$C$17, "Iniciativas_Objetivo7", IF(B22=Datos!$C$18, "Iniciativas_Objetivo8", IF(B22=Datos!$C$19, "Iniciativas_Objetivo9", IF(B22=Datos!$C$20, "Iniciativas_Objetivo10", IF(B22=Datos!$C$21, "Iniciativas_Objetivo11", IF(B22=Datos!$C$22, "Iniciativas_Objetivo12",IF(B22=Datos!$C$23, "Iniciativas_Objetivo13", " ")))))))))))))</f>
        <v>Iniciativas_Objetivo4</v>
      </c>
    </row>
    <row r="23" spans="1:32" ht="409.5" x14ac:dyDescent="0.2">
      <c r="A23" s="73" t="s">
        <v>167</v>
      </c>
      <c r="B23" s="64" t="s">
        <v>168</v>
      </c>
      <c r="C23" s="64" t="s">
        <v>193</v>
      </c>
      <c r="D23" s="64" t="s">
        <v>204</v>
      </c>
      <c r="E23" s="62" t="s">
        <v>94</v>
      </c>
      <c r="F23" s="62" t="s">
        <v>195</v>
      </c>
      <c r="G23" s="136" t="s">
        <v>205</v>
      </c>
      <c r="H23" s="71" t="s">
        <v>85</v>
      </c>
      <c r="I23" s="71" t="s">
        <v>206</v>
      </c>
      <c r="J23" s="134" t="s">
        <v>97</v>
      </c>
      <c r="K23" s="135" t="s">
        <v>181</v>
      </c>
      <c r="L23" s="135" t="s">
        <v>127</v>
      </c>
      <c r="M23" s="103" t="s">
        <v>207</v>
      </c>
      <c r="N23" s="104" t="s">
        <v>208</v>
      </c>
      <c r="O23" s="79">
        <v>12910219930</v>
      </c>
      <c r="P23" s="71" t="s">
        <v>92</v>
      </c>
      <c r="Q23" s="55">
        <v>9278036904</v>
      </c>
      <c r="R23" s="79">
        <v>12910219930</v>
      </c>
      <c r="S23" s="59">
        <f t="shared" si="0"/>
        <v>0.71865831521895696</v>
      </c>
      <c r="T23" s="70">
        <v>1</v>
      </c>
      <c r="U23" s="42">
        <f t="shared" si="1"/>
        <v>0.71865831521895696</v>
      </c>
      <c r="V23" s="386" t="s">
        <v>863</v>
      </c>
      <c r="W23" s="387"/>
      <c r="AF23" s="12" t="str">
        <f>IF(B23=Datos!$C$11, "Iniciativas_Objetivo1", IF(B23=Datos!$C$12, "Iniciativas_Objetivo2", IF(B23=Datos!$C$13, "Iniciativas_Objetivo3", IF(B23=Datos!$C$14, "Iniciativas_Objetivo4", IF(B23=Datos!$C$15, "Iniciativas_Objetivo5", IF(B23=Datos!$C$16, "Iniciativas_Objetivo6", IF(B23=Datos!$C$17, "Iniciativas_Objetivo7", IF(B23=Datos!$C$18, "Iniciativas_Objetivo8", IF(B23=Datos!$C$19, "Iniciativas_Objetivo9", IF(B23=Datos!$C$20, "Iniciativas_Objetivo10", IF(B23=Datos!$C$21, "Iniciativas_Objetivo11", IF(B23=Datos!$C$22, "Iniciativas_Objetivo12",IF(B23=Datos!$C$23, "Iniciativas_Objetivo13", " ")))))))))))))</f>
        <v>Iniciativas_Objetivo4</v>
      </c>
    </row>
    <row r="24" spans="1:32" ht="389.25" customHeight="1" x14ac:dyDescent="0.2">
      <c r="A24" s="64" t="s">
        <v>167</v>
      </c>
      <c r="B24" s="64" t="s">
        <v>168</v>
      </c>
      <c r="C24" s="64" t="s">
        <v>193</v>
      </c>
      <c r="D24" s="64" t="s">
        <v>209</v>
      </c>
      <c r="E24" s="64" t="s">
        <v>171</v>
      </c>
      <c r="F24" s="64" t="s">
        <v>210</v>
      </c>
      <c r="G24" s="99" t="s">
        <v>163</v>
      </c>
      <c r="H24" s="71" t="s">
        <v>85</v>
      </c>
      <c r="I24" s="64" t="s">
        <v>211</v>
      </c>
      <c r="J24" s="134" t="s">
        <v>97</v>
      </c>
      <c r="K24" s="135" t="s">
        <v>181</v>
      </c>
      <c r="L24" s="135" t="s">
        <v>127</v>
      </c>
      <c r="M24" s="71" t="s">
        <v>212</v>
      </c>
      <c r="N24" s="101" t="s">
        <v>213</v>
      </c>
      <c r="O24" s="171" t="s">
        <v>214</v>
      </c>
      <c r="P24" s="71" t="s">
        <v>92</v>
      </c>
      <c r="Q24" s="156">
        <v>115822175</v>
      </c>
      <c r="R24" s="156">
        <v>357530300</v>
      </c>
      <c r="S24" s="59">
        <f t="shared" si="0"/>
        <v>0.3239506553710273</v>
      </c>
      <c r="T24" s="70">
        <v>1</v>
      </c>
      <c r="U24" s="42">
        <f t="shared" si="1"/>
        <v>0.3239506553710273</v>
      </c>
      <c r="V24" s="388" t="s">
        <v>864</v>
      </c>
      <c r="W24" s="389" t="s">
        <v>865</v>
      </c>
      <c r="AF24" s="12" t="str">
        <f>IF(B24=Datos!$C$11, "Iniciativas_Objetivo1", IF(B24=Datos!$C$12, "Iniciativas_Objetivo2", IF(B24=Datos!$C$13, "Iniciativas_Objetivo3", IF(B24=Datos!$C$14, "Iniciativas_Objetivo4", IF(B24=Datos!$C$15, "Iniciativas_Objetivo5", IF(B24=Datos!$C$16, "Iniciativas_Objetivo6", IF(B24=Datos!$C$17, "Iniciativas_Objetivo7", IF(B24=Datos!$C$18, "Iniciativas_Objetivo8", IF(B24=Datos!$C$19, "Iniciativas_Objetivo9", IF(B24=Datos!$C$20, "Iniciativas_Objetivo10", IF(B24=Datos!$C$21, "Iniciativas_Objetivo11", IF(B24=Datos!$C$22, "Iniciativas_Objetivo12",IF(B24=Datos!$C$23, "Iniciativas_Objetivo13", " ")))))))))))))</f>
        <v>Iniciativas_Objetivo4</v>
      </c>
    </row>
    <row r="25" spans="1:32" ht="173.25" x14ac:dyDescent="0.2">
      <c r="A25" s="73" t="s">
        <v>167</v>
      </c>
      <c r="B25" s="64" t="s">
        <v>168</v>
      </c>
      <c r="C25" s="64" t="s">
        <v>169</v>
      </c>
      <c r="D25" s="64" t="s">
        <v>216</v>
      </c>
      <c r="E25" s="62" t="s">
        <v>171</v>
      </c>
      <c r="F25" s="62" t="s">
        <v>115</v>
      </c>
      <c r="G25" s="99" t="s">
        <v>125</v>
      </c>
      <c r="H25" s="71" t="s">
        <v>85</v>
      </c>
      <c r="I25" s="71" t="s">
        <v>217</v>
      </c>
      <c r="J25" s="134" t="s">
        <v>87</v>
      </c>
      <c r="K25" s="64" t="s">
        <v>88</v>
      </c>
      <c r="L25" s="135" t="s">
        <v>89</v>
      </c>
      <c r="M25" s="71" t="s">
        <v>218</v>
      </c>
      <c r="N25" s="101" t="s">
        <v>219</v>
      </c>
      <c r="O25" s="178">
        <v>1</v>
      </c>
      <c r="P25" s="71" t="s">
        <v>92</v>
      </c>
      <c r="Q25" s="74">
        <v>22</v>
      </c>
      <c r="R25" s="75">
        <v>22</v>
      </c>
      <c r="S25" s="59">
        <f t="shared" si="0"/>
        <v>1</v>
      </c>
      <c r="T25" s="70">
        <v>1</v>
      </c>
      <c r="U25" s="42">
        <f t="shared" si="1"/>
        <v>1</v>
      </c>
      <c r="V25" s="374" t="s">
        <v>220</v>
      </c>
      <c r="W25" s="63"/>
      <c r="AF25" s="12" t="str">
        <f>IF(B25=Datos!$C$11, "Iniciativas_Objetivo1", IF(B25=Datos!$C$12, "Iniciativas_Objetivo2", IF(B25=Datos!$C$13, "Iniciativas_Objetivo3", IF(B25=Datos!$C$14, "Iniciativas_Objetivo4", IF(B25=Datos!$C$15, "Iniciativas_Objetivo5", IF(B25=Datos!$C$16, "Iniciativas_Objetivo6", IF(B25=Datos!$C$17, "Iniciativas_Objetivo7", IF(B25=Datos!$C$18, "Iniciativas_Objetivo8", IF(B25=Datos!$C$19, "Iniciativas_Objetivo9", IF(B25=Datos!$C$20, "Iniciativas_Objetivo10", IF(B25=Datos!$C$21, "Iniciativas_Objetivo11", IF(B25=Datos!$C$22, "Iniciativas_Objetivo12",IF(B25=Datos!$C$23, "Iniciativas_Objetivo13", " ")))))))))))))</f>
        <v>Iniciativas_Objetivo4</v>
      </c>
    </row>
    <row r="26" spans="1:32" ht="142.5" x14ac:dyDescent="0.2">
      <c r="A26" s="73" t="s">
        <v>167</v>
      </c>
      <c r="B26" s="64" t="s">
        <v>168</v>
      </c>
      <c r="C26" s="64" t="s">
        <v>169</v>
      </c>
      <c r="D26" s="64" t="s">
        <v>221</v>
      </c>
      <c r="E26" s="62" t="s">
        <v>123</v>
      </c>
      <c r="F26" s="62" t="s">
        <v>124</v>
      </c>
      <c r="G26" s="99" t="s">
        <v>125</v>
      </c>
      <c r="H26" s="71" t="s">
        <v>85</v>
      </c>
      <c r="I26" s="71" t="s">
        <v>222</v>
      </c>
      <c r="J26" s="134" t="s">
        <v>87</v>
      </c>
      <c r="K26" s="135" t="s">
        <v>181</v>
      </c>
      <c r="L26" s="135" t="s">
        <v>127</v>
      </c>
      <c r="M26" s="71" t="s">
        <v>223</v>
      </c>
      <c r="N26" s="69" t="s">
        <v>224</v>
      </c>
      <c r="O26" s="80">
        <v>650000000</v>
      </c>
      <c r="P26" s="71" t="s">
        <v>92</v>
      </c>
      <c r="Q26" s="196">
        <v>670072451</v>
      </c>
      <c r="R26" s="196">
        <v>650000000</v>
      </c>
      <c r="S26" s="59">
        <f>IFERROR(IF(IF(L26="Programación anual", IF(COUNTIF(O26,"&lt;=1")=1,(Q26/R26)*(100%/O26),Q26/R26), IF(COUNTIF(O26,"&lt;=1")=1,(Q26/R26)*(100%/O26)*(T26/100%),(Q26/R26)*(T54/100%)))&gt;=1,100%,IF(L26="Programación anual", IF(COUNTIF(O26,"&lt;=1")=1,(Q54/R54)*(100%/O54),Q54/R54), IF(COUNTIF(O54,"&lt;=1")=1,(Q54/R54)*(100%/O54)*(T54/100%),(Q54/R54)*(T54/100%))))," ")</f>
        <v>1</v>
      </c>
      <c r="T26" s="70">
        <v>1</v>
      </c>
      <c r="U26" s="42">
        <f t="shared" si="1"/>
        <v>1</v>
      </c>
      <c r="V26" s="374" t="s">
        <v>225</v>
      </c>
      <c r="W26" s="63"/>
      <c r="AF26" s="12" t="str">
        <f>IF(B26=Datos!$C$11, "Iniciativas_Objetivo1", IF(B26=Datos!$C$12, "Iniciativas_Objetivo2", IF(B26=Datos!$C$13, "Iniciativas_Objetivo3", IF(B26=Datos!$C$14, "Iniciativas_Objetivo4", IF(B26=Datos!$C$15, "Iniciativas_Objetivo5", IF(B26=Datos!$C$16, "Iniciativas_Objetivo6", IF(B26=Datos!$C$17, "Iniciativas_Objetivo7", IF(B26=Datos!$C$18, "Iniciativas_Objetivo8", IF(B26=Datos!$C$19, "Iniciativas_Objetivo9", IF(B26=Datos!$C$20, "Iniciativas_Objetivo10", IF(B26=Datos!$C$21, "Iniciativas_Objetivo11", IF(B26=Datos!$C$22, "Iniciativas_Objetivo12",IF(B26=Datos!$C$23, "Iniciativas_Objetivo13", " ")))))))))))))</f>
        <v>Iniciativas_Objetivo4</v>
      </c>
    </row>
    <row r="27" spans="1:32" ht="173.25" x14ac:dyDescent="0.2">
      <c r="A27" s="105" t="s">
        <v>167</v>
      </c>
      <c r="B27" s="64" t="s">
        <v>168</v>
      </c>
      <c r="C27" s="64" t="s">
        <v>193</v>
      </c>
      <c r="D27" s="106" t="s">
        <v>226</v>
      </c>
      <c r="E27" s="62" t="s">
        <v>94</v>
      </c>
      <c r="F27" s="62" t="s">
        <v>195</v>
      </c>
      <c r="G27" s="136" t="s">
        <v>205</v>
      </c>
      <c r="H27" s="71" t="s">
        <v>85</v>
      </c>
      <c r="I27" s="108" t="s">
        <v>227</v>
      </c>
      <c r="J27" s="134" t="s">
        <v>97</v>
      </c>
      <c r="K27" s="135" t="s">
        <v>181</v>
      </c>
      <c r="L27" s="135" t="s">
        <v>127</v>
      </c>
      <c r="M27" s="108" t="s">
        <v>228</v>
      </c>
      <c r="N27" s="138" t="s">
        <v>229</v>
      </c>
      <c r="O27" s="80">
        <v>74684780832</v>
      </c>
      <c r="P27" s="71" t="s">
        <v>92</v>
      </c>
      <c r="Q27" s="64">
        <v>0</v>
      </c>
      <c r="R27" s="80">
        <v>74684780832</v>
      </c>
      <c r="S27" s="59">
        <f t="shared" si="0"/>
        <v>0</v>
      </c>
      <c r="T27" s="70">
        <v>1</v>
      </c>
      <c r="U27" s="42">
        <f t="shared" si="1"/>
        <v>0</v>
      </c>
      <c r="V27" s="375" t="s">
        <v>811</v>
      </c>
      <c r="W27" s="67" t="s">
        <v>810</v>
      </c>
      <c r="AF27" s="12" t="str">
        <f>IF(B27=Datos!$C$11, "Iniciativas_Objetivo1", IF(B27=Datos!$C$12, "Iniciativas_Objetivo2", IF(B27=Datos!$C$13, "Iniciativas_Objetivo3", IF(B27=Datos!$C$14, "Iniciativas_Objetivo4", IF(B27=Datos!$C$15, "Iniciativas_Objetivo5", IF(B27=Datos!$C$16, "Iniciativas_Objetivo6", IF(B27=Datos!$C$17, "Iniciativas_Objetivo7", IF(B27=Datos!$C$18, "Iniciativas_Objetivo8", IF(B27=Datos!$C$19, "Iniciativas_Objetivo9", IF(B27=Datos!$C$20, "Iniciativas_Objetivo10", IF(B27=Datos!$C$21, "Iniciativas_Objetivo11", IF(B27=Datos!$C$22, "Iniciativas_Objetivo12",IF(B27=Datos!$C$23, "Iniciativas_Objetivo13", " ")))))))))))))</f>
        <v>Iniciativas_Objetivo4</v>
      </c>
    </row>
    <row r="28" spans="1:32" ht="242.25" x14ac:dyDescent="0.2">
      <c r="A28" s="105" t="s">
        <v>167</v>
      </c>
      <c r="B28" s="64" t="s">
        <v>168</v>
      </c>
      <c r="C28" s="106" t="s">
        <v>169</v>
      </c>
      <c r="D28" s="106" t="s">
        <v>231</v>
      </c>
      <c r="E28" s="107" t="s">
        <v>171</v>
      </c>
      <c r="F28" s="107" t="s">
        <v>195</v>
      </c>
      <c r="G28" s="136" t="s">
        <v>205</v>
      </c>
      <c r="H28" s="108" t="s">
        <v>85</v>
      </c>
      <c r="I28" s="108" t="s">
        <v>232</v>
      </c>
      <c r="J28" s="134" t="s">
        <v>97</v>
      </c>
      <c r="K28" s="64" t="s">
        <v>88</v>
      </c>
      <c r="L28" s="135" t="s">
        <v>127</v>
      </c>
      <c r="M28" s="108" t="s">
        <v>233</v>
      </c>
      <c r="N28" s="109" t="s">
        <v>234</v>
      </c>
      <c r="O28" s="177">
        <v>8</v>
      </c>
      <c r="P28" s="71" t="s">
        <v>92</v>
      </c>
      <c r="Q28" s="74">
        <v>4</v>
      </c>
      <c r="R28" s="75">
        <v>8</v>
      </c>
      <c r="S28" s="59">
        <f t="shared" si="0"/>
        <v>0.5</v>
      </c>
      <c r="T28" s="70">
        <v>1</v>
      </c>
      <c r="U28" s="42">
        <f t="shared" si="1"/>
        <v>0.5</v>
      </c>
      <c r="V28" s="390" t="s">
        <v>235</v>
      </c>
      <c r="W28" s="153" t="s">
        <v>236</v>
      </c>
      <c r="AF28" s="12" t="str">
        <f>IF(B28=Datos!$C$11, "Iniciativas_Objetivo1", IF(B28=Datos!$C$12, "Iniciativas_Objetivo2", IF(B28=Datos!$C$13, "Iniciativas_Objetivo3", IF(B28=Datos!$C$14, "Iniciativas_Objetivo4", IF(B28=Datos!$C$15, "Iniciativas_Objetivo5", IF(B28=Datos!$C$16, "Iniciativas_Objetivo6", IF(B28=Datos!$C$17, "Iniciativas_Objetivo7", IF(B28=Datos!$C$18, "Iniciativas_Objetivo8", IF(B28=Datos!$C$19, "Iniciativas_Objetivo9", IF(B28=Datos!$C$20, "Iniciativas_Objetivo10", IF(B28=Datos!$C$21, "Iniciativas_Objetivo11", IF(B28=Datos!$C$22, "Iniciativas_Objetivo12",IF(B28=Datos!$C$23, "Iniciativas_Objetivo13", " ")))))))))))))</f>
        <v>Iniciativas_Objetivo4</v>
      </c>
    </row>
    <row r="29" spans="1:32" ht="173.25" x14ac:dyDescent="0.2">
      <c r="A29" s="110" t="s">
        <v>167</v>
      </c>
      <c r="B29" s="64" t="s">
        <v>168</v>
      </c>
      <c r="C29" s="111" t="s">
        <v>169</v>
      </c>
      <c r="D29" s="111" t="s">
        <v>237</v>
      </c>
      <c r="E29" s="112" t="s">
        <v>94</v>
      </c>
      <c r="F29" s="112" t="s">
        <v>115</v>
      </c>
      <c r="G29" s="136" t="s">
        <v>205</v>
      </c>
      <c r="H29" s="113" t="s">
        <v>85</v>
      </c>
      <c r="I29" s="113" t="s">
        <v>238</v>
      </c>
      <c r="J29" s="134" t="s">
        <v>97</v>
      </c>
      <c r="K29" s="64" t="s">
        <v>88</v>
      </c>
      <c r="L29" s="135" t="s">
        <v>127</v>
      </c>
      <c r="M29" s="113" t="s">
        <v>239</v>
      </c>
      <c r="N29" s="139" t="s">
        <v>240</v>
      </c>
      <c r="O29" s="180">
        <v>60</v>
      </c>
      <c r="P29" s="71" t="s">
        <v>92</v>
      </c>
      <c r="Q29" s="82">
        <v>22</v>
      </c>
      <c r="R29" s="82">
        <v>60</v>
      </c>
      <c r="S29" s="59">
        <f t="shared" si="0"/>
        <v>0.36666666666666664</v>
      </c>
      <c r="T29" s="70">
        <v>1</v>
      </c>
      <c r="U29" s="42">
        <f t="shared" si="1"/>
        <v>0.36666666666666664</v>
      </c>
      <c r="V29" s="190" t="s">
        <v>241</v>
      </c>
      <c r="W29" s="61" t="s">
        <v>242</v>
      </c>
      <c r="AF29" s="12" t="str">
        <f>IF(B29=Datos!$C$11, "Iniciativas_Objetivo1", IF(B29=Datos!$C$12, "Iniciativas_Objetivo2", IF(B29=Datos!$C$13, "Iniciativas_Objetivo3", IF(B29=Datos!$C$14, "Iniciativas_Objetivo4", IF(B29=Datos!$C$15, "Iniciativas_Objetivo5", IF(B29=Datos!$C$16, "Iniciativas_Objetivo6", IF(B29=Datos!$C$17, "Iniciativas_Objetivo7", IF(B29=Datos!$C$18, "Iniciativas_Objetivo8", IF(B29=Datos!$C$19, "Iniciativas_Objetivo9", IF(B29=Datos!$C$20, "Iniciativas_Objetivo10", IF(B29=Datos!$C$21, "Iniciativas_Objetivo11", IF(B29=Datos!$C$22, "Iniciativas_Objetivo12",IF(B29=Datos!$C$23, "Iniciativas_Objetivo13", " ")))))))))))))</f>
        <v>Iniciativas_Objetivo4</v>
      </c>
    </row>
    <row r="30" spans="1:32" ht="409.5" x14ac:dyDescent="0.2">
      <c r="A30" s="111" t="s">
        <v>167</v>
      </c>
      <c r="B30" s="64" t="s">
        <v>168</v>
      </c>
      <c r="C30" s="111" t="s">
        <v>169</v>
      </c>
      <c r="D30" s="111" t="s">
        <v>243</v>
      </c>
      <c r="E30" s="111" t="s">
        <v>171</v>
      </c>
      <c r="F30" s="111" t="s">
        <v>210</v>
      </c>
      <c r="G30" s="99" t="s">
        <v>163</v>
      </c>
      <c r="H30" s="113" t="s">
        <v>85</v>
      </c>
      <c r="I30" s="113" t="s">
        <v>244</v>
      </c>
      <c r="J30" s="134" t="s">
        <v>97</v>
      </c>
      <c r="K30" s="135" t="s">
        <v>88</v>
      </c>
      <c r="L30" s="135" t="s">
        <v>127</v>
      </c>
      <c r="M30" s="113" t="s">
        <v>245</v>
      </c>
      <c r="N30" s="114" t="s">
        <v>246</v>
      </c>
      <c r="O30" s="181">
        <v>1</v>
      </c>
      <c r="P30" s="71" t="s">
        <v>92</v>
      </c>
      <c r="Q30" s="102">
        <f>386+1</f>
        <v>387</v>
      </c>
      <c r="R30" s="102">
        <f>15+63+386+1</f>
        <v>465</v>
      </c>
      <c r="S30" s="59">
        <f t="shared" si="0"/>
        <v>0.83225806451612905</v>
      </c>
      <c r="T30" s="70">
        <v>1</v>
      </c>
      <c r="U30" s="42">
        <f t="shared" si="1"/>
        <v>0.83225806451612905</v>
      </c>
      <c r="V30" s="374" t="s">
        <v>247</v>
      </c>
      <c r="W30" s="389" t="s">
        <v>866</v>
      </c>
      <c r="AF30" s="12" t="str">
        <f>IF(B30=Datos!$C$11, "Iniciativas_Objetivo1", IF(B30=Datos!$C$12, "Iniciativas_Objetivo2", IF(B30=Datos!$C$13, "Iniciativas_Objetivo3", IF(B30=Datos!$C$14, "Iniciativas_Objetivo4", IF(B30=Datos!$C$15, "Iniciativas_Objetivo5", IF(B30=Datos!$C$16, "Iniciativas_Objetivo6", IF(B30=Datos!$C$17, "Iniciativas_Objetivo7", IF(B30=Datos!$C$18, "Iniciativas_Objetivo8", IF(B30=Datos!$C$19, "Iniciativas_Objetivo9", IF(B30=Datos!$C$20, "Iniciativas_Objetivo10", IF(B30=Datos!$C$21, "Iniciativas_Objetivo11", IF(B30=Datos!$C$22, "Iniciativas_Objetivo12",IF(B30=Datos!$C$23, "Iniciativas_Objetivo13", " ")))))))))))))</f>
        <v>Iniciativas_Objetivo4</v>
      </c>
    </row>
    <row r="31" spans="1:32" ht="159" x14ac:dyDescent="0.2">
      <c r="A31" s="72" t="s">
        <v>167</v>
      </c>
      <c r="B31" s="64" t="s">
        <v>168</v>
      </c>
      <c r="C31" s="115" t="s">
        <v>248</v>
      </c>
      <c r="D31" s="115" t="s">
        <v>249</v>
      </c>
      <c r="E31" s="60" t="s">
        <v>186</v>
      </c>
      <c r="F31" s="60" t="s">
        <v>187</v>
      </c>
      <c r="G31" s="99" t="s">
        <v>188</v>
      </c>
      <c r="H31" s="116" t="s">
        <v>85</v>
      </c>
      <c r="I31" s="116" t="s">
        <v>250</v>
      </c>
      <c r="J31" s="134" t="s">
        <v>97</v>
      </c>
      <c r="K31" s="135" t="s">
        <v>181</v>
      </c>
      <c r="L31" s="135" t="s">
        <v>127</v>
      </c>
      <c r="M31" s="116" t="s">
        <v>251</v>
      </c>
      <c r="N31" s="117" t="s">
        <v>252</v>
      </c>
      <c r="O31" s="80">
        <v>55000000000</v>
      </c>
      <c r="P31" s="71" t="s">
        <v>92</v>
      </c>
      <c r="Q31" s="148">
        <v>97054452509</v>
      </c>
      <c r="R31" s="148">
        <v>55000000000</v>
      </c>
      <c r="S31" s="59">
        <f>IFERROR(IF(IF(L31="Programación anual", IF(COUNTIF(O31,"&lt;=1")=1,(Q31/R31)*(100%/O31),Q31/R31), IF(COUNTIF(O31,"&lt;=1")=1,(Q31/R31)*(100%/O31)*(T31/100%),(Q31/R31)*(T59/100%)))&gt;=1,100%,IF(L31="Programación anual", IF(COUNTIF(O31,"&lt;=1")=1,(Q59/R59)*(100%/O59),Q59/R59), IF(COUNTIF(O59,"&lt;=1")=1,(Q59/R59)*(100%/O59)*(T59/100%),(Q59/R59)*(T59/100%))))," ")</f>
        <v>1</v>
      </c>
      <c r="T31" s="70">
        <v>1</v>
      </c>
      <c r="U31" s="42">
        <f t="shared" si="1"/>
        <v>1</v>
      </c>
      <c r="V31" s="374" t="s">
        <v>867</v>
      </c>
      <c r="W31" s="63"/>
      <c r="AF31" s="12" t="str">
        <f>IF(B31=Datos!$C$11, "Iniciativas_Objetivo1", IF(B31=Datos!$C$12, "Iniciativas_Objetivo2", IF(B31=Datos!$C$13, "Iniciativas_Objetivo3", IF(B31=Datos!$C$14, "Iniciativas_Objetivo4", IF(B31=Datos!$C$15, "Iniciativas_Objetivo5", IF(B31=Datos!$C$16, "Iniciativas_Objetivo6", IF(B31=Datos!$C$17, "Iniciativas_Objetivo7", IF(B31=Datos!$C$18, "Iniciativas_Objetivo8", IF(B31=Datos!$C$19, "Iniciativas_Objetivo9", IF(B31=Datos!$C$20, "Iniciativas_Objetivo10", IF(B31=Datos!$C$21, "Iniciativas_Objetivo11", IF(B31=Datos!$C$22, "Iniciativas_Objetivo12",IF(B31=Datos!$C$23, "Iniciativas_Objetivo13", " ")))))))))))))</f>
        <v>Iniciativas_Objetivo4</v>
      </c>
    </row>
    <row r="32" spans="1:32" ht="159.75" x14ac:dyDescent="0.2">
      <c r="A32" s="73" t="s">
        <v>167</v>
      </c>
      <c r="B32" s="64" t="s">
        <v>168</v>
      </c>
      <c r="C32" s="64" t="s">
        <v>253</v>
      </c>
      <c r="D32" s="64" t="s">
        <v>254</v>
      </c>
      <c r="E32" s="62" t="s">
        <v>186</v>
      </c>
      <c r="F32" s="62" t="s">
        <v>255</v>
      </c>
      <c r="G32" s="99" t="s">
        <v>188</v>
      </c>
      <c r="H32" s="71" t="s">
        <v>256</v>
      </c>
      <c r="I32" s="71" t="s">
        <v>257</v>
      </c>
      <c r="J32" s="134" t="s">
        <v>87</v>
      </c>
      <c r="K32" s="135" t="s">
        <v>181</v>
      </c>
      <c r="L32" s="135" t="s">
        <v>127</v>
      </c>
      <c r="M32" s="71" t="s">
        <v>258</v>
      </c>
      <c r="N32" s="100" t="s">
        <v>259</v>
      </c>
      <c r="O32" s="80">
        <v>84886263394</v>
      </c>
      <c r="P32" s="71" t="s">
        <v>92</v>
      </c>
      <c r="Q32" s="148">
        <v>75601278787</v>
      </c>
      <c r="R32" s="80">
        <v>84886263394</v>
      </c>
      <c r="S32" s="59">
        <f t="shared" si="0"/>
        <v>0.89061852606347269</v>
      </c>
      <c r="T32" s="70">
        <v>1</v>
      </c>
      <c r="U32" s="42">
        <f t="shared" si="1"/>
        <v>0.89061852606347269</v>
      </c>
      <c r="V32" s="377" t="s">
        <v>868</v>
      </c>
      <c r="W32" s="385"/>
      <c r="AF32" s="12" t="str">
        <f>IF(B32=Datos!$C$11, "Iniciativas_Objetivo1", IF(B32=Datos!$C$12, "Iniciativas_Objetivo2", IF(B32=Datos!$C$13, "Iniciativas_Objetivo3", IF(B32=Datos!$C$14, "Iniciativas_Objetivo4", IF(B32=Datos!$C$15, "Iniciativas_Objetivo5", IF(B32=Datos!$C$16, "Iniciativas_Objetivo6", IF(B32=Datos!$C$17, "Iniciativas_Objetivo7", IF(B32=Datos!$C$18, "Iniciativas_Objetivo8", IF(B32=Datos!$C$19, "Iniciativas_Objetivo9", IF(B32=Datos!$C$20, "Iniciativas_Objetivo10", IF(B32=Datos!$C$21, "Iniciativas_Objetivo11", IF(B32=Datos!$C$22, "Iniciativas_Objetivo12",IF(B32=Datos!$C$23, "Iniciativas_Objetivo13", " ")))))))))))))</f>
        <v>Iniciativas_Objetivo4</v>
      </c>
    </row>
    <row r="33" spans="1:32" ht="159.75" x14ac:dyDescent="0.2">
      <c r="A33" s="73" t="s">
        <v>167</v>
      </c>
      <c r="B33" s="64" t="s">
        <v>168</v>
      </c>
      <c r="C33" s="64" t="s">
        <v>253</v>
      </c>
      <c r="D33" s="64" t="s">
        <v>260</v>
      </c>
      <c r="E33" s="62" t="s">
        <v>186</v>
      </c>
      <c r="F33" s="62" t="s">
        <v>255</v>
      </c>
      <c r="G33" s="99" t="s">
        <v>188</v>
      </c>
      <c r="H33" s="64" t="s">
        <v>256</v>
      </c>
      <c r="I33" s="71" t="s">
        <v>261</v>
      </c>
      <c r="J33" s="134" t="s">
        <v>87</v>
      </c>
      <c r="K33" s="135" t="s">
        <v>181</v>
      </c>
      <c r="L33" s="135" t="s">
        <v>127</v>
      </c>
      <c r="M33" s="71" t="s">
        <v>262</v>
      </c>
      <c r="N33" s="100" t="s">
        <v>263</v>
      </c>
      <c r="O33" s="80">
        <v>517301251412</v>
      </c>
      <c r="P33" s="71" t="s">
        <v>92</v>
      </c>
      <c r="Q33" s="79">
        <v>473917454271.98999</v>
      </c>
      <c r="R33" s="79">
        <v>517301251412</v>
      </c>
      <c r="S33" s="59">
        <f t="shared" si="0"/>
        <v>0.91613436653866243</v>
      </c>
      <c r="T33" s="70">
        <v>1</v>
      </c>
      <c r="U33" s="42">
        <f t="shared" si="1"/>
        <v>0.91613436653866243</v>
      </c>
      <c r="V33" s="190" t="s">
        <v>264</v>
      </c>
      <c r="W33" s="381"/>
      <c r="AF33" s="12" t="str">
        <f>IF(B33=Datos!$C$11, "Iniciativas_Objetivo1", IF(B33=Datos!$C$12, "Iniciativas_Objetivo2", IF(B33=Datos!$C$13, "Iniciativas_Objetivo3", IF(B33=Datos!$C$14, "Iniciativas_Objetivo4", IF(B33=Datos!$C$15, "Iniciativas_Objetivo5", IF(B33=Datos!$C$16, "Iniciativas_Objetivo6", IF(B33=Datos!$C$17, "Iniciativas_Objetivo7", IF(B33=Datos!$C$18, "Iniciativas_Objetivo8", IF(B33=Datos!$C$19, "Iniciativas_Objetivo9", IF(B33=Datos!$C$20, "Iniciativas_Objetivo10", IF(B33=Datos!$C$21, "Iniciativas_Objetivo11", IF(B33=Datos!$C$22, "Iniciativas_Objetivo12",IF(B33=Datos!$C$23, "Iniciativas_Objetivo13", " ")))))))))))))</f>
        <v>Iniciativas_Objetivo4</v>
      </c>
    </row>
    <row r="34" spans="1:32" ht="185.25" x14ac:dyDescent="0.2">
      <c r="A34" s="73" t="s">
        <v>167</v>
      </c>
      <c r="B34" s="64" t="s">
        <v>168</v>
      </c>
      <c r="C34" s="64" t="s">
        <v>265</v>
      </c>
      <c r="D34" s="64" t="s">
        <v>266</v>
      </c>
      <c r="E34" s="62" t="s">
        <v>82</v>
      </c>
      <c r="F34" s="62" t="s">
        <v>267</v>
      </c>
      <c r="G34" s="99" t="s">
        <v>268</v>
      </c>
      <c r="H34" s="71" t="s">
        <v>85</v>
      </c>
      <c r="I34" s="64" t="s">
        <v>269</v>
      </c>
      <c r="J34" s="134" t="s">
        <v>87</v>
      </c>
      <c r="K34" s="135" t="s">
        <v>181</v>
      </c>
      <c r="L34" s="135" t="s">
        <v>127</v>
      </c>
      <c r="M34" s="71" t="s">
        <v>270</v>
      </c>
      <c r="N34" s="118" t="s">
        <v>271</v>
      </c>
      <c r="O34" s="79">
        <v>51439500000</v>
      </c>
      <c r="P34" s="71" t="s">
        <v>92</v>
      </c>
      <c r="Q34" s="140">
        <v>57020230985</v>
      </c>
      <c r="R34" s="140">
        <v>51439500000</v>
      </c>
      <c r="S34" s="59">
        <f>IFERROR(IF(IF(L34="Programación anual", IF(COUNTIF(O34,"&lt;=1")=1,(Q34/R34)*(100%/O34),Q34/R34), IF(COUNTIF(O34,"&lt;=1")=1,(Q34/R34)*(100%/O34)*(T34/100%),(Q34/R34)*(T62/100%)))&gt;=1,100%,IF(L34="Programación anual", IF(COUNTIF(O34,"&lt;=1")=1,(Q62/R62)*(100%/O62),Q62/R62), IF(COUNTIF(O62,"&lt;=1")=1,(Q62/R62)*(100%/O62)*(T62/100%),(Q62/R62)*(T62/100%))))," ")</f>
        <v>1</v>
      </c>
      <c r="T34" s="70">
        <v>1</v>
      </c>
      <c r="U34" s="42">
        <f t="shared" si="1"/>
        <v>1</v>
      </c>
      <c r="V34" s="190" t="s">
        <v>272</v>
      </c>
      <c r="W34" s="62"/>
      <c r="AF34" s="12" t="str">
        <f>IF(B34=Datos!$C$11, "Iniciativas_Objetivo1", IF(B34=Datos!$C$12, "Iniciativas_Objetivo2", IF(B34=Datos!$C$13, "Iniciativas_Objetivo3", IF(B34=Datos!$C$14, "Iniciativas_Objetivo4", IF(B34=Datos!$C$15, "Iniciativas_Objetivo5", IF(B34=Datos!$C$16, "Iniciativas_Objetivo6", IF(B34=Datos!$C$17, "Iniciativas_Objetivo7", IF(B34=Datos!$C$18, "Iniciativas_Objetivo8", IF(B34=Datos!$C$19, "Iniciativas_Objetivo9", IF(B34=Datos!$C$20, "Iniciativas_Objetivo10", IF(B34=Datos!$C$21, "Iniciativas_Objetivo11", IF(B34=Datos!$C$22, "Iniciativas_Objetivo12",IF(B34=Datos!$C$23, "Iniciativas_Objetivo13", " ")))))))))))))</f>
        <v>Iniciativas_Objetivo4</v>
      </c>
    </row>
    <row r="35" spans="1:32" ht="199.5" x14ac:dyDescent="0.2">
      <c r="A35" s="73" t="s">
        <v>167</v>
      </c>
      <c r="B35" s="64" t="s">
        <v>168</v>
      </c>
      <c r="C35" s="64" t="s">
        <v>265</v>
      </c>
      <c r="D35" s="64" t="s">
        <v>266</v>
      </c>
      <c r="E35" s="62" t="s">
        <v>82</v>
      </c>
      <c r="F35" s="62" t="s">
        <v>267</v>
      </c>
      <c r="G35" s="99" t="s">
        <v>273</v>
      </c>
      <c r="H35" s="71" t="s">
        <v>85</v>
      </c>
      <c r="I35" s="64" t="s">
        <v>269</v>
      </c>
      <c r="J35" s="134" t="s">
        <v>87</v>
      </c>
      <c r="K35" s="135" t="s">
        <v>181</v>
      </c>
      <c r="L35" s="135" t="s">
        <v>127</v>
      </c>
      <c r="M35" s="71" t="s">
        <v>270</v>
      </c>
      <c r="N35" s="118" t="s">
        <v>271</v>
      </c>
      <c r="O35" s="79">
        <v>16166700000</v>
      </c>
      <c r="P35" s="71" t="s">
        <v>92</v>
      </c>
      <c r="Q35" s="157">
        <v>13518473683</v>
      </c>
      <c r="R35" s="157">
        <v>16166700000</v>
      </c>
      <c r="S35" s="59">
        <f t="shared" si="0"/>
        <v>0.83619252432469215</v>
      </c>
      <c r="T35" s="70">
        <v>1</v>
      </c>
      <c r="U35" s="42">
        <f t="shared" si="1"/>
        <v>0.83619252432469215</v>
      </c>
      <c r="V35" s="374" t="s">
        <v>274</v>
      </c>
      <c r="W35" s="192" t="s">
        <v>275</v>
      </c>
      <c r="AF35" s="12" t="str">
        <f>IF(B35=Datos!$C$11, "Iniciativas_Objetivo1", IF(B35=Datos!$C$12, "Iniciativas_Objetivo2", IF(B35=Datos!$C$13, "Iniciativas_Objetivo3", IF(B35=Datos!$C$14, "Iniciativas_Objetivo4", IF(B35=Datos!$C$15, "Iniciativas_Objetivo5", IF(B35=Datos!$C$16, "Iniciativas_Objetivo6", IF(B35=Datos!$C$17, "Iniciativas_Objetivo7", IF(B35=Datos!$C$18, "Iniciativas_Objetivo8", IF(B35=Datos!$C$19, "Iniciativas_Objetivo9", IF(B35=Datos!$C$20, "Iniciativas_Objetivo10", IF(B35=Datos!$C$21, "Iniciativas_Objetivo11", IF(B35=Datos!$C$22, "Iniciativas_Objetivo12",IF(B35=Datos!$C$23, "Iniciativas_Objetivo13", " ")))))))))))))</f>
        <v>Iniciativas_Objetivo4</v>
      </c>
    </row>
    <row r="36" spans="1:32" ht="171" x14ac:dyDescent="0.2">
      <c r="A36" s="73" t="s">
        <v>167</v>
      </c>
      <c r="B36" s="64" t="s">
        <v>168</v>
      </c>
      <c r="C36" s="64" t="s">
        <v>265</v>
      </c>
      <c r="D36" s="64" t="s">
        <v>266</v>
      </c>
      <c r="E36" s="62" t="s">
        <v>82</v>
      </c>
      <c r="F36" s="62" t="s">
        <v>267</v>
      </c>
      <c r="G36" s="99" t="s">
        <v>276</v>
      </c>
      <c r="H36" s="71" t="s">
        <v>85</v>
      </c>
      <c r="I36" s="64" t="s">
        <v>269</v>
      </c>
      <c r="J36" s="134" t="s">
        <v>87</v>
      </c>
      <c r="K36" s="135" t="s">
        <v>181</v>
      </c>
      <c r="L36" s="135" t="s">
        <v>127</v>
      </c>
      <c r="M36" s="71" t="s">
        <v>270</v>
      </c>
      <c r="N36" s="118" t="s">
        <v>271</v>
      </c>
      <c r="O36" s="79">
        <v>38212200000</v>
      </c>
      <c r="P36" s="71" t="s">
        <v>92</v>
      </c>
      <c r="Q36" s="76">
        <v>29916957629</v>
      </c>
      <c r="R36" s="78">
        <v>38212200000</v>
      </c>
      <c r="S36" s="59">
        <f t="shared" si="0"/>
        <v>0.7829163887187861</v>
      </c>
      <c r="T36" s="70">
        <v>1</v>
      </c>
      <c r="U36" s="42">
        <f t="shared" si="1"/>
        <v>0.7829163887187861</v>
      </c>
      <c r="V36" s="374" t="s">
        <v>277</v>
      </c>
      <c r="W36" s="63" t="s">
        <v>278</v>
      </c>
      <c r="AF36" s="12" t="str">
        <f>IF(B36=Datos!$C$11, "Iniciativas_Objetivo1", IF(B36=Datos!$C$12, "Iniciativas_Objetivo2", IF(B36=Datos!$C$13, "Iniciativas_Objetivo3", IF(B36=Datos!$C$14, "Iniciativas_Objetivo4", IF(B36=Datos!$C$15, "Iniciativas_Objetivo5", IF(B36=Datos!$C$16, "Iniciativas_Objetivo6", IF(B36=Datos!$C$17, "Iniciativas_Objetivo7", IF(B36=Datos!$C$18, "Iniciativas_Objetivo8", IF(B36=Datos!$C$19, "Iniciativas_Objetivo9", IF(B36=Datos!$C$20, "Iniciativas_Objetivo10", IF(B36=Datos!$C$21, "Iniciativas_Objetivo11", IF(B36=Datos!$C$22, "Iniciativas_Objetivo12",IF(B36=Datos!$C$23, "Iniciativas_Objetivo13", " ")))))))))))))</f>
        <v>Iniciativas_Objetivo4</v>
      </c>
    </row>
    <row r="37" spans="1:32" ht="130.5" x14ac:dyDescent="0.2">
      <c r="A37" s="73" t="s">
        <v>167</v>
      </c>
      <c r="B37" s="64" t="s">
        <v>168</v>
      </c>
      <c r="C37" s="64" t="s">
        <v>265</v>
      </c>
      <c r="D37" s="64" t="s">
        <v>266</v>
      </c>
      <c r="E37" s="62" t="s">
        <v>82</v>
      </c>
      <c r="F37" s="62" t="s">
        <v>267</v>
      </c>
      <c r="G37" s="99" t="s">
        <v>279</v>
      </c>
      <c r="H37" s="71" t="s">
        <v>85</v>
      </c>
      <c r="I37" s="64" t="s">
        <v>269</v>
      </c>
      <c r="J37" s="134" t="s">
        <v>87</v>
      </c>
      <c r="K37" s="135" t="s">
        <v>181</v>
      </c>
      <c r="L37" s="135" t="s">
        <v>127</v>
      </c>
      <c r="M37" s="71" t="s">
        <v>270</v>
      </c>
      <c r="N37" s="118" t="s">
        <v>271</v>
      </c>
      <c r="O37" s="79">
        <v>41151600000</v>
      </c>
      <c r="P37" s="71" t="s">
        <v>92</v>
      </c>
      <c r="Q37" s="140">
        <v>35062580183</v>
      </c>
      <c r="R37" s="140">
        <v>41151600000</v>
      </c>
      <c r="S37" s="59">
        <f t="shared" si="0"/>
        <v>0.85203443324196382</v>
      </c>
      <c r="T37" s="70">
        <v>1</v>
      </c>
      <c r="U37" s="42">
        <f t="shared" si="1"/>
        <v>0.85203443324196382</v>
      </c>
      <c r="V37" s="190" t="s">
        <v>280</v>
      </c>
      <c r="W37" s="382"/>
      <c r="AF37" s="12" t="str">
        <f>IF(B37=Datos!$C$11, "Iniciativas_Objetivo1", IF(B37=Datos!$C$12, "Iniciativas_Objetivo2", IF(B37=Datos!$C$13, "Iniciativas_Objetivo3", IF(B37=Datos!$C$14, "Iniciativas_Objetivo4", IF(B37=Datos!$C$15, "Iniciativas_Objetivo5", IF(B37=Datos!$C$16, "Iniciativas_Objetivo6", IF(B37=Datos!$C$17, "Iniciativas_Objetivo7", IF(B37=Datos!$C$18, "Iniciativas_Objetivo8", IF(B37=Datos!$C$19, "Iniciativas_Objetivo9", IF(B37=Datos!$C$20, "Iniciativas_Objetivo10", IF(B37=Datos!$C$21, "Iniciativas_Objetivo11", IF(B37=Datos!$C$22, "Iniciativas_Objetivo12",IF(B37=Datos!$C$23, "Iniciativas_Objetivo13", " ")))))))))))))</f>
        <v>Iniciativas_Objetivo4</v>
      </c>
    </row>
    <row r="38" spans="1:32" ht="130.5" x14ac:dyDescent="0.2">
      <c r="A38" s="68" t="s">
        <v>167</v>
      </c>
      <c r="B38" s="64" t="s">
        <v>168</v>
      </c>
      <c r="C38" s="64" t="s">
        <v>265</v>
      </c>
      <c r="D38" s="64" t="s">
        <v>281</v>
      </c>
      <c r="E38" s="62" t="s">
        <v>82</v>
      </c>
      <c r="F38" s="62" t="s">
        <v>133</v>
      </c>
      <c r="G38" s="136" t="s">
        <v>134</v>
      </c>
      <c r="H38" s="71" t="s">
        <v>85</v>
      </c>
      <c r="I38" s="64" t="s">
        <v>282</v>
      </c>
      <c r="J38" s="134" t="s">
        <v>97</v>
      </c>
      <c r="K38" s="135" t="s">
        <v>181</v>
      </c>
      <c r="L38" s="135" t="s">
        <v>127</v>
      </c>
      <c r="M38" s="64" t="s">
        <v>283</v>
      </c>
      <c r="N38" s="100" t="s">
        <v>284</v>
      </c>
      <c r="O38" s="80">
        <v>1321000000</v>
      </c>
      <c r="P38" s="71" t="s">
        <v>92</v>
      </c>
      <c r="Q38" s="150">
        <v>26258061344</v>
      </c>
      <c r="R38" s="151">
        <v>1321000000</v>
      </c>
      <c r="S38" s="59">
        <f>IFERROR(IF(IF(L38="Programación anual", IF(COUNTIF(O38,"&lt;=1")=1,(Q38/R38)*(100%/O38),Q38/R38), IF(COUNTIF(O38,"&lt;=1")=1,(Q38/R38)*(100%/O38)*(T38/100%),(Q38/R38)*(T66/100%)))&gt;=1,100%,IF(L38="Programación anual", IF(COUNTIF(O38,"&lt;=1")=1,(Q66/R66)*(100%/O66),Q66/R66), IF(COUNTIF(O66,"&lt;=1")=1,(Q66/R66)*(100%/O66)*(T66/100%),(Q66/R66)*(T66/100%))))," ")</f>
        <v>1</v>
      </c>
      <c r="T38" s="70">
        <v>1</v>
      </c>
      <c r="U38" s="42">
        <f t="shared" si="1"/>
        <v>1</v>
      </c>
      <c r="V38" s="391" t="s">
        <v>285</v>
      </c>
      <c r="W38" s="384"/>
      <c r="AF38" s="12" t="str">
        <f>IF(B38=Datos!$C$11, "Iniciativas_Objetivo1", IF(B38=Datos!$C$12, "Iniciativas_Objetivo2", IF(B38=Datos!$C$13, "Iniciativas_Objetivo3", IF(B38=Datos!$C$14, "Iniciativas_Objetivo4", IF(B38=Datos!$C$15, "Iniciativas_Objetivo5", IF(B38=Datos!$C$16, "Iniciativas_Objetivo6", IF(B38=Datos!$C$17, "Iniciativas_Objetivo7", IF(B38=Datos!$C$18, "Iniciativas_Objetivo8", IF(B38=Datos!$C$19, "Iniciativas_Objetivo9", IF(B38=Datos!$C$20, "Iniciativas_Objetivo10", IF(B38=Datos!$C$21, "Iniciativas_Objetivo11", IF(B38=Datos!$C$22, "Iniciativas_Objetivo12",IF(B38=Datos!$C$23, "Iniciativas_Objetivo13", " ")))))))))))))</f>
        <v>Iniciativas_Objetivo4</v>
      </c>
    </row>
    <row r="39" spans="1:32" ht="159" x14ac:dyDescent="0.2">
      <c r="A39" s="73" t="s">
        <v>167</v>
      </c>
      <c r="B39" s="64" t="s">
        <v>286</v>
      </c>
      <c r="C39" s="64" t="s">
        <v>287</v>
      </c>
      <c r="D39" s="64" t="s">
        <v>288</v>
      </c>
      <c r="E39" s="62" t="s">
        <v>289</v>
      </c>
      <c r="F39" s="62" t="s">
        <v>267</v>
      </c>
      <c r="G39" s="99" t="s">
        <v>188</v>
      </c>
      <c r="H39" s="71" t="s">
        <v>85</v>
      </c>
      <c r="I39" s="71" t="s">
        <v>290</v>
      </c>
      <c r="J39" s="134" t="s">
        <v>87</v>
      </c>
      <c r="K39" s="135" t="s">
        <v>181</v>
      </c>
      <c r="L39" s="135" t="s">
        <v>127</v>
      </c>
      <c r="M39" s="71" t="s">
        <v>291</v>
      </c>
      <c r="N39" s="101" t="s">
        <v>292</v>
      </c>
      <c r="O39" s="178">
        <v>0.84</v>
      </c>
      <c r="P39" s="71" t="s">
        <v>92</v>
      </c>
      <c r="Q39" s="79">
        <v>14894517953.585798</v>
      </c>
      <c r="R39" s="79">
        <v>18732818116.175983</v>
      </c>
      <c r="S39" s="59">
        <f t="shared" si="0"/>
        <v>0.94655106788511723</v>
      </c>
      <c r="T39" s="70">
        <v>1</v>
      </c>
      <c r="U39" s="42">
        <f t="shared" si="1"/>
        <v>0.94655106788511723</v>
      </c>
      <c r="V39" s="190" t="s">
        <v>820</v>
      </c>
      <c r="W39" s="62" t="s">
        <v>293</v>
      </c>
      <c r="AF39" s="12" t="str">
        <f>IF(B39=Datos!$C$11, "Iniciativas_Objetivo1", IF(B39=Datos!$C$12, "Iniciativas_Objetivo2", IF(B39=Datos!$C$13, "Iniciativas_Objetivo3", IF(B39=Datos!$C$14, "Iniciativas_Objetivo4", IF(B39=Datos!$C$15, "Iniciativas_Objetivo5", IF(B39=Datos!$C$16, "Iniciativas_Objetivo6", IF(B39=Datos!$C$17, "Iniciativas_Objetivo7", IF(B39=Datos!$C$18, "Iniciativas_Objetivo8", IF(B39=Datos!$C$19, "Iniciativas_Objetivo9", IF(B39=Datos!$C$20, "Iniciativas_Objetivo10", IF(B39=Datos!$C$21, "Iniciativas_Objetivo11", IF(B39=Datos!$C$22, "Iniciativas_Objetivo12",IF(B39=Datos!$C$23, "Iniciativas_Objetivo13", " ")))))))))))))</f>
        <v>Iniciativas_Objetivo5</v>
      </c>
    </row>
    <row r="40" spans="1:32" ht="161.25" customHeight="1" x14ac:dyDescent="0.2">
      <c r="A40" s="73" t="s">
        <v>167</v>
      </c>
      <c r="B40" s="64" t="s">
        <v>286</v>
      </c>
      <c r="C40" s="64" t="s">
        <v>287</v>
      </c>
      <c r="D40" s="64" t="s">
        <v>294</v>
      </c>
      <c r="E40" s="62" t="s">
        <v>295</v>
      </c>
      <c r="F40" s="62" t="s">
        <v>296</v>
      </c>
      <c r="G40" s="99" t="s">
        <v>297</v>
      </c>
      <c r="H40" s="71" t="s">
        <v>85</v>
      </c>
      <c r="I40" s="71" t="s">
        <v>298</v>
      </c>
      <c r="J40" s="134" t="s">
        <v>87</v>
      </c>
      <c r="K40" s="135" t="s">
        <v>181</v>
      </c>
      <c r="L40" s="135" t="s">
        <v>127</v>
      </c>
      <c r="M40" s="71" t="s">
        <v>299</v>
      </c>
      <c r="N40" s="101" t="s">
        <v>300</v>
      </c>
      <c r="O40" s="152">
        <v>1</v>
      </c>
      <c r="P40" s="71" t="s">
        <v>92</v>
      </c>
      <c r="Q40" s="155">
        <v>3741839472</v>
      </c>
      <c r="R40" s="155">
        <v>1800000000</v>
      </c>
      <c r="S40" s="59">
        <f>IFERROR(IF(IF(L40="Programación anual", IF(COUNTIF(O40,"&lt;=1")=1,(Q40/R40)*(100%/O40),Q40/R40), IF(COUNTIF(O40,"&lt;=1")=1,(Q40/R40)*(100%/O40)*(T40/100%),(Q40/R40)*(T68/100%)))&gt;=1,100%,IF(L40="Programación anual", IF(COUNTIF(O40,"&lt;=1")=1,(Q68/R68)*(100%/O68),Q68/R68), IF(COUNTIF(O68,"&lt;=1")=1,(Q68/R68)*(100%/O68)*(T68/100%),(Q68/R68)*(T68/100%))))," ")</f>
        <v>1</v>
      </c>
      <c r="T40" s="70">
        <v>1</v>
      </c>
      <c r="U40" s="42">
        <f t="shared" si="1"/>
        <v>1</v>
      </c>
      <c r="V40" s="383" t="s">
        <v>301</v>
      </c>
      <c r="W40" s="62"/>
      <c r="AF40" s="12" t="str">
        <f>IF(B40=Datos!$C$11, "Iniciativas_Objetivo1", IF(B40=Datos!$C$12, "Iniciativas_Objetivo2", IF(B40=Datos!$C$13, "Iniciativas_Objetivo3", IF(B40=Datos!$C$14, "Iniciativas_Objetivo4", IF(B40=Datos!$C$15, "Iniciativas_Objetivo5", IF(B40=Datos!$C$16, "Iniciativas_Objetivo6", IF(B40=Datos!$C$17, "Iniciativas_Objetivo7", IF(B40=Datos!$C$18, "Iniciativas_Objetivo8", IF(B40=Datos!$C$19, "Iniciativas_Objetivo9", IF(B40=Datos!$C$20, "Iniciativas_Objetivo10", IF(B40=Datos!$C$21, "Iniciativas_Objetivo11", IF(B40=Datos!$C$22, "Iniciativas_Objetivo12",IF(B40=Datos!$C$23, "Iniciativas_Objetivo13", " ")))))))))))))</f>
        <v>Iniciativas_Objetivo5</v>
      </c>
    </row>
    <row r="41" spans="1:32" ht="173.25" x14ac:dyDescent="0.2">
      <c r="A41" s="73" t="s">
        <v>302</v>
      </c>
      <c r="B41" s="64" t="s">
        <v>303</v>
      </c>
      <c r="C41" s="64" t="s">
        <v>304</v>
      </c>
      <c r="D41" s="68" t="s">
        <v>305</v>
      </c>
      <c r="E41" s="62" t="s">
        <v>306</v>
      </c>
      <c r="F41" s="62" t="s">
        <v>307</v>
      </c>
      <c r="G41" s="99" t="s">
        <v>308</v>
      </c>
      <c r="H41" s="71" t="s">
        <v>85</v>
      </c>
      <c r="I41" s="68" t="s">
        <v>309</v>
      </c>
      <c r="J41" s="134" t="s">
        <v>87</v>
      </c>
      <c r="K41" s="135" t="s">
        <v>88</v>
      </c>
      <c r="L41" s="135" t="s">
        <v>127</v>
      </c>
      <c r="M41" s="68" t="s">
        <v>310</v>
      </c>
      <c r="N41" s="119" t="s">
        <v>311</v>
      </c>
      <c r="O41" s="174">
        <v>180</v>
      </c>
      <c r="P41" s="71" t="s">
        <v>92</v>
      </c>
      <c r="Q41" s="73">
        <v>180</v>
      </c>
      <c r="R41" s="73">
        <v>180</v>
      </c>
      <c r="S41" s="59">
        <f t="shared" si="0"/>
        <v>1</v>
      </c>
      <c r="T41" s="70">
        <v>1</v>
      </c>
      <c r="U41" s="42">
        <f t="shared" si="1"/>
        <v>1</v>
      </c>
      <c r="V41" s="190" t="s">
        <v>312</v>
      </c>
      <c r="W41" s="61"/>
      <c r="AF41" s="12" t="str">
        <f>IF(B41=Datos!$C$11, "Iniciativas_Objetivo1", IF(B41=Datos!$C$12, "Iniciativas_Objetivo2", IF(B41=Datos!$C$13, "Iniciativas_Objetivo3", IF(B41=Datos!$C$14, "Iniciativas_Objetivo4", IF(B41=Datos!$C$15, "Iniciativas_Objetivo5", IF(B41=Datos!$C$16, "Iniciativas_Objetivo6", IF(B41=Datos!$C$17, "Iniciativas_Objetivo7", IF(B41=Datos!$C$18, "Iniciativas_Objetivo8", IF(B41=Datos!$C$19, "Iniciativas_Objetivo9", IF(B41=Datos!$C$20, "Iniciativas_Objetivo10", IF(B41=Datos!$C$21, "Iniciativas_Objetivo11", IF(B41=Datos!$C$22, "Iniciativas_Objetivo12",IF(B41=Datos!$C$23, "Iniciativas_Objetivo13", " ")))))))))))))</f>
        <v>Iniciativas_Objetivo6</v>
      </c>
    </row>
    <row r="42" spans="1:32" ht="409.5" x14ac:dyDescent="0.2">
      <c r="A42" s="62" t="s">
        <v>302</v>
      </c>
      <c r="B42" s="64" t="s">
        <v>303</v>
      </c>
      <c r="C42" s="64" t="s">
        <v>313</v>
      </c>
      <c r="D42" s="64" t="s">
        <v>314</v>
      </c>
      <c r="E42" s="62" t="s">
        <v>306</v>
      </c>
      <c r="F42" s="62" t="s">
        <v>315</v>
      </c>
      <c r="G42" s="99" t="s">
        <v>308</v>
      </c>
      <c r="H42" s="68" t="s">
        <v>316</v>
      </c>
      <c r="I42" s="71" t="s">
        <v>317</v>
      </c>
      <c r="J42" s="134" t="s">
        <v>87</v>
      </c>
      <c r="K42" s="135" t="s">
        <v>318</v>
      </c>
      <c r="L42" s="135" t="s">
        <v>89</v>
      </c>
      <c r="M42" s="71" t="s">
        <v>319</v>
      </c>
      <c r="N42" s="69" t="s">
        <v>320</v>
      </c>
      <c r="O42" s="178">
        <v>1</v>
      </c>
      <c r="P42" s="71" t="s">
        <v>92</v>
      </c>
      <c r="Q42" s="165">
        <v>12457</v>
      </c>
      <c r="R42" s="165">
        <v>20271</v>
      </c>
      <c r="S42" s="59">
        <f t="shared" si="0"/>
        <v>0.61452321049775538</v>
      </c>
      <c r="T42" s="70">
        <v>1</v>
      </c>
      <c r="U42" s="42">
        <f t="shared" si="1"/>
        <v>0.61452321049775538</v>
      </c>
      <c r="V42" s="376" t="s">
        <v>321</v>
      </c>
      <c r="W42" s="62" t="s">
        <v>322</v>
      </c>
      <c r="AF42" s="12" t="str">
        <f>IF(B42=Datos!$C$11, "Iniciativas_Objetivo1", IF(B42=Datos!$C$12, "Iniciativas_Objetivo2", IF(B42=Datos!$C$13, "Iniciativas_Objetivo3", IF(B42=Datos!$C$14, "Iniciativas_Objetivo4", IF(B42=Datos!$C$15, "Iniciativas_Objetivo5", IF(B42=Datos!$C$16, "Iniciativas_Objetivo6", IF(B42=Datos!$C$17, "Iniciativas_Objetivo7", IF(B42=Datos!$C$18, "Iniciativas_Objetivo8", IF(B42=Datos!$C$19, "Iniciativas_Objetivo9", IF(B42=Datos!$C$20, "Iniciativas_Objetivo10", IF(B42=Datos!$C$21, "Iniciativas_Objetivo11", IF(B42=Datos!$C$22, "Iniciativas_Objetivo12",IF(B42=Datos!$C$23, "Iniciativas_Objetivo13", " ")))))))))))))</f>
        <v>Iniciativas_Objetivo6</v>
      </c>
    </row>
    <row r="43" spans="1:32" ht="409.5" x14ac:dyDescent="0.2">
      <c r="A43" s="73" t="s">
        <v>302</v>
      </c>
      <c r="B43" s="64" t="s">
        <v>323</v>
      </c>
      <c r="C43" s="64" t="s">
        <v>324</v>
      </c>
      <c r="D43" s="68" t="s">
        <v>325</v>
      </c>
      <c r="E43" s="62" t="s">
        <v>306</v>
      </c>
      <c r="F43" s="62" t="s">
        <v>307</v>
      </c>
      <c r="G43" s="99" t="s">
        <v>308</v>
      </c>
      <c r="H43" s="71" t="s">
        <v>85</v>
      </c>
      <c r="I43" s="64" t="s">
        <v>326</v>
      </c>
      <c r="J43" s="134" t="s">
        <v>87</v>
      </c>
      <c r="K43" s="135" t="s">
        <v>88</v>
      </c>
      <c r="L43" s="135" t="s">
        <v>127</v>
      </c>
      <c r="M43" s="71" t="s">
        <v>327</v>
      </c>
      <c r="N43" s="65" t="s">
        <v>328</v>
      </c>
      <c r="O43" s="174">
        <v>6</v>
      </c>
      <c r="P43" s="71" t="s">
        <v>92</v>
      </c>
      <c r="Q43" s="73">
        <v>6</v>
      </c>
      <c r="R43" s="73">
        <v>6</v>
      </c>
      <c r="S43" s="59">
        <f t="shared" si="0"/>
        <v>1</v>
      </c>
      <c r="T43" s="70">
        <v>1</v>
      </c>
      <c r="U43" s="42">
        <f t="shared" si="1"/>
        <v>1</v>
      </c>
      <c r="V43" s="190" t="s">
        <v>329</v>
      </c>
      <c r="W43" s="61"/>
      <c r="AF43" s="12" t="str">
        <f>IF(B43=Datos!$C$11, "Iniciativas_Objetivo1", IF(B43=Datos!$C$12, "Iniciativas_Objetivo2", IF(B43=Datos!$C$13, "Iniciativas_Objetivo3", IF(B43=Datos!$C$14, "Iniciativas_Objetivo4", IF(B43=Datos!$C$15, "Iniciativas_Objetivo5", IF(B43=Datos!$C$16, "Iniciativas_Objetivo6", IF(B43=Datos!$C$17, "Iniciativas_Objetivo7", IF(B43=Datos!$C$18, "Iniciativas_Objetivo8", IF(B43=Datos!$C$19, "Iniciativas_Objetivo9", IF(B43=Datos!$C$20, "Iniciativas_Objetivo10", IF(B43=Datos!$C$21, "Iniciativas_Objetivo11", IF(B43=Datos!$C$22, "Iniciativas_Objetivo12",IF(B43=Datos!$C$23, "Iniciativas_Objetivo13", " ")))))))))))))</f>
        <v>Iniciativas_Objetivo7</v>
      </c>
    </row>
    <row r="44" spans="1:32" ht="409.5" x14ac:dyDescent="0.2">
      <c r="A44" s="64" t="s">
        <v>302</v>
      </c>
      <c r="B44" s="64" t="s">
        <v>323</v>
      </c>
      <c r="C44" s="64" t="s">
        <v>324</v>
      </c>
      <c r="D44" s="64" t="s">
        <v>330</v>
      </c>
      <c r="E44" s="64" t="s">
        <v>161</v>
      </c>
      <c r="F44" s="64" t="s">
        <v>162</v>
      </c>
      <c r="G44" s="99" t="s">
        <v>163</v>
      </c>
      <c r="H44" s="71" t="s">
        <v>85</v>
      </c>
      <c r="I44" s="64" t="s">
        <v>331</v>
      </c>
      <c r="J44" s="134" t="s">
        <v>87</v>
      </c>
      <c r="K44" s="135" t="s">
        <v>88</v>
      </c>
      <c r="L44" s="135" t="s">
        <v>127</v>
      </c>
      <c r="M44" s="71" t="s">
        <v>332</v>
      </c>
      <c r="N44" s="101" t="s">
        <v>333</v>
      </c>
      <c r="O44" s="178">
        <v>1</v>
      </c>
      <c r="P44" s="71" t="s">
        <v>92</v>
      </c>
      <c r="Q44" s="74">
        <v>2</v>
      </c>
      <c r="R44" s="75">
        <v>2</v>
      </c>
      <c r="S44" s="59">
        <f t="shared" si="0"/>
        <v>1</v>
      </c>
      <c r="T44" s="70">
        <v>1</v>
      </c>
      <c r="U44" s="42">
        <f t="shared" si="1"/>
        <v>1</v>
      </c>
      <c r="V44" s="374" t="s">
        <v>869</v>
      </c>
      <c r="W44" s="63"/>
      <c r="AF44" s="12" t="str">
        <f>IF(B44=Datos!$C$11, "Iniciativas_Objetivo1", IF(B44=Datos!$C$12, "Iniciativas_Objetivo2", IF(B44=Datos!$C$13, "Iniciativas_Objetivo3", IF(B44=Datos!$C$14, "Iniciativas_Objetivo4", IF(B44=Datos!$C$15, "Iniciativas_Objetivo5", IF(B44=Datos!$C$16, "Iniciativas_Objetivo6", IF(B44=Datos!$C$17, "Iniciativas_Objetivo7", IF(B44=Datos!$C$18, "Iniciativas_Objetivo8", IF(B44=Datos!$C$19, "Iniciativas_Objetivo9", IF(B44=Datos!$C$20, "Iniciativas_Objetivo10", IF(B44=Datos!$C$21, "Iniciativas_Objetivo11", IF(B44=Datos!$C$22, "Iniciativas_Objetivo12",IF(B44=Datos!$C$23, "Iniciativas_Objetivo13", " ")))))))))))))</f>
        <v>Iniciativas_Objetivo7</v>
      </c>
    </row>
    <row r="45" spans="1:32" ht="129" customHeight="1" x14ac:dyDescent="0.2">
      <c r="A45" s="62" t="s">
        <v>302</v>
      </c>
      <c r="B45" s="64" t="s">
        <v>334</v>
      </c>
      <c r="C45" s="64" t="s">
        <v>335</v>
      </c>
      <c r="D45" s="64" t="s">
        <v>336</v>
      </c>
      <c r="E45" s="62" t="s">
        <v>295</v>
      </c>
      <c r="F45" s="62" t="s">
        <v>337</v>
      </c>
      <c r="G45" s="99" t="s">
        <v>297</v>
      </c>
      <c r="H45" s="71" t="s">
        <v>85</v>
      </c>
      <c r="I45" s="71" t="s">
        <v>338</v>
      </c>
      <c r="J45" s="134" t="s">
        <v>87</v>
      </c>
      <c r="K45" s="135" t="s">
        <v>318</v>
      </c>
      <c r="L45" s="135" t="s">
        <v>89</v>
      </c>
      <c r="M45" s="71" t="s">
        <v>339</v>
      </c>
      <c r="N45" s="65" t="s">
        <v>340</v>
      </c>
      <c r="O45" s="152">
        <v>1</v>
      </c>
      <c r="P45" s="71" t="s">
        <v>92</v>
      </c>
      <c r="Q45" s="71">
        <v>58</v>
      </c>
      <c r="R45" s="84">
        <v>68</v>
      </c>
      <c r="S45" s="59">
        <f t="shared" si="0"/>
        <v>0.8529411764705882</v>
      </c>
      <c r="T45" s="70">
        <v>1</v>
      </c>
      <c r="U45" s="42">
        <f t="shared" si="1"/>
        <v>0.8529411764705882</v>
      </c>
      <c r="V45" s="383" t="s">
        <v>341</v>
      </c>
      <c r="W45" s="66"/>
      <c r="AF45" s="12" t="str">
        <f>IF(B45=Datos!$C$11, "Iniciativas_Objetivo1", IF(B45=Datos!$C$12, "Iniciativas_Objetivo2", IF(B45=Datos!$C$13, "Iniciativas_Objetivo3", IF(B45=Datos!$C$14, "Iniciativas_Objetivo4", IF(B45=Datos!$C$15, "Iniciativas_Objetivo5", IF(B45=Datos!$C$16, "Iniciativas_Objetivo6", IF(B45=Datos!$C$17, "Iniciativas_Objetivo7", IF(B45=Datos!$C$18, "Iniciativas_Objetivo8", IF(B45=Datos!$C$19, "Iniciativas_Objetivo9", IF(B45=Datos!$C$20, "Iniciativas_Objetivo10", IF(B45=Datos!$C$21, "Iniciativas_Objetivo11", IF(B45=Datos!$C$22, "Iniciativas_Objetivo12",IF(B45=Datos!$C$23, "Iniciativas_Objetivo13", " ")))))))))))))</f>
        <v>Iniciativas_Objetivo8</v>
      </c>
    </row>
    <row r="46" spans="1:32" ht="409.5" x14ac:dyDescent="0.2">
      <c r="A46" s="73" t="s">
        <v>302</v>
      </c>
      <c r="B46" s="64" t="s">
        <v>334</v>
      </c>
      <c r="C46" s="64" t="s">
        <v>335</v>
      </c>
      <c r="D46" s="64" t="s">
        <v>342</v>
      </c>
      <c r="E46" s="62" t="s">
        <v>343</v>
      </c>
      <c r="F46" s="62" t="s">
        <v>344</v>
      </c>
      <c r="G46" s="99" t="s">
        <v>345</v>
      </c>
      <c r="H46" s="71" t="s">
        <v>85</v>
      </c>
      <c r="I46" s="71" t="s">
        <v>346</v>
      </c>
      <c r="J46" s="134" t="s">
        <v>87</v>
      </c>
      <c r="K46" s="135" t="s">
        <v>318</v>
      </c>
      <c r="L46" s="135" t="s">
        <v>89</v>
      </c>
      <c r="M46" s="71" t="s">
        <v>347</v>
      </c>
      <c r="N46" s="63" t="s">
        <v>348</v>
      </c>
      <c r="O46" s="178">
        <v>1</v>
      </c>
      <c r="P46" s="71" t="s">
        <v>92</v>
      </c>
      <c r="Q46" s="74">
        <v>1136</v>
      </c>
      <c r="R46" s="75">
        <v>1141</v>
      </c>
      <c r="S46" s="200">
        <f t="shared" si="0"/>
        <v>0.99561787905346188</v>
      </c>
      <c r="T46" s="70">
        <v>1</v>
      </c>
      <c r="U46" s="42">
        <f t="shared" si="1"/>
        <v>0.99561787905346188</v>
      </c>
      <c r="V46" s="392" t="s">
        <v>807</v>
      </c>
      <c r="W46" s="393"/>
      <c r="AF46" s="12" t="str">
        <f>IF(B46=Datos!$C$11, "Iniciativas_Objetivo1", IF(B46=Datos!$C$12, "Iniciativas_Objetivo2", IF(B46=Datos!$C$13, "Iniciativas_Objetivo3", IF(B46=Datos!$C$14, "Iniciativas_Objetivo4", IF(B46=Datos!$C$15, "Iniciativas_Objetivo5", IF(B46=Datos!$C$16, "Iniciativas_Objetivo6", IF(B46=Datos!$C$17, "Iniciativas_Objetivo7", IF(B46=Datos!$C$18, "Iniciativas_Objetivo8", IF(B46=Datos!$C$19, "Iniciativas_Objetivo9", IF(B46=Datos!$C$20, "Iniciativas_Objetivo10", IF(B46=Datos!$C$21, "Iniciativas_Objetivo11", IF(B46=Datos!$C$22, "Iniciativas_Objetivo12",IF(B46=Datos!$C$23, "Iniciativas_Objetivo13", " ")))))))))))))</f>
        <v>Iniciativas_Objetivo8</v>
      </c>
    </row>
    <row r="47" spans="1:32" ht="159" x14ac:dyDescent="0.2">
      <c r="A47" s="73" t="s">
        <v>302</v>
      </c>
      <c r="B47" s="64" t="s">
        <v>334</v>
      </c>
      <c r="C47" s="64" t="s">
        <v>335</v>
      </c>
      <c r="D47" s="64" t="s">
        <v>349</v>
      </c>
      <c r="E47" s="62" t="s">
        <v>343</v>
      </c>
      <c r="F47" s="62" t="s">
        <v>350</v>
      </c>
      <c r="G47" s="99" t="s">
        <v>345</v>
      </c>
      <c r="H47" s="71" t="s">
        <v>85</v>
      </c>
      <c r="I47" s="71" t="s">
        <v>351</v>
      </c>
      <c r="J47" s="134" t="s">
        <v>87</v>
      </c>
      <c r="K47" s="135" t="s">
        <v>318</v>
      </c>
      <c r="L47" s="135" t="s">
        <v>89</v>
      </c>
      <c r="M47" s="71" t="s">
        <v>352</v>
      </c>
      <c r="N47" s="61" t="s">
        <v>353</v>
      </c>
      <c r="O47" s="144">
        <v>1</v>
      </c>
      <c r="P47" s="71" t="s">
        <v>92</v>
      </c>
      <c r="Q47" s="71">
        <v>17</v>
      </c>
      <c r="R47" s="71">
        <v>17</v>
      </c>
      <c r="S47" s="59">
        <f t="shared" si="0"/>
        <v>1</v>
      </c>
      <c r="T47" s="70">
        <v>1</v>
      </c>
      <c r="U47" s="42">
        <f t="shared" si="1"/>
        <v>1</v>
      </c>
      <c r="V47" s="392" t="s">
        <v>808</v>
      </c>
      <c r="W47" s="393"/>
      <c r="AF47" s="12" t="str">
        <f>IF(B47=Datos!$C$11, "Iniciativas_Objetivo1", IF(B47=Datos!$C$12, "Iniciativas_Objetivo2", IF(B47=Datos!$C$13, "Iniciativas_Objetivo3", IF(B47=Datos!$C$14, "Iniciativas_Objetivo4", IF(B47=Datos!$C$15, "Iniciativas_Objetivo5", IF(B47=Datos!$C$16, "Iniciativas_Objetivo6", IF(B47=Datos!$C$17, "Iniciativas_Objetivo7", IF(B47=Datos!$C$18, "Iniciativas_Objetivo8", IF(B47=Datos!$C$19, "Iniciativas_Objetivo9", IF(B47=Datos!$C$20, "Iniciativas_Objetivo10", IF(B47=Datos!$C$21, "Iniciativas_Objetivo11", IF(B47=Datos!$C$22, "Iniciativas_Objetivo12",IF(B47=Datos!$C$23, "Iniciativas_Objetivo13", " ")))))))))))))</f>
        <v>Iniciativas_Objetivo8</v>
      </c>
    </row>
    <row r="48" spans="1:32" ht="318" x14ac:dyDescent="0.2">
      <c r="A48" s="73" t="s">
        <v>302</v>
      </c>
      <c r="B48" s="64" t="s">
        <v>334</v>
      </c>
      <c r="C48" s="64" t="s">
        <v>335</v>
      </c>
      <c r="D48" s="64" t="s">
        <v>354</v>
      </c>
      <c r="E48" s="62" t="s">
        <v>355</v>
      </c>
      <c r="F48" s="62" t="s">
        <v>356</v>
      </c>
      <c r="G48" s="99" t="s">
        <v>357</v>
      </c>
      <c r="H48" s="71" t="s">
        <v>85</v>
      </c>
      <c r="I48" s="71" t="s">
        <v>358</v>
      </c>
      <c r="J48" s="134" t="s">
        <v>87</v>
      </c>
      <c r="K48" s="135" t="s">
        <v>318</v>
      </c>
      <c r="L48" s="135" t="s">
        <v>89</v>
      </c>
      <c r="M48" s="71" t="s">
        <v>359</v>
      </c>
      <c r="N48" s="63" t="s">
        <v>360</v>
      </c>
      <c r="O48" s="178">
        <v>1</v>
      </c>
      <c r="P48" s="71" t="s">
        <v>92</v>
      </c>
      <c r="Q48" s="71">
        <v>176</v>
      </c>
      <c r="R48" s="83">
        <v>176</v>
      </c>
      <c r="S48" s="59">
        <f t="shared" si="0"/>
        <v>1</v>
      </c>
      <c r="T48" s="70">
        <v>1</v>
      </c>
      <c r="U48" s="42">
        <f t="shared" si="1"/>
        <v>1</v>
      </c>
      <c r="V48" s="374" t="s">
        <v>870</v>
      </c>
      <c r="W48" s="66" t="s">
        <v>361</v>
      </c>
      <c r="AF48" s="12" t="str">
        <f>IF(B48=Datos!$C$11, "Iniciativas_Objetivo1", IF(B48=Datos!$C$12, "Iniciativas_Objetivo2", IF(B48=Datos!$C$13, "Iniciativas_Objetivo3", IF(B48=Datos!$C$14, "Iniciativas_Objetivo4", IF(B48=Datos!$C$15, "Iniciativas_Objetivo5", IF(B48=Datos!$C$16, "Iniciativas_Objetivo6", IF(B48=Datos!$C$17, "Iniciativas_Objetivo7", IF(B48=Datos!$C$18, "Iniciativas_Objetivo8", IF(B48=Datos!$C$19, "Iniciativas_Objetivo9", IF(B48=Datos!$C$20, "Iniciativas_Objetivo10", IF(B48=Datos!$C$21, "Iniciativas_Objetivo11", IF(B48=Datos!$C$22, "Iniciativas_Objetivo12",IF(B48=Datos!$C$23, "Iniciativas_Objetivo13", " ")))))))))))))</f>
        <v>Iniciativas_Objetivo8</v>
      </c>
    </row>
    <row r="49" spans="1:32" ht="159.75" x14ac:dyDescent="0.2">
      <c r="A49" s="62" t="s">
        <v>140</v>
      </c>
      <c r="B49" s="64" t="s">
        <v>141</v>
      </c>
      <c r="C49" s="64" t="s">
        <v>142</v>
      </c>
      <c r="D49" s="64" t="s">
        <v>362</v>
      </c>
      <c r="E49" s="62" t="s">
        <v>355</v>
      </c>
      <c r="F49" s="68" t="s">
        <v>363</v>
      </c>
      <c r="G49" s="99" t="s">
        <v>357</v>
      </c>
      <c r="H49" s="71" t="s">
        <v>85</v>
      </c>
      <c r="I49" s="71" t="s">
        <v>364</v>
      </c>
      <c r="J49" s="134" t="s">
        <v>87</v>
      </c>
      <c r="K49" s="135" t="s">
        <v>88</v>
      </c>
      <c r="L49" s="135" t="s">
        <v>127</v>
      </c>
      <c r="M49" s="71" t="s">
        <v>365</v>
      </c>
      <c r="N49" s="101" t="s">
        <v>366</v>
      </c>
      <c r="O49" s="173">
        <v>400</v>
      </c>
      <c r="P49" s="71" t="s">
        <v>92</v>
      </c>
      <c r="Q49" s="134">
        <v>571</v>
      </c>
      <c r="R49" s="84">
        <v>400</v>
      </c>
      <c r="S49" s="59">
        <f>IFERROR(IF(IF(L49="Programación anual", IF(COUNTIF(O49,"&lt;=1")=1,(Q49/R49)*(100%/O49),Q49/R49), IF(COUNTIF(O49,"&lt;=1")=1,(Q49/R49)*(100%/O49)*(T49/100%),(Q49/R49)*(T77/100%)))&gt;=1,100%,IF(L49="Programación anual", IF(COUNTIF(O49,"&lt;=1")=1,(Q77/R77)*(100%/O77),Q77/R77), IF(COUNTIF(O77,"&lt;=1")=1,(Q77/R77)*(100%/O77)*(T77/100%),(Q77/R77)*(T77/100%))))," ")</f>
        <v>1</v>
      </c>
      <c r="T49" s="70">
        <v>1</v>
      </c>
      <c r="U49" s="42">
        <f t="shared" si="1"/>
        <v>1</v>
      </c>
      <c r="V49" s="199" t="s">
        <v>367</v>
      </c>
      <c r="W49" s="63"/>
      <c r="AF49" s="12" t="str">
        <f>IF(B49=Datos!$C$11, "Iniciativas_Objetivo1", IF(B49=Datos!$C$12, "Iniciativas_Objetivo2", IF(B49=Datos!$C$13, "Iniciativas_Objetivo3", IF(B49=Datos!$C$14, "Iniciativas_Objetivo4", IF(B49=Datos!$C$15, "Iniciativas_Objetivo5", IF(B49=Datos!$C$16, "Iniciativas_Objetivo6", IF(B49=Datos!$C$17, "Iniciativas_Objetivo7", IF(B49=Datos!$C$18, "Iniciativas_Objetivo8", IF(B49=Datos!$C$19, "Iniciativas_Objetivo9", IF(B49=Datos!$C$20, "Iniciativas_Objetivo10", IF(B49=Datos!$C$21, "Iniciativas_Objetivo11", IF(B49=Datos!$C$22, "Iniciativas_Objetivo12",IF(B49=Datos!$C$23, "Iniciativas_Objetivo13", " ")))))))))))))</f>
        <v>Iniciativas_Objetivo9</v>
      </c>
    </row>
    <row r="50" spans="1:32" ht="409.5" x14ac:dyDescent="0.2">
      <c r="A50" s="73" t="s">
        <v>140</v>
      </c>
      <c r="B50" s="64" t="s">
        <v>141</v>
      </c>
      <c r="C50" s="64" t="s">
        <v>142</v>
      </c>
      <c r="D50" s="64" t="s">
        <v>368</v>
      </c>
      <c r="E50" s="62" t="s">
        <v>355</v>
      </c>
      <c r="F50" s="68" t="s">
        <v>363</v>
      </c>
      <c r="G50" s="99" t="s">
        <v>357</v>
      </c>
      <c r="H50" s="71" t="s">
        <v>85</v>
      </c>
      <c r="I50" s="71" t="s">
        <v>369</v>
      </c>
      <c r="J50" s="134" t="s">
        <v>87</v>
      </c>
      <c r="K50" s="135" t="s">
        <v>88</v>
      </c>
      <c r="L50" s="135" t="s">
        <v>89</v>
      </c>
      <c r="M50" s="71" t="s">
        <v>370</v>
      </c>
      <c r="N50" s="100" t="s">
        <v>371</v>
      </c>
      <c r="O50" s="178">
        <v>1</v>
      </c>
      <c r="P50" s="71" t="s">
        <v>92</v>
      </c>
      <c r="Q50" s="134">
        <v>4542</v>
      </c>
      <c r="R50" s="71">
        <v>4542</v>
      </c>
      <c r="S50" s="59">
        <f t="shared" si="0"/>
        <v>1</v>
      </c>
      <c r="T50" s="70">
        <v>1</v>
      </c>
      <c r="U50" s="42">
        <f t="shared" si="1"/>
        <v>1</v>
      </c>
      <c r="V50" s="377" t="s">
        <v>871</v>
      </c>
      <c r="W50" s="63"/>
      <c r="AF50" s="12" t="str">
        <f>IF(B50=Datos!$C$11, "Iniciativas_Objetivo1", IF(B50=Datos!$C$12, "Iniciativas_Objetivo2", IF(B50=Datos!$C$13, "Iniciativas_Objetivo3", IF(B50=Datos!$C$14, "Iniciativas_Objetivo4", IF(B50=Datos!$C$15, "Iniciativas_Objetivo5", IF(B50=Datos!$C$16, "Iniciativas_Objetivo6", IF(B50=Datos!$C$17, "Iniciativas_Objetivo7", IF(B50=Datos!$C$18, "Iniciativas_Objetivo8", IF(B50=Datos!$C$19, "Iniciativas_Objetivo9", IF(B50=Datos!$C$20, "Iniciativas_Objetivo10", IF(B50=Datos!$C$21, "Iniciativas_Objetivo11", IF(B50=Datos!$C$22, "Iniciativas_Objetivo12",IF(B50=Datos!$C$23, "Iniciativas_Objetivo13", " ")))))))))))))</f>
        <v>Iniciativas_Objetivo9</v>
      </c>
    </row>
    <row r="51" spans="1:32" ht="145.5" x14ac:dyDescent="0.2">
      <c r="A51" s="73" t="s">
        <v>140</v>
      </c>
      <c r="B51" s="64" t="s">
        <v>141</v>
      </c>
      <c r="C51" s="64" t="s">
        <v>142</v>
      </c>
      <c r="D51" s="64" t="s">
        <v>372</v>
      </c>
      <c r="E51" s="62" t="s">
        <v>355</v>
      </c>
      <c r="F51" s="68" t="s">
        <v>363</v>
      </c>
      <c r="G51" s="99" t="s">
        <v>357</v>
      </c>
      <c r="H51" s="71" t="s">
        <v>85</v>
      </c>
      <c r="I51" s="71" t="s">
        <v>373</v>
      </c>
      <c r="J51" s="134" t="s">
        <v>87</v>
      </c>
      <c r="K51" s="135" t="s">
        <v>88</v>
      </c>
      <c r="L51" s="135" t="s">
        <v>127</v>
      </c>
      <c r="M51" s="71" t="s">
        <v>374</v>
      </c>
      <c r="N51" s="63" t="s">
        <v>375</v>
      </c>
      <c r="O51" s="175">
        <f>3800*1.15</f>
        <v>4370</v>
      </c>
      <c r="P51" s="71" t="s">
        <v>92</v>
      </c>
      <c r="Q51" s="154">
        <v>4380</v>
      </c>
      <c r="R51" s="75">
        <v>4370</v>
      </c>
      <c r="S51" s="59">
        <f t="shared" si="0"/>
        <v>1.0022883295194509</v>
      </c>
      <c r="T51" s="70">
        <v>1</v>
      </c>
      <c r="U51" s="42">
        <f t="shared" si="1"/>
        <v>1</v>
      </c>
      <c r="V51" s="374" t="s">
        <v>376</v>
      </c>
      <c r="W51" s="63" t="s">
        <v>377</v>
      </c>
      <c r="AF51" s="12" t="str">
        <f>IF(B51=Datos!$C$11, "Iniciativas_Objetivo1", IF(B51=Datos!$C$12, "Iniciativas_Objetivo2", IF(B51=Datos!$C$13, "Iniciativas_Objetivo3", IF(B51=Datos!$C$14, "Iniciativas_Objetivo4", IF(B51=Datos!$C$15, "Iniciativas_Objetivo5", IF(B51=Datos!$C$16, "Iniciativas_Objetivo6", IF(B51=Datos!$C$17, "Iniciativas_Objetivo7", IF(B51=Datos!$C$18, "Iniciativas_Objetivo8", IF(B51=Datos!$C$19, "Iniciativas_Objetivo9", IF(B51=Datos!$C$20, "Iniciativas_Objetivo10", IF(B51=Datos!$C$21, "Iniciativas_Objetivo11", IF(B51=Datos!$C$22, "Iniciativas_Objetivo12",IF(B51=Datos!$C$23, "Iniciativas_Objetivo13", " ")))))))))))))</f>
        <v>Iniciativas_Objetivo9</v>
      </c>
    </row>
    <row r="52" spans="1:32" ht="173.25" x14ac:dyDescent="0.2">
      <c r="A52" s="73" t="s">
        <v>302</v>
      </c>
      <c r="B52" s="64" t="s">
        <v>334</v>
      </c>
      <c r="C52" s="64" t="s">
        <v>335</v>
      </c>
      <c r="D52" s="64" t="s">
        <v>378</v>
      </c>
      <c r="E52" s="62" t="s">
        <v>379</v>
      </c>
      <c r="F52" s="62" t="s">
        <v>380</v>
      </c>
      <c r="G52" s="99" t="s">
        <v>381</v>
      </c>
      <c r="H52" s="71" t="s">
        <v>85</v>
      </c>
      <c r="I52" s="71" t="s">
        <v>382</v>
      </c>
      <c r="J52" s="134" t="s">
        <v>87</v>
      </c>
      <c r="K52" s="135" t="s">
        <v>318</v>
      </c>
      <c r="L52" s="135" t="s">
        <v>89</v>
      </c>
      <c r="M52" s="71" t="s">
        <v>383</v>
      </c>
      <c r="N52" s="69" t="s">
        <v>384</v>
      </c>
      <c r="O52" s="144">
        <v>1</v>
      </c>
      <c r="P52" s="71" t="s">
        <v>92</v>
      </c>
      <c r="Q52" s="64">
        <v>5796</v>
      </c>
      <c r="R52" s="81">
        <v>5796</v>
      </c>
      <c r="S52" s="59">
        <f t="shared" si="0"/>
        <v>1</v>
      </c>
      <c r="T52" s="70">
        <v>1</v>
      </c>
      <c r="U52" s="42">
        <f t="shared" si="1"/>
        <v>1</v>
      </c>
      <c r="V52" s="394" t="s">
        <v>385</v>
      </c>
      <c r="W52" s="395"/>
      <c r="AF52" s="12" t="str">
        <f>IF(B52=Datos!$C$11, "Iniciativas_Objetivo1", IF(B52=Datos!$C$12, "Iniciativas_Objetivo2", IF(B52=Datos!$C$13, "Iniciativas_Objetivo3", IF(B52=Datos!$C$14, "Iniciativas_Objetivo4", IF(B52=Datos!$C$15, "Iniciativas_Objetivo5", IF(B52=Datos!$C$16, "Iniciativas_Objetivo6", IF(B52=Datos!$C$17, "Iniciativas_Objetivo7", IF(B52=Datos!$C$18, "Iniciativas_Objetivo8", IF(B52=Datos!$C$19, "Iniciativas_Objetivo9", IF(B52=Datos!$C$20, "Iniciativas_Objetivo10", IF(B52=Datos!$C$21, "Iniciativas_Objetivo11", IF(B52=Datos!$C$22, "Iniciativas_Objetivo12",IF(B52=Datos!$C$23, "Iniciativas_Objetivo13", " ")))))))))))))</f>
        <v>Iniciativas_Objetivo8</v>
      </c>
    </row>
    <row r="53" spans="1:32" ht="409.5" x14ac:dyDescent="0.2">
      <c r="A53" s="73" t="s">
        <v>302</v>
      </c>
      <c r="B53" s="64" t="s">
        <v>334</v>
      </c>
      <c r="C53" s="64" t="s">
        <v>335</v>
      </c>
      <c r="D53" s="68" t="s">
        <v>386</v>
      </c>
      <c r="E53" s="62" t="s">
        <v>306</v>
      </c>
      <c r="F53" s="62" t="s">
        <v>307</v>
      </c>
      <c r="G53" s="99" t="s">
        <v>308</v>
      </c>
      <c r="H53" s="71" t="s">
        <v>85</v>
      </c>
      <c r="I53" s="68" t="s">
        <v>387</v>
      </c>
      <c r="J53" s="134" t="s">
        <v>87</v>
      </c>
      <c r="K53" s="135" t="s">
        <v>88</v>
      </c>
      <c r="L53" s="135" t="s">
        <v>127</v>
      </c>
      <c r="M53" s="64" t="s">
        <v>388</v>
      </c>
      <c r="N53" s="69" t="s">
        <v>389</v>
      </c>
      <c r="O53" s="182">
        <v>6</v>
      </c>
      <c r="P53" s="71" t="s">
        <v>92</v>
      </c>
      <c r="Q53" s="166">
        <v>6</v>
      </c>
      <c r="R53" s="167">
        <v>6</v>
      </c>
      <c r="S53" s="59">
        <f t="shared" si="0"/>
        <v>1</v>
      </c>
      <c r="T53" s="70">
        <v>1</v>
      </c>
      <c r="U53" s="42">
        <f t="shared" si="1"/>
        <v>1</v>
      </c>
      <c r="V53" s="190" t="s">
        <v>390</v>
      </c>
      <c r="W53" s="66"/>
      <c r="AF53" s="12" t="str">
        <f>IF(B53=Datos!$C$11, "Iniciativas_Objetivo1", IF(B53=Datos!$C$12, "Iniciativas_Objetivo2", IF(B53=Datos!$C$13, "Iniciativas_Objetivo3", IF(B53=Datos!$C$14, "Iniciativas_Objetivo4", IF(B53=Datos!$C$15, "Iniciativas_Objetivo5", IF(B53=Datos!$C$16, "Iniciativas_Objetivo6", IF(B53=Datos!$C$17, "Iniciativas_Objetivo7", IF(B53=Datos!$C$18, "Iniciativas_Objetivo8", IF(B53=Datos!$C$19, "Iniciativas_Objetivo9", IF(B53=Datos!$C$20, "Iniciativas_Objetivo10", IF(B53=Datos!$C$21, "Iniciativas_Objetivo11", IF(B53=Datos!$C$22, "Iniciativas_Objetivo12",IF(B53=Datos!$C$23, "Iniciativas_Objetivo13", " ")))))))))))))</f>
        <v>Iniciativas_Objetivo8</v>
      </c>
    </row>
    <row r="54" spans="1:32" ht="160.5" x14ac:dyDescent="0.2">
      <c r="A54" s="64" t="s">
        <v>302</v>
      </c>
      <c r="B54" s="64" t="s">
        <v>334</v>
      </c>
      <c r="C54" s="64" t="s">
        <v>335</v>
      </c>
      <c r="D54" s="64" t="s">
        <v>391</v>
      </c>
      <c r="E54" s="64" t="s">
        <v>392</v>
      </c>
      <c r="F54" s="64" t="s">
        <v>393</v>
      </c>
      <c r="G54" s="99" t="s">
        <v>394</v>
      </c>
      <c r="H54" s="71" t="s">
        <v>85</v>
      </c>
      <c r="I54" s="71" t="s">
        <v>395</v>
      </c>
      <c r="J54" s="134" t="s">
        <v>87</v>
      </c>
      <c r="K54" s="135" t="s">
        <v>318</v>
      </c>
      <c r="L54" s="135" t="s">
        <v>89</v>
      </c>
      <c r="M54" s="71" t="s">
        <v>396</v>
      </c>
      <c r="N54" s="101" t="s">
        <v>397</v>
      </c>
      <c r="O54" s="178">
        <v>0.95</v>
      </c>
      <c r="P54" s="71" t="s">
        <v>92</v>
      </c>
      <c r="Q54" s="71">
        <v>11175</v>
      </c>
      <c r="R54" s="83">
        <v>11345</v>
      </c>
      <c r="S54" s="59">
        <f>IFERROR(IF(IF(L54="Programación anual", IF(COUNTIF(O54,"&lt;=1")=1,(Q54/R54)*(100%/O54),Q54/R54), IF(COUNTIF(O54,"&lt;=1")=1,(Q54/R54)*(100%/O54)*(T54/100%),(Q54/R54)*(T82/100%)))&gt;=1,100%,IF(L54="Programación anual", IF(COUNTIF(O54,"&lt;=1")=1,(Q82/R82)*(100%/O82),Q82/R82), IF(COUNTIF(O82,"&lt;=1")=1,(Q82/R82)*(100%/O82)*(T82/100%),(Q82/R82)*(T82/100%))))," ")</f>
        <v>1</v>
      </c>
      <c r="T54" s="70">
        <v>1</v>
      </c>
      <c r="U54" s="42">
        <f t="shared" si="1"/>
        <v>1</v>
      </c>
      <c r="V54" s="199" t="s">
        <v>398</v>
      </c>
      <c r="W54" s="63" t="s">
        <v>399</v>
      </c>
      <c r="AF54" s="12" t="str">
        <f>IF(B54=Datos!$C$11, "Iniciativas_Objetivo1", IF(B54=Datos!$C$12, "Iniciativas_Objetivo2", IF(B54=Datos!$C$13, "Iniciativas_Objetivo3", IF(B54=Datos!$C$14, "Iniciativas_Objetivo4", IF(B54=Datos!$C$15, "Iniciativas_Objetivo5", IF(B54=Datos!$C$16, "Iniciativas_Objetivo6", IF(B54=Datos!$C$17, "Iniciativas_Objetivo7", IF(B54=Datos!$C$18, "Iniciativas_Objetivo8", IF(B54=Datos!$C$19, "Iniciativas_Objetivo9", IF(B54=Datos!$C$20, "Iniciativas_Objetivo10", IF(B54=Datos!$C$21, "Iniciativas_Objetivo11", IF(B54=Datos!$C$22, "Iniciativas_Objetivo12",IF(B54=Datos!$C$23, "Iniciativas_Objetivo13", " ")))))))))))))</f>
        <v>Iniciativas_Objetivo8</v>
      </c>
    </row>
    <row r="55" spans="1:32" ht="409.5" x14ac:dyDescent="0.2">
      <c r="A55" s="73" t="s">
        <v>302</v>
      </c>
      <c r="B55" s="64" t="s">
        <v>334</v>
      </c>
      <c r="C55" s="64" t="s">
        <v>400</v>
      </c>
      <c r="D55" s="68" t="s">
        <v>401</v>
      </c>
      <c r="E55" s="62" t="s">
        <v>306</v>
      </c>
      <c r="F55" s="62" t="s">
        <v>307</v>
      </c>
      <c r="G55" s="99" t="s">
        <v>308</v>
      </c>
      <c r="H55" s="71" t="s">
        <v>85</v>
      </c>
      <c r="I55" s="68" t="s">
        <v>402</v>
      </c>
      <c r="J55" s="134" t="s">
        <v>87</v>
      </c>
      <c r="K55" s="135" t="s">
        <v>88</v>
      </c>
      <c r="L55" s="135" t="s">
        <v>127</v>
      </c>
      <c r="M55" s="64" t="s">
        <v>403</v>
      </c>
      <c r="N55" s="120" t="s">
        <v>404</v>
      </c>
      <c r="O55" s="177">
        <v>12</v>
      </c>
      <c r="P55" s="71" t="s">
        <v>92</v>
      </c>
      <c r="Q55" s="74">
        <v>12</v>
      </c>
      <c r="R55" s="75">
        <v>12</v>
      </c>
      <c r="S55" s="59">
        <f t="shared" si="0"/>
        <v>1</v>
      </c>
      <c r="T55" s="70">
        <v>1</v>
      </c>
      <c r="U55" s="42">
        <f t="shared" si="1"/>
        <v>1</v>
      </c>
      <c r="V55" s="374" t="s">
        <v>405</v>
      </c>
      <c r="W55" s="63"/>
      <c r="AF55" s="12" t="str">
        <f>IF(B55=Datos!$C$11, "Iniciativas_Objetivo1", IF(B55=Datos!$C$12, "Iniciativas_Objetivo2", IF(B55=Datos!$C$13, "Iniciativas_Objetivo3", IF(B55=Datos!$C$14, "Iniciativas_Objetivo4", IF(B55=Datos!$C$15, "Iniciativas_Objetivo5", IF(B55=Datos!$C$16, "Iniciativas_Objetivo6", IF(B55=Datos!$C$17, "Iniciativas_Objetivo7", IF(B55=Datos!$C$18, "Iniciativas_Objetivo8", IF(B55=Datos!$C$19, "Iniciativas_Objetivo9", IF(B55=Datos!$C$20, "Iniciativas_Objetivo10", IF(B55=Datos!$C$21, "Iniciativas_Objetivo11", IF(B55=Datos!$C$22, "Iniciativas_Objetivo12",IF(B55=Datos!$C$23, "Iniciativas_Objetivo13", " ")))))))))))))</f>
        <v>Iniciativas_Objetivo8</v>
      </c>
    </row>
    <row r="56" spans="1:32" ht="409.5" x14ac:dyDescent="0.2">
      <c r="A56" s="73" t="s">
        <v>302</v>
      </c>
      <c r="B56" s="64" t="s">
        <v>334</v>
      </c>
      <c r="C56" s="64" t="s">
        <v>400</v>
      </c>
      <c r="D56" s="64" t="s">
        <v>406</v>
      </c>
      <c r="E56" s="62" t="s">
        <v>306</v>
      </c>
      <c r="F56" s="62" t="s">
        <v>307</v>
      </c>
      <c r="G56" s="99" t="s">
        <v>308</v>
      </c>
      <c r="H56" s="71" t="s">
        <v>85</v>
      </c>
      <c r="I56" s="71" t="s">
        <v>407</v>
      </c>
      <c r="J56" s="134" t="s">
        <v>87</v>
      </c>
      <c r="K56" s="135" t="s">
        <v>88</v>
      </c>
      <c r="L56" s="135" t="s">
        <v>127</v>
      </c>
      <c r="M56" s="71" t="s">
        <v>408</v>
      </c>
      <c r="N56" s="120" t="s">
        <v>409</v>
      </c>
      <c r="O56" s="73">
        <v>12</v>
      </c>
      <c r="P56" s="71" t="s">
        <v>92</v>
      </c>
      <c r="Q56" s="74">
        <v>10</v>
      </c>
      <c r="R56" s="75">
        <v>12</v>
      </c>
      <c r="S56" s="59">
        <f t="shared" si="0"/>
        <v>0.83333333333333337</v>
      </c>
      <c r="T56" s="70">
        <v>1</v>
      </c>
      <c r="U56" s="42">
        <f t="shared" si="1"/>
        <v>0.83333333333333337</v>
      </c>
      <c r="V56" s="374" t="s">
        <v>804</v>
      </c>
      <c r="W56" s="63"/>
      <c r="AF56" s="12" t="str">
        <f>IF(B56=Datos!$C$11, "Iniciativas_Objetivo1", IF(B56=Datos!$C$12, "Iniciativas_Objetivo2", IF(B56=Datos!$C$13, "Iniciativas_Objetivo3", IF(B56=Datos!$C$14, "Iniciativas_Objetivo4", IF(B56=Datos!$C$15, "Iniciativas_Objetivo5", IF(B56=Datos!$C$16, "Iniciativas_Objetivo6", IF(B56=Datos!$C$17, "Iniciativas_Objetivo7", IF(B56=Datos!$C$18, "Iniciativas_Objetivo8", IF(B56=Datos!$C$19, "Iniciativas_Objetivo9", IF(B56=Datos!$C$20, "Iniciativas_Objetivo10", IF(B56=Datos!$C$21, "Iniciativas_Objetivo11", IF(B56=Datos!$C$22, "Iniciativas_Objetivo12",IF(B56=Datos!$C$23, "Iniciativas_Objetivo13", " ")))))))))))))</f>
        <v>Iniciativas_Objetivo8</v>
      </c>
    </row>
    <row r="57" spans="1:32" ht="130.5" x14ac:dyDescent="0.2">
      <c r="A57" s="73" t="s">
        <v>302</v>
      </c>
      <c r="B57" s="64" t="s">
        <v>334</v>
      </c>
      <c r="C57" s="64" t="s">
        <v>400</v>
      </c>
      <c r="D57" s="64" t="s">
        <v>410</v>
      </c>
      <c r="E57" s="62" t="s">
        <v>306</v>
      </c>
      <c r="F57" s="62" t="s">
        <v>307</v>
      </c>
      <c r="G57" s="99" t="s">
        <v>308</v>
      </c>
      <c r="H57" s="71" t="s">
        <v>85</v>
      </c>
      <c r="I57" s="71" t="s">
        <v>411</v>
      </c>
      <c r="J57" s="134" t="s">
        <v>87</v>
      </c>
      <c r="K57" s="135" t="s">
        <v>88</v>
      </c>
      <c r="L57" s="135" t="s">
        <v>127</v>
      </c>
      <c r="M57" s="71" t="s">
        <v>412</v>
      </c>
      <c r="N57" s="120" t="s">
        <v>413</v>
      </c>
      <c r="O57" s="73">
        <v>4</v>
      </c>
      <c r="P57" s="71" t="s">
        <v>92</v>
      </c>
      <c r="Q57" s="74">
        <v>4</v>
      </c>
      <c r="R57" s="75">
        <v>4</v>
      </c>
      <c r="S57" s="59">
        <f t="shared" si="0"/>
        <v>1</v>
      </c>
      <c r="T57" s="70">
        <v>1</v>
      </c>
      <c r="U57" s="42">
        <f t="shared" si="1"/>
        <v>1</v>
      </c>
      <c r="V57" s="374" t="s">
        <v>414</v>
      </c>
      <c r="W57" s="63"/>
      <c r="AF57" s="12" t="str">
        <f>IF(B57=Datos!$C$11, "Iniciativas_Objetivo1", IF(B57=Datos!$C$12, "Iniciativas_Objetivo2", IF(B57=Datos!$C$13, "Iniciativas_Objetivo3", IF(B57=Datos!$C$14, "Iniciativas_Objetivo4", IF(B57=Datos!$C$15, "Iniciativas_Objetivo5", IF(B57=Datos!$C$16, "Iniciativas_Objetivo6", IF(B57=Datos!$C$17, "Iniciativas_Objetivo7", IF(B57=Datos!$C$18, "Iniciativas_Objetivo8", IF(B57=Datos!$C$19, "Iniciativas_Objetivo9", IF(B57=Datos!$C$20, "Iniciativas_Objetivo10", IF(B57=Datos!$C$21, "Iniciativas_Objetivo11", IF(B57=Datos!$C$22, "Iniciativas_Objetivo12",IF(B57=Datos!$C$23, "Iniciativas_Objetivo13", " ")))))))))))))</f>
        <v>Iniciativas_Objetivo8</v>
      </c>
    </row>
    <row r="58" spans="1:32" ht="144.75" x14ac:dyDescent="0.2">
      <c r="A58" s="73" t="s">
        <v>302</v>
      </c>
      <c r="B58" s="64" t="s">
        <v>334</v>
      </c>
      <c r="C58" s="64" t="s">
        <v>400</v>
      </c>
      <c r="D58" s="64" t="s">
        <v>415</v>
      </c>
      <c r="E58" s="62" t="s">
        <v>306</v>
      </c>
      <c r="F58" s="62" t="s">
        <v>307</v>
      </c>
      <c r="G58" s="99" t="s">
        <v>308</v>
      </c>
      <c r="H58" s="71" t="s">
        <v>85</v>
      </c>
      <c r="I58" s="71" t="s">
        <v>416</v>
      </c>
      <c r="J58" s="134" t="s">
        <v>87</v>
      </c>
      <c r="K58" s="135" t="s">
        <v>88</v>
      </c>
      <c r="L58" s="135" t="s">
        <v>127</v>
      </c>
      <c r="M58" s="71" t="s">
        <v>417</v>
      </c>
      <c r="N58" s="69" t="s">
        <v>418</v>
      </c>
      <c r="O58" s="144">
        <v>1</v>
      </c>
      <c r="P58" s="71" t="s">
        <v>92</v>
      </c>
      <c r="Q58" s="169">
        <v>1</v>
      </c>
      <c r="R58" s="170">
        <v>1</v>
      </c>
      <c r="S58" s="59">
        <f t="shared" si="0"/>
        <v>1</v>
      </c>
      <c r="T58" s="70">
        <v>1</v>
      </c>
      <c r="U58" s="42">
        <f t="shared" si="1"/>
        <v>1</v>
      </c>
      <c r="V58" s="199" t="s">
        <v>419</v>
      </c>
      <c r="W58" s="61"/>
      <c r="AF58" s="12" t="str">
        <f>IF(B58=Datos!$C$11, "Iniciativas_Objetivo1", IF(B58=Datos!$C$12, "Iniciativas_Objetivo2", IF(B58=Datos!$C$13, "Iniciativas_Objetivo3", IF(B58=Datos!$C$14, "Iniciativas_Objetivo4", IF(B58=Datos!$C$15, "Iniciativas_Objetivo5", IF(B58=Datos!$C$16, "Iniciativas_Objetivo6", IF(B58=Datos!$C$17, "Iniciativas_Objetivo7", IF(B58=Datos!$C$18, "Iniciativas_Objetivo8", IF(B58=Datos!$C$19, "Iniciativas_Objetivo9", IF(B58=Datos!$C$20, "Iniciativas_Objetivo10", IF(B58=Datos!$C$21, "Iniciativas_Objetivo11", IF(B58=Datos!$C$22, "Iniciativas_Objetivo12",IF(B58=Datos!$C$23, "Iniciativas_Objetivo13", " ")))))))))))))</f>
        <v>Iniciativas_Objetivo8</v>
      </c>
    </row>
    <row r="59" spans="1:32" ht="265.5" x14ac:dyDescent="0.2">
      <c r="A59" s="73" t="s">
        <v>302</v>
      </c>
      <c r="B59" s="64" t="s">
        <v>334</v>
      </c>
      <c r="C59" s="64" t="s">
        <v>420</v>
      </c>
      <c r="D59" s="68" t="s">
        <v>421</v>
      </c>
      <c r="E59" s="62" t="s">
        <v>306</v>
      </c>
      <c r="F59" s="62" t="s">
        <v>307</v>
      </c>
      <c r="G59" s="99" t="s">
        <v>308</v>
      </c>
      <c r="H59" s="71" t="s">
        <v>85</v>
      </c>
      <c r="I59" s="68" t="s">
        <v>422</v>
      </c>
      <c r="J59" s="134" t="s">
        <v>87</v>
      </c>
      <c r="K59" s="135" t="s">
        <v>88</v>
      </c>
      <c r="L59" s="135" t="s">
        <v>127</v>
      </c>
      <c r="M59" s="64" t="s">
        <v>423</v>
      </c>
      <c r="N59" s="121" t="s">
        <v>424</v>
      </c>
      <c r="O59" s="182">
        <v>4</v>
      </c>
      <c r="P59" s="71" t="s">
        <v>92</v>
      </c>
      <c r="Q59" s="85">
        <v>4</v>
      </c>
      <c r="R59" s="85">
        <v>4</v>
      </c>
      <c r="S59" s="59">
        <f t="shared" si="0"/>
        <v>1</v>
      </c>
      <c r="T59" s="70">
        <v>1</v>
      </c>
      <c r="U59" s="42">
        <f t="shared" si="1"/>
        <v>1</v>
      </c>
      <c r="V59" s="168" t="s">
        <v>872</v>
      </c>
      <c r="W59" s="63"/>
      <c r="AF59" s="12" t="str">
        <f>IF(B59=Datos!$C$11, "Iniciativas_Objetivo1", IF(B59=Datos!$C$12, "Iniciativas_Objetivo2", IF(B59=Datos!$C$13, "Iniciativas_Objetivo3", IF(B59=Datos!$C$14, "Iniciativas_Objetivo4", IF(B59=Datos!$C$15, "Iniciativas_Objetivo5", IF(B59=Datos!$C$16, "Iniciativas_Objetivo6", IF(B59=Datos!$C$17, "Iniciativas_Objetivo7", IF(B59=Datos!$C$18, "Iniciativas_Objetivo8", IF(B59=Datos!$C$19, "Iniciativas_Objetivo9", IF(B59=Datos!$C$20, "Iniciativas_Objetivo10", IF(B59=Datos!$C$21, "Iniciativas_Objetivo11", IF(B59=Datos!$C$22, "Iniciativas_Objetivo12",IF(B59=Datos!$C$23, "Iniciativas_Objetivo13", " ")))))))))))))</f>
        <v>Iniciativas_Objetivo8</v>
      </c>
    </row>
    <row r="60" spans="1:32" ht="256.5" x14ac:dyDescent="0.2">
      <c r="A60" s="64" t="s">
        <v>302</v>
      </c>
      <c r="B60" s="64" t="s">
        <v>334</v>
      </c>
      <c r="C60" s="64" t="s">
        <v>420</v>
      </c>
      <c r="D60" s="64" t="s">
        <v>425</v>
      </c>
      <c r="E60" s="64" t="s">
        <v>161</v>
      </c>
      <c r="F60" s="64" t="s">
        <v>162</v>
      </c>
      <c r="G60" s="99" t="s">
        <v>163</v>
      </c>
      <c r="H60" s="71" t="s">
        <v>85</v>
      </c>
      <c r="I60" s="64" t="s">
        <v>426</v>
      </c>
      <c r="J60" s="134" t="s">
        <v>87</v>
      </c>
      <c r="K60" s="135" t="s">
        <v>88</v>
      </c>
      <c r="L60" s="135" t="s">
        <v>89</v>
      </c>
      <c r="M60" s="71" t="s">
        <v>427</v>
      </c>
      <c r="N60" s="100" t="s">
        <v>428</v>
      </c>
      <c r="O60" s="178">
        <v>1</v>
      </c>
      <c r="P60" s="71" t="s">
        <v>92</v>
      </c>
      <c r="Q60" s="86">
        <v>5</v>
      </c>
      <c r="R60" s="86">
        <v>5</v>
      </c>
      <c r="S60" s="59">
        <f t="shared" si="0"/>
        <v>1</v>
      </c>
      <c r="T60" s="70">
        <v>1</v>
      </c>
      <c r="U60" s="42">
        <f t="shared" si="1"/>
        <v>1</v>
      </c>
      <c r="V60" s="392" t="s">
        <v>429</v>
      </c>
      <c r="W60" s="204"/>
      <c r="AF60" s="12" t="str">
        <f>IF(B60=Datos!$C$11, "Iniciativas_Objetivo1", IF(B60=Datos!$C$12, "Iniciativas_Objetivo2", IF(B60=Datos!$C$13, "Iniciativas_Objetivo3", IF(B60=Datos!$C$14, "Iniciativas_Objetivo4", IF(B60=Datos!$C$15, "Iniciativas_Objetivo5", IF(B60=Datos!$C$16, "Iniciativas_Objetivo6", IF(B60=Datos!$C$17, "Iniciativas_Objetivo7", IF(B60=Datos!$C$18, "Iniciativas_Objetivo8", IF(B60=Datos!$C$19, "Iniciativas_Objetivo9", IF(B60=Datos!$C$20, "Iniciativas_Objetivo10", IF(B60=Datos!$C$21, "Iniciativas_Objetivo11", IF(B60=Datos!$C$22, "Iniciativas_Objetivo12",IF(B60=Datos!$C$23, "Iniciativas_Objetivo13", " ")))))))))))))</f>
        <v>Iniciativas_Objetivo8</v>
      </c>
    </row>
    <row r="61" spans="1:32" ht="173.25" x14ac:dyDescent="0.2">
      <c r="A61" s="73" t="s">
        <v>140</v>
      </c>
      <c r="B61" s="64" t="s">
        <v>141</v>
      </c>
      <c r="C61" s="64" t="s">
        <v>142</v>
      </c>
      <c r="D61" s="64" t="s">
        <v>430</v>
      </c>
      <c r="E61" s="62" t="s">
        <v>101</v>
      </c>
      <c r="F61" s="71" t="s">
        <v>431</v>
      </c>
      <c r="G61" s="99" t="s">
        <v>273</v>
      </c>
      <c r="H61" s="71" t="s">
        <v>85</v>
      </c>
      <c r="I61" s="71" t="s">
        <v>432</v>
      </c>
      <c r="J61" s="134" t="s">
        <v>87</v>
      </c>
      <c r="K61" s="135" t="s">
        <v>88</v>
      </c>
      <c r="L61" s="135" t="s">
        <v>127</v>
      </c>
      <c r="M61" s="71" t="s">
        <v>433</v>
      </c>
      <c r="N61" s="100" t="s">
        <v>434</v>
      </c>
      <c r="O61" s="142">
        <v>160</v>
      </c>
      <c r="P61" s="71" t="s">
        <v>92</v>
      </c>
      <c r="Q61" s="158">
        <v>162</v>
      </c>
      <c r="R61" s="158">
        <v>160</v>
      </c>
      <c r="S61" s="59">
        <f>IFERROR(IF(IF(L61="Programación anual", IF(COUNTIF(O61,"&lt;=1")=1,(Q61/R61)*(100%/O61),Q61/R61), IF(COUNTIF(O61,"&lt;=1")=1,(Q61/R61)*(100%/O61)*(T61/100%),(Q61/R61)*(T89/100%)))&gt;=1,100%,IF(L61="Programación anual", IF(COUNTIF(O61,"&lt;=1")=1,(Q89/R89)*(100%/O89),Q89/R89), IF(COUNTIF(O89,"&lt;=1")=1,(Q89/R89)*(100%/O89)*(T89/100%),(Q89/R89)*(T89/100%))))," ")</f>
        <v>1</v>
      </c>
      <c r="T61" s="70">
        <v>1</v>
      </c>
      <c r="U61" s="42">
        <f t="shared" si="1"/>
        <v>1</v>
      </c>
      <c r="V61" s="374" t="s">
        <v>790</v>
      </c>
      <c r="W61" s="192" t="s">
        <v>791</v>
      </c>
      <c r="AF61" s="12" t="str">
        <f>IF(B61=Datos!$C$11, "Iniciativas_Objetivo1", IF(B61=Datos!$C$12, "Iniciativas_Objetivo2", IF(B61=Datos!$C$13, "Iniciativas_Objetivo3", IF(B61=Datos!$C$14, "Iniciativas_Objetivo4", IF(B61=Datos!$C$15, "Iniciativas_Objetivo5", IF(B61=Datos!$C$16, "Iniciativas_Objetivo6", IF(B61=Datos!$C$17, "Iniciativas_Objetivo7", IF(B61=Datos!$C$18, "Iniciativas_Objetivo8", IF(B61=Datos!$C$19, "Iniciativas_Objetivo9", IF(B61=Datos!$C$20, "Iniciativas_Objetivo10", IF(B61=Datos!$C$21, "Iniciativas_Objetivo11", IF(B61=Datos!$C$22, "Iniciativas_Objetivo12",IF(B61=Datos!$C$23, "Iniciativas_Objetivo13", " ")))))))))))))</f>
        <v>Iniciativas_Objetivo9</v>
      </c>
    </row>
    <row r="62" spans="1:32" ht="232.5" x14ac:dyDescent="0.2">
      <c r="A62" s="68" t="s">
        <v>140</v>
      </c>
      <c r="B62" s="64" t="s">
        <v>141</v>
      </c>
      <c r="C62" s="64" t="s">
        <v>435</v>
      </c>
      <c r="D62" s="68" t="s">
        <v>436</v>
      </c>
      <c r="E62" s="62" t="s">
        <v>355</v>
      </c>
      <c r="F62" s="68" t="s">
        <v>102</v>
      </c>
      <c r="G62" s="136" t="s">
        <v>134</v>
      </c>
      <c r="H62" s="71" t="s">
        <v>85</v>
      </c>
      <c r="I62" s="68" t="s">
        <v>437</v>
      </c>
      <c r="J62" s="134" t="s">
        <v>87</v>
      </c>
      <c r="K62" s="135" t="s">
        <v>88</v>
      </c>
      <c r="L62" s="135" t="s">
        <v>89</v>
      </c>
      <c r="M62" s="68" t="s">
        <v>438</v>
      </c>
      <c r="N62" s="120" t="s">
        <v>439</v>
      </c>
      <c r="O62" s="152">
        <v>1</v>
      </c>
      <c r="P62" s="71" t="s">
        <v>92</v>
      </c>
      <c r="Q62" s="73">
        <v>59</v>
      </c>
      <c r="R62" s="73">
        <v>25</v>
      </c>
      <c r="S62" s="59">
        <f>IFERROR(IF(IF(L62="Programación anual", IF(COUNTIF(O62,"&lt;=1")=1,(Q62/R62)*(100%/O62),Q62/R62), IF(COUNTIF(O62,"&lt;=1")=1,(Q62/R62)*(100%/O62)*(T62/100%),(Q62/R62)*(T90/100%)))&gt;=1,100%,IF(L62="Programación anual", IF(COUNTIF(O62,"&lt;=1")=1,(Q90/R90)*(100%/O90),Q90/R90), IF(COUNTIF(O90,"&lt;=1")=1,(Q90/R90)*(100%/O90)*(T90/100%),(Q90/R90)*(T90/100%))))," ")</f>
        <v>1</v>
      </c>
      <c r="T62" s="70">
        <v>1</v>
      </c>
      <c r="U62" s="42">
        <f t="shared" si="1"/>
        <v>1</v>
      </c>
      <c r="V62" s="168" t="s">
        <v>440</v>
      </c>
      <c r="W62" s="61"/>
      <c r="AF62" s="12" t="str">
        <f>IF(B62=Datos!$C$11, "Iniciativas_Objetivo1", IF(B62=Datos!$C$12, "Iniciativas_Objetivo2", IF(B62=Datos!$C$13, "Iniciativas_Objetivo3", IF(B62=Datos!$C$14, "Iniciativas_Objetivo4", IF(B62=Datos!$C$15, "Iniciativas_Objetivo5", IF(B62=Datos!$C$16, "Iniciativas_Objetivo6", IF(B62=Datos!$C$17, "Iniciativas_Objetivo7", IF(B62=Datos!$C$18, "Iniciativas_Objetivo8", IF(B62=Datos!$C$19, "Iniciativas_Objetivo9", IF(B62=Datos!$C$20, "Iniciativas_Objetivo10", IF(B62=Datos!$C$21, "Iniciativas_Objetivo11", IF(B62=Datos!$C$22, "Iniciativas_Objetivo12",IF(B62=Datos!$C$23, "Iniciativas_Objetivo13", " ")))))))))))))</f>
        <v>Iniciativas_Objetivo9</v>
      </c>
    </row>
    <row r="63" spans="1:32" ht="173.25" x14ac:dyDescent="0.2">
      <c r="A63" s="73" t="s">
        <v>140</v>
      </c>
      <c r="B63" s="64" t="s">
        <v>141</v>
      </c>
      <c r="C63" s="64" t="s">
        <v>142</v>
      </c>
      <c r="D63" s="64" t="s">
        <v>441</v>
      </c>
      <c r="E63" s="62" t="s">
        <v>101</v>
      </c>
      <c r="F63" s="62" t="s">
        <v>431</v>
      </c>
      <c r="G63" s="99" t="s">
        <v>84</v>
      </c>
      <c r="H63" s="71" t="s">
        <v>85</v>
      </c>
      <c r="I63" s="71" t="s">
        <v>442</v>
      </c>
      <c r="J63" s="134" t="s">
        <v>87</v>
      </c>
      <c r="K63" s="135" t="s">
        <v>88</v>
      </c>
      <c r="L63" s="135" t="s">
        <v>89</v>
      </c>
      <c r="M63" s="71" t="s">
        <v>443</v>
      </c>
      <c r="N63" s="100" t="s">
        <v>444</v>
      </c>
      <c r="O63" s="178">
        <v>1</v>
      </c>
      <c r="P63" s="71" t="s">
        <v>92</v>
      </c>
      <c r="Q63" s="62">
        <v>55</v>
      </c>
      <c r="R63" s="62">
        <v>55</v>
      </c>
      <c r="S63" s="59">
        <f t="shared" si="0"/>
        <v>1</v>
      </c>
      <c r="T63" s="70">
        <v>1</v>
      </c>
      <c r="U63" s="42">
        <f t="shared" si="1"/>
        <v>1</v>
      </c>
      <c r="V63" s="377" t="s">
        <v>819</v>
      </c>
      <c r="W63" s="66" t="s">
        <v>445</v>
      </c>
      <c r="AF63" s="12" t="str">
        <f>IF(B63=Datos!$C$11, "Iniciativas_Objetivo1", IF(B63=Datos!$C$12, "Iniciativas_Objetivo2", IF(B63=Datos!$C$13, "Iniciativas_Objetivo3", IF(B63=Datos!$C$14, "Iniciativas_Objetivo4", IF(B63=Datos!$C$15, "Iniciativas_Objetivo5", IF(B63=Datos!$C$16, "Iniciativas_Objetivo6", IF(B63=Datos!$C$17, "Iniciativas_Objetivo7", IF(B63=Datos!$C$18, "Iniciativas_Objetivo8", IF(B63=Datos!$C$19, "Iniciativas_Objetivo9", IF(B63=Datos!$C$20, "Iniciativas_Objetivo10", IF(B63=Datos!$C$21, "Iniciativas_Objetivo11", IF(B63=Datos!$C$22, "Iniciativas_Objetivo12",IF(B63=Datos!$C$23, "Iniciativas_Objetivo13", " ")))))))))))))</f>
        <v>Iniciativas_Objetivo9</v>
      </c>
    </row>
    <row r="64" spans="1:32" ht="130.5" x14ac:dyDescent="0.2">
      <c r="A64" s="73" t="s">
        <v>140</v>
      </c>
      <c r="B64" s="64" t="s">
        <v>141</v>
      </c>
      <c r="C64" s="64" t="s">
        <v>142</v>
      </c>
      <c r="D64" s="64" t="s">
        <v>446</v>
      </c>
      <c r="E64" s="62" t="s">
        <v>144</v>
      </c>
      <c r="F64" s="71" t="s">
        <v>145</v>
      </c>
      <c r="G64" s="136" t="s">
        <v>146</v>
      </c>
      <c r="H64" s="71" t="s">
        <v>85</v>
      </c>
      <c r="I64" s="71" t="s">
        <v>447</v>
      </c>
      <c r="J64" s="134" t="s">
        <v>87</v>
      </c>
      <c r="K64" s="135" t="s">
        <v>88</v>
      </c>
      <c r="L64" s="135" t="s">
        <v>127</v>
      </c>
      <c r="M64" s="71" t="s">
        <v>448</v>
      </c>
      <c r="N64" s="63" t="s">
        <v>449</v>
      </c>
      <c r="O64" s="178">
        <v>1</v>
      </c>
      <c r="P64" s="71" t="s">
        <v>92</v>
      </c>
      <c r="Q64" s="71">
        <v>3</v>
      </c>
      <c r="R64" s="71">
        <v>2</v>
      </c>
      <c r="S64" s="59">
        <f>IFERROR(IF(IF(L64="Programación anual", IF(COUNTIF(O64,"&lt;=1")=1,(Q64/R64)*(100%/O64),Q64/R64), IF(COUNTIF(O64,"&lt;=1")=1,(Q64/R64)*(100%/O64)*(T64/100%),(Q64/R64)*(T92/100%)))&gt;=1,100%,IF(L64="Programación anual", IF(COUNTIF(O64,"&lt;=1")=1,(Q92/R92)*(100%/O92),Q92/R92), IF(COUNTIF(O92,"&lt;=1")=1,(Q92/R92)*(100%/O92)*(T92/100%),(Q92/R92)*(T92/100%))))," ")</f>
        <v>1</v>
      </c>
      <c r="T64" s="70">
        <v>1</v>
      </c>
      <c r="U64" s="42">
        <f t="shared" si="1"/>
        <v>1</v>
      </c>
      <c r="V64" s="377" t="s">
        <v>450</v>
      </c>
      <c r="W64" s="63" t="s">
        <v>451</v>
      </c>
      <c r="AF64" s="12" t="str">
        <f>IF(B64=Datos!$C$11, "Iniciativas_Objetivo1", IF(B64=Datos!$C$12, "Iniciativas_Objetivo2", IF(B64=Datos!$C$13, "Iniciativas_Objetivo3", IF(B64=Datos!$C$14, "Iniciativas_Objetivo4", IF(B64=Datos!$C$15, "Iniciativas_Objetivo5", IF(B64=Datos!$C$16, "Iniciativas_Objetivo6", IF(B64=Datos!$C$17, "Iniciativas_Objetivo7", IF(B64=Datos!$C$18, "Iniciativas_Objetivo8", IF(B64=Datos!$C$19, "Iniciativas_Objetivo9", IF(B64=Datos!$C$20, "Iniciativas_Objetivo10", IF(B64=Datos!$C$21, "Iniciativas_Objetivo11", IF(B64=Datos!$C$22, "Iniciativas_Objetivo12",IF(B64=Datos!$C$23, "Iniciativas_Objetivo13", " ")))))))))))))</f>
        <v>Iniciativas_Objetivo9</v>
      </c>
    </row>
    <row r="65" spans="1:32" ht="144.75" x14ac:dyDescent="0.2">
      <c r="A65" s="62" t="s">
        <v>78</v>
      </c>
      <c r="B65" s="64" t="s">
        <v>79</v>
      </c>
      <c r="C65" s="64" t="s">
        <v>131</v>
      </c>
      <c r="D65" s="62" t="s">
        <v>452</v>
      </c>
      <c r="E65" s="62" t="s">
        <v>144</v>
      </c>
      <c r="F65" s="62" t="s">
        <v>145</v>
      </c>
      <c r="G65" s="136" t="s">
        <v>146</v>
      </c>
      <c r="H65" s="71" t="s">
        <v>85</v>
      </c>
      <c r="I65" s="62" t="s">
        <v>453</v>
      </c>
      <c r="J65" s="134" t="s">
        <v>97</v>
      </c>
      <c r="K65" s="135" t="s">
        <v>88</v>
      </c>
      <c r="L65" s="135" t="s">
        <v>127</v>
      </c>
      <c r="M65" s="64" t="s">
        <v>454</v>
      </c>
      <c r="N65" s="67" t="s">
        <v>455</v>
      </c>
      <c r="O65" s="172">
        <v>20</v>
      </c>
      <c r="P65" s="71" t="s">
        <v>92</v>
      </c>
      <c r="Q65" s="74">
        <v>46</v>
      </c>
      <c r="R65" s="75">
        <v>20</v>
      </c>
      <c r="S65" s="59">
        <f>IFERROR(IF(IF(L65="Programación anual", IF(COUNTIF(O65,"&lt;=1")=1,(Q65/R65)*(100%/O65),Q65/R65), IF(COUNTIF(O65,"&lt;=1")=1,(Q65/R65)*(100%/O65)*(T65/100%),(Q65/R65)*(T93/100%)))&gt;=1,100%,IF(L65="Programación anual", IF(COUNTIF(O65,"&lt;=1")=1,(Q93/R93)*(100%/O93),Q93/R93), IF(COUNTIF(O93,"&lt;=1")=1,(Q93/R93)*(100%/O93)*(T93/100%),(Q93/R93)*(T93/100%))))," ")</f>
        <v>1</v>
      </c>
      <c r="T65" s="70">
        <v>1</v>
      </c>
      <c r="U65" s="42">
        <f t="shared" si="1"/>
        <v>1</v>
      </c>
      <c r="V65" s="374" t="s">
        <v>456</v>
      </c>
      <c r="W65" s="63" t="s">
        <v>457</v>
      </c>
      <c r="AF65" s="12" t="str">
        <f>IF(B65=Datos!$C$11, "Iniciativas_Objetivo1", IF(B65=Datos!$C$12, "Iniciativas_Objetivo2", IF(B65=Datos!$C$13, "Iniciativas_Objetivo3", IF(B65=Datos!$C$14, "Iniciativas_Objetivo4", IF(B65=Datos!$C$15, "Iniciativas_Objetivo5", IF(B65=Datos!$C$16, "Iniciativas_Objetivo6", IF(B65=Datos!$C$17, "Iniciativas_Objetivo7", IF(B65=Datos!$C$18, "Iniciativas_Objetivo8", IF(B65=Datos!$C$19, "Iniciativas_Objetivo9", IF(B65=Datos!$C$20, "Iniciativas_Objetivo10", IF(B65=Datos!$C$21, "Iniciativas_Objetivo11", IF(B65=Datos!$C$22, "Iniciativas_Objetivo12",IF(B65=Datos!$C$23, "Iniciativas_Objetivo13", " ")))))))))))))</f>
        <v>Iniciativas_Objetivo1</v>
      </c>
    </row>
    <row r="66" spans="1:32" ht="240.75" customHeight="1" x14ac:dyDescent="0.2">
      <c r="A66" s="73" t="s">
        <v>140</v>
      </c>
      <c r="B66" s="64" t="s">
        <v>141</v>
      </c>
      <c r="C66" s="64" t="s">
        <v>142</v>
      </c>
      <c r="D66" s="64" t="s">
        <v>458</v>
      </c>
      <c r="E66" s="62" t="s">
        <v>161</v>
      </c>
      <c r="F66" s="71" t="s">
        <v>162</v>
      </c>
      <c r="G66" s="99" t="s">
        <v>459</v>
      </c>
      <c r="H66" s="71" t="s">
        <v>85</v>
      </c>
      <c r="I66" s="71" t="s">
        <v>460</v>
      </c>
      <c r="J66" s="134" t="s">
        <v>87</v>
      </c>
      <c r="K66" s="135" t="s">
        <v>88</v>
      </c>
      <c r="L66" s="135" t="s">
        <v>89</v>
      </c>
      <c r="M66" s="71" t="s">
        <v>461</v>
      </c>
      <c r="N66" s="61" t="s">
        <v>462</v>
      </c>
      <c r="O66" s="144">
        <v>1</v>
      </c>
      <c r="P66" s="71" t="s">
        <v>92</v>
      </c>
      <c r="Q66" s="74">
        <v>26</v>
      </c>
      <c r="R66" s="75">
        <v>26</v>
      </c>
      <c r="S66" s="59">
        <f t="shared" si="0"/>
        <v>1</v>
      </c>
      <c r="T66" s="70">
        <v>1</v>
      </c>
      <c r="U66" s="42">
        <f t="shared" si="1"/>
        <v>1</v>
      </c>
      <c r="V66" s="374" t="s">
        <v>873</v>
      </c>
      <c r="W66" s="63" t="s">
        <v>823</v>
      </c>
      <c r="AF66" s="12" t="str">
        <f>IF(B66=Datos!$C$11, "Iniciativas_Objetivo1", IF(B66=Datos!$C$12, "Iniciativas_Objetivo2", IF(B66=Datos!$C$13, "Iniciativas_Objetivo3", IF(B66=Datos!$C$14, "Iniciativas_Objetivo4", IF(B66=Datos!$C$15, "Iniciativas_Objetivo5", IF(B66=Datos!$C$16, "Iniciativas_Objetivo6", IF(B66=Datos!$C$17, "Iniciativas_Objetivo7", IF(B66=Datos!$C$18, "Iniciativas_Objetivo8", IF(B66=Datos!$C$19, "Iniciativas_Objetivo9", IF(B66=Datos!$C$20, "Iniciativas_Objetivo10", IF(B66=Datos!$C$21, "Iniciativas_Objetivo11", IF(B66=Datos!$C$22, "Iniciativas_Objetivo12",IF(B66=Datos!$C$23, "Iniciativas_Objetivo13", " ")))))))))))))</f>
        <v>Iniciativas_Objetivo9</v>
      </c>
    </row>
    <row r="67" spans="1:32" ht="215.25" customHeight="1" x14ac:dyDescent="0.2">
      <c r="A67" s="73" t="s">
        <v>140</v>
      </c>
      <c r="B67" s="64" t="s">
        <v>141</v>
      </c>
      <c r="C67" s="64" t="s">
        <v>142</v>
      </c>
      <c r="D67" s="64" t="s">
        <v>463</v>
      </c>
      <c r="E67" s="62" t="s">
        <v>161</v>
      </c>
      <c r="F67" s="71" t="s">
        <v>162</v>
      </c>
      <c r="G67" s="99" t="s">
        <v>459</v>
      </c>
      <c r="H67" s="71" t="s">
        <v>85</v>
      </c>
      <c r="I67" s="71" t="s">
        <v>464</v>
      </c>
      <c r="J67" s="134" t="s">
        <v>87</v>
      </c>
      <c r="K67" s="135" t="s">
        <v>88</v>
      </c>
      <c r="L67" s="135" t="s">
        <v>127</v>
      </c>
      <c r="M67" s="71" t="s">
        <v>465</v>
      </c>
      <c r="N67" s="120" t="s">
        <v>466</v>
      </c>
      <c r="O67" s="144">
        <v>1</v>
      </c>
      <c r="P67" s="71" t="s">
        <v>92</v>
      </c>
      <c r="Q67" s="89">
        <v>22</v>
      </c>
      <c r="R67" s="89">
        <v>22</v>
      </c>
      <c r="S67" s="59">
        <f t="shared" si="0"/>
        <v>1</v>
      </c>
      <c r="T67" s="70">
        <v>1</v>
      </c>
      <c r="U67" s="42">
        <f t="shared" si="1"/>
        <v>1</v>
      </c>
      <c r="V67" s="378" t="s">
        <v>467</v>
      </c>
      <c r="W67" s="385"/>
      <c r="AF67" s="12" t="str">
        <f>IF(B67=Datos!$C$11, "Iniciativas_Objetivo1", IF(B67=Datos!$C$12, "Iniciativas_Objetivo2", IF(B67=Datos!$C$13, "Iniciativas_Objetivo3", IF(B67=Datos!$C$14, "Iniciativas_Objetivo4", IF(B67=Datos!$C$15, "Iniciativas_Objetivo5", IF(B67=Datos!$C$16, "Iniciativas_Objetivo6", IF(B67=Datos!$C$17, "Iniciativas_Objetivo7", IF(B67=Datos!$C$18, "Iniciativas_Objetivo8", IF(B67=Datos!$C$19, "Iniciativas_Objetivo9", IF(B67=Datos!$C$20, "Iniciativas_Objetivo10", IF(B67=Datos!$C$21, "Iniciativas_Objetivo11", IF(B67=Datos!$C$22, "Iniciativas_Objetivo12",IF(B67=Datos!$C$23, "Iniciativas_Objetivo13", " ")))))))))))))</f>
        <v>Iniciativas_Objetivo9</v>
      </c>
    </row>
    <row r="68" spans="1:32" ht="229.5" x14ac:dyDescent="0.2">
      <c r="A68" s="64" t="s">
        <v>140</v>
      </c>
      <c r="B68" s="64" t="s">
        <v>141</v>
      </c>
      <c r="C68" s="64" t="s">
        <v>142</v>
      </c>
      <c r="D68" s="64" t="s">
        <v>468</v>
      </c>
      <c r="E68" s="64" t="s">
        <v>101</v>
      </c>
      <c r="F68" s="64" t="s">
        <v>431</v>
      </c>
      <c r="G68" s="99" t="s">
        <v>297</v>
      </c>
      <c r="H68" s="71" t="s">
        <v>85</v>
      </c>
      <c r="I68" s="71" t="s">
        <v>469</v>
      </c>
      <c r="J68" s="134" t="s">
        <v>87</v>
      </c>
      <c r="K68" s="135" t="s">
        <v>88</v>
      </c>
      <c r="L68" s="135" t="s">
        <v>89</v>
      </c>
      <c r="M68" s="71" t="s">
        <v>470</v>
      </c>
      <c r="N68" s="101" t="s">
        <v>471</v>
      </c>
      <c r="O68" s="178">
        <v>1</v>
      </c>
      <c r="P68" s="71" t="s">
        <v>92</v>
      </c>
      <c r="Q68" s="73">
        <v>4409</v>
      </c>
      <c r="R68" s="73">
        <v>4713</v>
      </c>
      <c r="S68" s="59">
        <f t="shared" si="0"/>
        <v>0.93549755994058981</v>
      </c>
      <c r="T68" s="70">
        <v>1</v>
      </c>
      <c r="U68" s="42">
        <f t="shared" si="1"/>
        <v>0.93549755994058981</v>
      </c>
      <c r="V68" s="396" t="s">
        <v>874</v>
      </c>
      <c r="W68" s="61"/>
      <c r="AF68" s="12" t="str">
        <f>IF(B68=Datos!$C$11, "Iniciativas_Objetivo1", IF(B68=Datos!$C$12, "Iniciativas_Objetivo2", IF(B68=Datos!$C$13, "Iniciativas_Objetivo3", IF(B68=Datos!$C$14, "Iniciativas_Objetivo4", IF(B68=Datos!$C$15, "Iniciativas_Objetivo5", IF(B68=Datos!$C$16, "Iniciativas_Objetivo6", IF(B68=Datos!$C$17, "Iniciativas_Objetivo7", IF(B68=Datos!$C$18, "Iniciativas_Objetivo8", IF(B68=Datos!$C$19, "Iniciativas_Objetivo9", IF(B68=Datos!$C$20, "Iniciativas_Objetivo10", IF(B68=Datos!$C$21, "Iniciativas_Objetivo11", IF(B68=Datos!$C$22, "Iniciativas_Objetivo12",IF(B68=Datos!$C$23, "Iniciativas_Objetivo13", " ")))))))))))))</f>
        <v>Iniciativas_Objetivo9</v>
      </c>
    </row>
    <row r="69" spans="1:32" ht="356.25" x14ac:dyDescent="0.2">
      <c r="A69" s="73" t="s">
        <v>140</v>
      </c>
      <c r="B69" s="64" t="s">
        <v>141</v>
      </c>
      <c r="C69" s="64" t="s">
        <v>142</v>
      </c>
      <c r="D69" s="64" t="s">
        <v>472</v>
      </c>
      <c r="E69" s="62" t="s">
        <v>101</v>
      </c>
      <c r="F69" s="71" t="s">
        <v>431</v>
      </c>
      <c r="G69" s="99" t="s">
        <v>108</v>
      </c>
      <c r="H69" s="71" t="s">
        <v>85</v>
      </c>
      <c r="I69" s="71" t="s">
        <v>473</v>
      </c>
      <c r="J69" s="134" t="s">
        <v>87</v>
      </c>
      <c r="K69" s="135" t="s">
        <v>88</v>
      </c>
      <c r="L69" s="135" t="s">
        <v>89</v>
      </c>
      <c r="M69" s="71" t="s">
        <v>474</v>
      </c>
      <c r="N69" s="101" t="s">
        <v>475</v>
      </c>
      <c r="O69" s="178">
        <v>1</v>
      </c>
      <c r="P69" s="71" t="s">
        <v>92</v>
      </c>
      <c r="Q69" s="64">
        <v>308</v>
      </c>
      <c r="R69" s="81">
        <v>308</v>
      </c>
      <c r="S69" s="59">
        <f t="shared" si="0"/>
        <v>1</v>
      </c>
      <c r="T69" s="70">
        <v>1</v>
      </c>
      <c r="U69" s="42">
        <f t="shared" si="1"/>
        <v>1</v>
      </c>
      <c r="V69" s="379" t="s">
        <v>821</v>
      </c>
      <c r="W69" s="204"/>
      <c r="AF69" s="12" t="str">
        <f>IF(B69=Datos!$C$11, "Iniciativas_Objetivo1", IF(B69=Datos!$C$12, "Iniciativas_Objetivo2", IF(B69=Datos!$C$13, "Iniciativas_Objetivo3", IF(B69=Datos!$C$14, "Iniciativas_Objetivo4", IF(B69=Datos!$C$15, "Iniciativas_Objetivo5", IF(B69=Datos!$C$16, "Iniciativas_Objetivo6", IF(B69=Datos!$C$17, "Iniciativas_Objetivo7", IF(B69=Datos!$C$18, "Iniciativas_Objetivo8", IF(B69=Datos!$C$19, "Iniciativas_Objetivo9", IF(B69=Datos!$C$20, "Iniciativas_Objetivo10", IF(B69=Datos!$C$21, "Iniciativas_Objetivo11", IF(B69=Datos!$C$22, "Iniciativas_Objetivo12",IF(B69=Datos!$C$23, "Iniciativas_Objetivo13", " ")))))))))))))</f>
        <v>Iniciativas_Objetivo9</v>
      </c>
    </row>
    <row r="70" spans="1:32" ht="173.25" x14ac:dyDescent="0.2">
      <c r="A70" s="73" t="s">
        <v>140</v>
      </c>
      <c r="B70" s="64" t="s">
        <v>141</v>
      </c>
      <c r="C70" s="64" t="s">
        <v>142</v>
      </c>
      <c r="D70" s="64" t="s">
        <v>430</v>
      </c>
      <c r="E70" s="62" t="s">
        <v>101</v>
      </c>
      <c r="F70" s="71" t="s">
        <v>431</v>
      </c>
      <c r="G70" s="99" t="s">
        <v>268</v>
      </c>
      <c r="H70" s="71" t="s">
        <v>85</v>
      </c>
      <c r="I70" s="71" t="s">
        <v>432</v>
      </c>
      <c r="J70" s="134" t="s">
        <v>87</v>
      </c>
      <c r="K70" s="135" t="s">
        <v>88</v>
      </c>
      <c r="L70" s="135" t="s">
        <v>127</v>
      </c>
      <c r="M70" s="71" t="s">
        <v>433</v>
      </c>
      <c r="N70" s="100" t="s">
        <v>434</v>
      </c>
      <c r="O70" s="142">
        <f>615*(1-0.3)</f>
        <v>430.5</v>
      </c>
      <c r="P70" s="71" t="s">
        <v>92</v>
      </c>
      <c r="Q70" s="88">
        <v>529</v>
      </c>
      <c r="R70" s="159">
        <v>431</v>
      </c>
      <c r="S70" s="59">
        <f>IFERROR(IF(IF(L70="Programación anual", IF(COUNTIF(O70,"&lt;=1")=1,(Q70/R70)*(100%/O70),Q70/R70), IF(COUNTIF(O70,"&lt;=1")=1,(Q70/R70)*(100%/O70)*(T70/100%),(Q70/R70)*(T98/100%)))&gt;=1,100%,IF(L70="Programación anual", IF(COUNTIF(O70,"&lt;=1")=1,(Q98/R98)*(100%/O98),Q98/R98), IF(COUNTIF(O98,"&lt;=1")=1,(Q98/R98)*(100%/O98)*(T98/100%),(Q98/R98)*(T98/100%))))," ")</f>
        <v>1</v>
      </c>
      <c r="T70" s="70">
        <v>1</v>
      </c>
      <c r="U70" s="42">
        <f t="shared" si="1"/>
        <v>1</v>
      </c>
      <c r="V70" s="397" t="s">
        <v>476</v>
      </c>
      <c r="W70" s="63"/>
      <c r="AF70" s="12" t="str">
        <f>IF(B70=Datos!$C$11, "Iniciativas_Objetivo1", IF(B70=Datos!$C$12, "Iniciativas_Objetivo2", IF(B70=Datos!$C$13, "Iniciativas_Objetivo3", IF(B70=Datos!$C$14, "Iniciativas_Objetivo4", IF(B70=Datos!$C$15, "Iniciativas_Objetivo5", IF(B70=Datos!$C$16, "Iniciativas_Objetivo6", IF(B70=Datos!$C$17, "Iniciativas_Objetivo7", IF(B70=Datos!$C$18, "Iniciativas_Objetivo8", IF(B70=Datos!$C$19, "Iniciativas_Objetivo9", IF(B70=Datos!$C$20, "Iniciativas_Objetivo10", IF(B70=Datos!$C$21, "Iniciativas_Objetivo11", IF(B70=Datos!$C$22, "Iniciativas_Objetivo12",IF(B70=Datos!$C$23, "Iniciativas_Objetivo13", " ")))))))))))))</f>
        <v>Iniciativas_Objetivo9</v>
      </c>
    </row>
    <row r="71" spans="1:32" ht="185.25" x14ac:dyDescent="0.2">
      <c r="A71" s="73" t="s">
        <v>140</v>
      </c>
      <c r="B71" s="64" t="s">
        <v>141</v>
      </c>
      <c r="C71" s="64" t="s">
        <v>142</v>
      </c>
      <c r="D71" s="64" t="s">
        <v>430</v>
      </c>
      <c r="E71" s="62" t="s">
        <v>101</v>
      </c>
      <c r="F71" s="71" t="s">
        <v>431</v>
      </c>
      <c r="G71" s="99" t="s">
        <v>276</v>
      </c>
      <c r="H71" s="71" t="s">
        <v>85</v>
      </c>
      <c r="I71" s="71" t="s">
        <v>432</v>
      </c>
      <c r="J71" s="134" t="s">
        <v>87</v>
      </c>
      <c r="K71" s="135" t="s">
        <v>88</v>
      </c>
      <c r="L71" s="135" t="s">
        <v>127</v>
      </c>
      <c r="M71" s="71" t="s">
        <v>433</v>
      </c>
      <c r="N71" s="100" t="s">
        <v>434</v>
      </c>
      <c r="O71" s="142">
        <f>480*(1-0.3)</f>
        <v>336</v>
      </c>
      <c r="P71" s="71" t="s">
        <v>92</v>
      </c>
      <c r="Q71" s="71">
        <v>298</v>
      </c>
      <c r="R71" s="83">
        <v>336</v>
      </c>
      <c r="S71" s="59">
        <f t="shared" si="0"/>
        <v>0.88690476190476186</v>
      </c>
      <c r="T71" s="70">
        <v>1</v>
      </c>
      <c r="U71" s="42">
        <f t="shared" si="1"/>
        <v>0.88690476190476186</v>
      </c>
      <c r="V71" s="199" t="s">
        <v>797</v>
      </c>
      <c r="W71" s="63" t="s">
        <v>477</v>
      </c>
      <c r="AF71" s="12" t="str">
        <f>IF(B71=Datos!$C$11, "Iniciativas_Objetivo1", IF(B71=Datos!$C$12, "Iniciativas_Objetivo2", IF(B71=Datos!$C$13, "Iniciativas_Objetivo3", IF(B71=Datos!$C$14, "Iniciativas_Objetivo4", IF(B71=Datos!$C$15, "Iniciativas_Objetivo5", IF(B71=Datos!$C$16, "Iniciativas_Objetivo6", IF(B71=Datos!$C$17, "Iniciativas_Objetivo7", IF(B71=Datos!$C$18, "Iniciativas_Objetivo8", IF(B71=Datos!$C$19, "Iniciativas_Objetivo9", IF(B71=Datos!$C$20, "Iniciativas_Objetivo10", IF(B71=Datos!$C$21, "Iniciativas_Objetivo11", IF(B71=Datos!$C$22, "Iniciativas_Objetivo12",IF(B71=Datos!$C$23, "Iniciativas_Objetivo13", " ")))))))))))))</f>
        <v>Iniciativas_Objetivo9</v>
      </c>
    </row>
    <row r="72" spans="1:32" ht="409.5" x14ac:dyDescent="0.2">
      <c r="A72" s="73" t="s">
        <v>140</v>
      </c>
      <c r="B72" s="64" t="s">
        <v>141</v>
      </c>
      <c r="C72" s="64" t="s">
        <v>142</v>
      </c>
      <c r="D72" s="64" t="s">
        <v>430</v>
      </c>
      <c r="E72" s="62" t="s">
        <v>101</v>
      </c>
      <c r="F72" s="71" t="s">
        <v>431</v>
      </c>
      <c r="G72" s="99" t="s">
        <v>279</v>
      </c>
      <c r="H72" s="71" t="s">
        <v>85</v>
      </c>
      <c r="I72" s="71" t="s">
        <v>432</v>
      </c>
      <c r="J72" s="134" t="s">
        <v>87</v>
      </c>
      <c r="K72" s="135" t="s">
        <v>88</v>
      </c>
      <c r="L72" s="135" t="s">
        <v>127</v>
      </c>
      <c r="M72" s="71" t="s">
        <v>433</v>
      </c>
      <c r="N72" s="100" t="s">
        <v>434</v>
      </c>
      <c r="O72" s="142">
        <v>700</v>
      </c>
      <c r="P72" s="71" t="s">
        <v>92</v>
      </c>
      <c r="Q72" s="73">
        <v>1052</v>
      </c>
      <c r="R72" s="73">
        <v>700</v>
      </c>
      <c r="S72" s="59">
        <f>IFERROR(IF(IF(L72="Programación anual", IF(COUNTIF(O72,"&lt;=1")=1,(Q72/R72)*(100%/O72),Q72/R72), IF(COUNTIF(O72,"&lt;=1")=1,(Q72/R72)*(100%/O72)*(T72/100%),(Q72/R72)*(T100/100%)))&gt;=1,100%,IF(L72="Programación anual", IF(COUNTIF(O72,"&lt;=1")=1,(Q100/R100)*(100%/O100),Q100/R100), IF(COUNTIF(O100,"&lt;=1")=1,(Q100/R100)*(100%/O100)*(T100/100%),(Q100/R100)*(T100/100%))))," ")</f>
        <v>1</v>
      </c>
      <c r="T72" s="70">
        <v>1</v>
      </c>
      <c r="U72" s="42">
        <f t="shared" si="1"/>
        <v>1</v>
      </c>
      <c r="V72" s="188" t="s">
        <v>478</v>
      </c>
      <c r="W72" s="204"/>
      <c r="AF72" s="12" t="str">
        <f>IF(B72=Datos!$C$11, "Iniciativas_Objetivo1", IF(B72=Datos!$C$12, "Iniciativas_Objetivo2", IF(B72=Datos!$C$13, "Iniciativas_Objetivo3", IF(B72=Datos!$C$14, "Iniciativas_Objetivo4", IF(B72=Datos!$C$15, "Iniciativas_Objetivo5", IF(B72=Datos!$C$16, "Iniciativas_Objetivo6", IF(B72=Datos!$C$17, "Iniciativas_Objetivo7", IF(B72=Datos!$C$18, "Iniciativas_Objetivo8", IF(B72=Datos!$C$19, "Iniciativas_Objetivo9", IF(B72=Datos!$C$20, "Iniciativas_Objetivo10", IF(B72=Datos!$C$21, "Iniciativas_Objetivo11", IF(B72=Datos!$C$22, "Iniciativas_Objetivo12",IF(B72=Datos!$C$23, "Iniciativas_Objetivo13", " ")))))))))))))</f>
        <v>Iniciativas_Objetivo9</v>
      </c>
    </row>
    <row r="73" spans="1:32" ht="156.75" x14ac:dyDescent="0.2">
      <c r="A73" s="68" t="s">
        <v>140</v>
      </c>
      <c r="B73" s="64" t="s">
        <v>141</v>
      </c>
      <c r="C73" s="64" t="s">
        <v>142</v>
      </c>
      <c r="D73" s="64" t="s">
        <v>479</v>
      </c>
      <c r="E73" s="62" t="s">
        <v>355</v>
      </c>
      <c r="F73" s="71" t="s">
        <v>431</v>
      </c>
      <c r="G73" s="136" t="s">
        <v>134</v>
      </c>
      <c r="H73" s="71" t="s">
        <v>85</v>
      </c>
      <c r="I73" s="64" t="s">
        <v>480</v>
      </c>
      <c r="J73" s="134" t="s">
        <v>87</v>
      </c>
      <c r="K73" s="135" t="s">
        <v>88</v>
      </c>
      <c r="L73" s="135" t="s">
        <v>127</v>
      </c>
      <c r="M73" s="64" t="s">
        <v>481</v>
      </c>
      <c r="N73" s="101" t="s">
        <v>482</v>
      </c>
      <c r="O73" s="102">
        <v>4</v>
      </c>
      <c r="P73" s="71" t="s">
        <v>92</v>
      </c>
      <c r="Q73" s="71">
        <v>1</v>
      </c>
      <c r="R73" s="71">
        <v>4</v>
      </c>
      <c r="S73" s="59">
        <f t="shared" ref="S73:S123" si="2">IFERROR(IF(L73="Programación anual", IF(COUNTIF(O73,"&lt;=1")=1,(Q73/R73)*(100%/O73),Q73/R73), IF(COUNTIF(O73,"&lt;=1")=1,(Q73/R73)*(100%/O73)*(T73/100%),(Q73/R73)*(T73/100%)))," ")</f>
        <v>0.25</v>
      </c>
      <c r="T73" s="70">
        <v>1</v>
      </c>
      <c r="U73" s="42">
        <f t="shared" ref="U73:U123" si="3">IFERROR(IF(S73=" "," ",IF(S73&gt;=T73,1,S73/T73))," ")</f>
        <v>0.25</v>
      </c>
      <c r="V73" s="383" t="s">
        <v>483</v>
      </c>
      <c r="W73" s="384" t="s">
        <v>484</v>
      </c>
      <c r="AF73" s="12" t="str">
        <f>IF(B73=Datos!$C$11, "Iniciativas_Objetivo1", IF(B73=Datos!$C$12, "Iniciativas_Objetivo2", IF(B73=Datos!$C$13, "Iniciativas_Objetivo3", IF(B73=Datos!$C$14, "Iniciativas_Objetivo4", IF(B73=Datos!$C$15, "Iniciativas_Objetivo5", IF(B73=Datos!$C$16, "Iniciativas_Objetivo6", IF(B73=Datos!$C$17, "Iniciativas_Objetivo7", IF(B73=Datos!$C$18, "Iniciativas_Objetivo8", IF(B73=Datos!$C$19, "Iniciativas_Objetivo9", IF(B73=Datos!$C$20, "Iniciativas_Objetivo10", IF(B73=Datos!$C$21, "Iniciativas_Objetivo11", IF(B73=Datos!$C$22, "Iniciativas_Objetivo12",IF(B73=Datos!$C$23, "Iniciativas_Objetivo13", " ")))))))))))))</f>
        <v>Iniciativas_Objetivo9</v>
      </c>
    </row>
    <row r="74" spans="1:32" ht="409.5" x14ac:dyDescent="0.2">
      <c r="A74" s="73" t="s">
        <v>140</v>
      </c>
      <c r="B74" s="64" t="s">
        <v>141</v>
      </c>
      <c r="C74" s="64" t="s">
        <v>142</v>
      </c>
      <c r="D74" s="64" t="s">
        <v>485</v>
      </c>
      <c r="E74" s="62" t="s">
        <v>486</v>
      </c>
      <c r="F74" s="68" t="s">
        <v>487</v>
      </c>
      <c r="G74" s="136" t="s">
        <v>488</v>
      </c>
      <c r="H74" s="71" t="s">
        <v>85</v>
      </c>
      <c r="I74" s="71" t="s">
        <v>489</v>
      </c>
      <c r="J74" s="134" t="s">
        <v>87</v>
      </c>
      <c r="K74" s="135" t="s">
        <v>88</v>
      </c>
      <c r="L74" s="135" t="s">
        <v>490</v>
      </c>
      <c r="M74" s="71" t="s">
        <v>491</v>
      </c>
      <c r="N74" s="101" t="s">
        <v>492</v>
      </c>
      <c r="O74" s="178">
        <v>1</v>
      </c>
      <c r="P74" s="71" t="s">
        <v>92</v>
      </c>
      <c r="Q74" s="89">
        <f>23+436+37+30</f>
        <v>526</v>
      </c>
      <c r="R74" s="83">
        <f>24+471+40+33</f>
        <v>568</v>
      </c>
      <c r="S74" s="59">
        <f t="shared" si="2"/>
        <v>0.926056338028169</v>
      </c>
      <c r="T74" s="70">
        <v>1</v>
      </c>
      <c r="U74" s="42">
        <f t="shared" si="3"/>
        <v>0.926056338028169</v>
      </c>
      <c r="V74" s="398" t="s">
        <v>875</v>
      </c>
      <c r="W74" s="204"/>
      <c r="AF74" s="12" t="str">
        <f>IF(B74=Datos!$C$11, "Iniciativas_Objetivo1", IF(B74=Datos!$C$12, "Iniciativas_Objetivo2", IF(B74=Datos!$C$13, "Iniciativas_Objetivo3", IF(B74=Datos!$C$14, "Iniciativas_Objetivo4", IF(B74=Datos!$C$15, "Iniciativas_Objetivo5", IF(B74=Datos!$C$16, "Iniciativas_Objetivo6", IF(B74=Datos!$C$17, "Iniciativas_Objetivo7", IF(B74=Datos!$C$18, "Iniciativas_Objetivo8", IF(B74=Datos!$C$19, "Iniciativas_Objetivo9", IF(B74=Datos!$C$20, "Iniciativas_Objetivo10", IF(B74=Datos!$C$21, "Iniciativas_Objetivo11", IF(B74=Datos!$C$22, "Iniciativas_Objetivo12",IF(B74=Datos!$C$23, "Iniciativas_Objetivo13", " ")))))))))))))</f>
        <v>Iniciativas_Objetivo9</v>
      </c>
    </row>
    <row r="75" spans="1:32" ht="409.5" x14ac:dyDescent="0.2">
      <c r="A75" s="73" t="s">
        <v>140</v>
      </c>
      <c r="B75" s="64" t="s">
        <v>141</v>
      </c>
      <c r="C75" s="64" t="s">
        <v>142</v>
      </c>
      <c r="D75" s="64" t="s">
        <v>493</v>
      </c>
      <c r="E75" s="62" t="s">
        <v>355</v>
      </c>
      <c r="F75" s="68" t="s">
        <v>363</v>
      </c>
      <c r="G75" s="99" t="s">
        <v>357</v>
      </c>
      <c r="H75" s="71" t="s">
        <v>85</v>
      </c>
      <c r="I75" s="71" t="s">
        <v>494</v>
      </c>
      <c r="J75" s="134" t="s">
        <v>87</v>
      </c>
      <c r="K75" s="135" t="s">
        <v>88</v>
      </c>
      <c r="L75" s="135" t="s">
        <v>89</v>
      </c>
      <c r="M75" s="71" t="s">
        <v>495</v>
      </c>
      <c r="N75" s="63" t="s">
        <v>496</v>
      </c>
      <c r="O75" s="178">
        <v>1</v>
      </c>
      <c r="P75" s="71" t="s">
        <v>92</v>
      </c>
      <c r="Q75" s="85">
        <v>361</v>
      </c>
      <c r="R75" s="85">
        <v>404</v>
      </c>
      <c r="S75" s="59">
        <f t="shared" si="2"/>
        <v>0.89356435643564358</v>
      </c>
      <c r="T75" s="70">
        <v>1</v>
      </c>
      <c r="U75" s="42">
        <f t="shared" si="3"/>
        <v>0.89356435643564358</v>
      </c>
      <c r="V75" s="190" t="s">
        <v>876</v>
      </c>
      <c r="W75" s="61" t="s">
        <v>497</v>
      </c>
      <c r="AF75" s="12" t="str">
        <f>IF(B75=Datos!$C$11, "Iniciativas_Objetivo1", IF(B75=Datos!$C$12, "Iniciativas_Objetivo2", IF(B75=Datos!$C$13, "Iniciativas_Objetivo3", IF(B75=Datos!$C$14, "Iniciativas_Objetivo4", IF(B75=Datos!$C$15, "Iniciativas_Objetivo5", IF(B75=Datos!$C$16, "Iniciativas_Objetivo6", IF(B75=Datos!$C$17, "Iniciativas_Objetivo7", IF(B75=Datos!$C$18, "Iniciativas_Objetivo8", IF(B75=Datos!$C$19, "Iniciativas_Objetivo9", IF(B75=Datos!$C$20, "Iniciativas_Objetivo10", IF(B75=Datos!$C$21, "Iniciativas_Objetivo11", IF(B75=Datos!$C$22, "Iniciativas_Objetivo12",IF(B75=Datos!$C$23, "Iniciativas_Objetivo13", " ")))))))))))))</f>
        <v>Iniciativas_Objetivo9</v>
      </c>
    </row>
    <row r="76" spans="1:32" ht="356.25" x14ac:dyDescent="0.2">
      <c r="A76" s="73" t="s">
        <v>140</v>
      </c>
      <c r="B76" s="64" t="s">
        <v>141</v>
      </c>
      <c r="C76" s="64" t="s">
        <v>142</v>
      </c>
      <c r="D76" s="64" t="s">
        <v>498</v>
      </c>
      <c r="E76" s="62" t="s">
        <v>355</v>
      </c>
      <c r="F76" s="68" t="s">
        <v>363</v>
      </c>
      <c r="G76" s="99" t="s">
        <v>357</v>
      </c>
      <c r="H76" s="71" t="s">
        <v>85</v>
      </c>
      <c r="I76" s="71" t="s">
        <v>499</v>
      </c>
      <c r="J76" s="134" t="s">
        <v>97</v>
      </c>
      <c r="K76" s="135" t="s">
        <v>88</v>
      </c>
      <c r="L76" s="135" t="s">
        <v>89</v>
      </c>
      <c r="M76" s="71" t="s">
        <v>500</v>
      </c>
      <c r="N76" s="100" t="s">
        <v>501</v>
      </c>
      <c r="O76" s="178">
        <v>1</v>
      </c>
      <c r="P76" s="71" t="s">
        <v>92</v>
      </c>
      <c r="Q76" s="89">
        <v>839</v>
      </c>
      <c r="R76" s="83">
        <v>839</v>
      </c>
      <c r="S76" s="59">
        <f t="shared" si="2"/>
        <v>1</v>
      </c>
      <c r="T76" s="70">
        <v>1</v>
      </c>
      <c r="U76" s="42">
        <f t="shared" si="3"/>
        <v>1</v>
      </c>
      <c r="V76" s="378" t="s">
        <v>877</v>
      </c>
      <c r="W76" s="61"/>
      <c r="AF76" s="12" t="str">
        <f>IF(B76=Datos!$C$11, "Iniciativas_Objetivo1", IF(B76=Datos!$C$12, "Iniciativas_Objetivo2", IF(B76=Datos!$C$13, "Iniciativas_Objetivo3", IF(B76=Datos!$C$14, "Iniciativas_Objetivo4", IF(B76=Datos!$C$15, "Iniciativas_Objetivo5", IF(B76=Datos!$C$16, "Iniciativas_Objetivo6", IF(B76=Datos!$C$17, "Iniciativas_Objetivo7", IF(B76=Datos!$C$18, "Iniciativas_Objetivo8", IF(B76=Datos!$C$19, "Iniciativas_Objetivo9", IF(B76=Datos!$C$20, "Iniciativas_Objetivo10", IF(B76=Datos!$C$21, "Iniciativas_Objetivo11", IF(B76=Datos!$C$22, "Iniciativas_Objetivo12",IF(B76=Datos!$C$23, "Iniciativas_Objetivo13", " ")))))))))))))</f>
        <v>Iniciativas_Objetivo9</v>
      </c>
    </row>
    <row r="77" spans="1:32" ht="130.5" x14ac:dyDescent="0.2">
      <c r="A77" s="62" t="s">
        <v>140</v>
      </c>
      <c r="B77" s="64" t="s">
        <v>141</v>
      </c>
      <c r="C77" s="64" t="s">
        <v>142</v>
      </c>
      <c r="D77" s="62" t="s">
        <v>502</v>
      </c>
      <c r="E77" s="62" t="s">
        <v>355</v>
      </c>
      <c r="F77" s="68" t="s">
        <v>356</v>
      </c>
      <c r="G77" s="99" t="s">
        <v>357</v>
      </c>
      <c r="H77" s="71" t="s">
        <v>85</v>
      </c>
      <c r="I77" s="62" t="s">
        <v>503</v>
      </c>
      <c r="J77" s="134" t="s">
        <v>87</v>
      </c>
      <c r="K77" s="135" t="s">
        <v>88</v>
      </c>
      <c r="L77" s="135" t="s">
        <v>89</v>
      </c>
      <c r="M77" s="71" t="s">
        <v>504</v>
      </c>
      <c r="N77" s="101" t="s">
        <v>505</v>
      </c>
      <c r="O77" s="178">
        <v>1</v>
      </c>
      <c r="P77" s="71" t="s">
        <v>92</v>
      </c>
      <c r="Q77" s="71">
        <v>0</v>
      </c>
      <c r="R77" s="84">
        <v>0</v>
      </c>
      <c r="S77" s="59" t="str">
        <f t="shared" si="2"/>
        <v xml:space="preserve"> </v>
      </c>
      <c r="T77" s="70">
        <v>1</v>
      </c>
      <c r="U77" s="42" t="str">
        <f t="shared" si="3"/>
        <v xml:space="preserve"> </v>
      </c>
      <c r="V77" s="374" t="s">
        <v>506</v>
      </c>
      <c r="W77" s="63" t="s">
        <v>507</v>
      </c>
      <c r="AF77" s="12" t="str">
        <f>IF(B77=Datos!$C$11, "Iniciativas_Objetivo1", IF(B77=Datos!$C$12, "Iniciativas_Objetivo2", IF(B77=Datos!$C$13, "Iniciativas_Objetivo3", IF(B77=Datos!$C$14, "Iniciativas_Objetivo4", IF(B77=Datos!$C$15, "Iniciativas_Objetivo5", IF(B77=Datos!$C$16, "Iniciativas_Objetivo6", IF(B77=Datos!$C$17, "Iniciativas_Objetivo7", IF(B77=Datos!$C$18, "Iniciativas_Objetivo8", IF(B77=Datos!$C$19, "Iniciativas_Objetivo9", IF(B77=Datos!$C$20, "Iniciativas_Objetivo10", IF(B77=Datos!$C$21, "Iniciativas_Objetivo11", IF(B77=Datos!$C$22, "Iniciativas_Objetivo12",IF(B77=Datos!$C$23, "Iniciativas_Objetivo13", " ")))))))))))))</f>
        <v>Iniciativas_Objetivo9</v>
      </c>
    </row>
    <row r="78" spans="1:32" ht="173.25" x14ac:dyDescent="0.2">
      <c r="A78" s="73" t="s">
        <v>140</v>
      </c>
      <c r="B78" s="64" t="s">
        <v>141</v>
      </c>
      <c r="C78" s="64" t="s">
        <v>142</v>
      </c>
      <c r="D78" s="64" t="s">
        <v>508</v>
      </c>
      <c r="E78" s="62" t="s">
        <v>355</v>
      </c>
      <c r="F78" s="68" t="s">
        <v>363</v>
      </c>
      <c r="G78" s="99" t="s">
        <v>357</v>
      </c>
      <c r="H78" s="71" t="s">
        <v>85</v>
      </c>
      <c r="I78" s="71" t="s">
        <v>509</v>
      </c>
      <c r="J78" s="134" t="s">
        <v>87</v>
      </c>
      <c r="K78" s="135" t="s">
        <v>88</v>
      </c>
      <c r="L78" s="135" t="s">
        <v>89</v>
      </c>
      <c r="M78" s="71" t="s">
        <v>510</v>
      </c>
      <c r="N78" s="101" t="s">
        <v>511</v>
      </c>
      <c r="O78" s="178">
        <v>1</v>
      </c>
      <c r="P78" s="71" t="s">
        <v>92</v>
      </c>
      <c r="Q78" s="73">
        <v>0</v>
      </c>
      <c r="R78" s="73">
        <v>0</v>
      </c>
      <c r="S78" s="59" t="str">
        <f t="shared" si="2"/>
        <v xml:space="preserve"> </v>
      </c>
      <c r="T78" s="70">
        <v>1</v>
      </c>
      <c r="U78" s="42" t="str">
        <f t="shared" si="3"/>
        <v xml:space="preserve"> </v>
      </c>
      <c r="V78" s="374" t="s">
        <v>506</v>
      </c>
      <c r="W78" s="63" t="s">
        <v>507</v>
      </c>
      <c r="AF78" s="12" t="str">
        <f>IF(B78=Datos!$C$11, "Iniciativas_Objetivo1", IF(B78=Datos!$C$12, "Iniciativas_Objetivo2", IF(B78=Datos!$C$13, "Iniciativas_Objetivo3", IF(B78=Datos!$C$14, "Iniciativas_Objetivo4", IF(B78=Datos!$C$15, "Iniciativas_Objetivo5", IF(B78=Datos!$C$16, "Iniciativas_Objetivo6", IF(B78=Datos!$C$17, "Iniciativas_Objetivo7", IF(B78=Datos!$C$18, "Iniciativas_Objetivo8", IF(B78=Datos!$C$19, "Iniciativas_Objetivo9", IF(B78=Datos!$C$20, "Iniciativas_Objetivo10", IF(B78=Datos!$C$21, "Iniciativas_Objetivo11", IF(B78=Datos!$C$22, "Iniciativas_Objetivo12",IF(B78=Datos!$C$23, "Iniciativas_Objetivo13", " ")))))))))))))</f>
        <v>Iniciativas_Objetivo9</v>
      </c>
    </row>
    <row r="79" spans="1:32" ht="277.5" x14ac:dyDescent="0.2">
      <c r="A79" s="73" t="s">
        <v>302</v>
      </c>
      <c r="B79" s="64" t="s">
        <v>334</v>
      </c>
      <c r="C79" s="64" t="s">
        <v>335</v>
      </c>
      <c r="D79" s="64" t="s">
        <v>512</v>
      </c>
      <c r="E79" s="62" t="s">
        <v>513</v>
      </c>
      <c r="F79" s="62" t="s">
        <v>514</v>
      </c>
      <c r="G79" s="99" t="s">
        <v>515</v>
      </c>
      <c r="H79" s="71" t="s">
        <v>85</v>
      </c>
      <c r="I79" s="71" t="s">
        <v>516</v>
      </c>
      <c r="J79" s="134" t="s">
        <v>87</v>
      </c>
      <c r="K79" s="135" t="s">
        <v>318</v>
      </c>
      <c r="L79" s="135" t="s">
        <v>89</v>
      </c>
      <c r="M79" s="71" t="s">
        <v>517</v>
      </c>
      <c r="N79" s="63" t="s">
        <v>518</v>
      </c>
      <c r="O79" s="178">
        <v>1</v>
      </c>
      <c r="P79" s="71" t="s">
        <v>92</v>
      </c>
      <c r="Q79" s="76">
        <v>368553</v>
      </c>
      <c r="R79" s="76">
        <v>368553</v>
      </c>
      <c r="S79" s="59">
        <f t="shared" si="2"/>
        <v>1</v>
      </c>
      <c r="T79" s="70">
        <v>1</v>
      </c>
      <c r="U79" s="42">
        <f t="shared" si="3"/>
        <v>1</v>
      </c>
      <c r="V79" s="199" t="s">
        <v>814</v>
      </c>
      <c r="W79" s="71"/>
      <c r="AF79" s="12" t="str">
        <f>IF(B79=Datos!$C$11, "Iniciativas_Objetivo1", IF(B79=Datos!$C$12, "Iniciativas_Objetivo2", IF(B79=Datos!$C$13, "Iniciativas_Objetivo3", IF(B79=Datos!$C$14, "Iniciativas_Objetivo4", IF(B79=Datos!$C$15, "Iniciativas_Objetivo5", IF(B79=Datos!$C$16, "Iniciativas_Objetivo6", IF(B79=Datos!$C$17, "Iniciativas_Objetivo7", IF(B79=Datos!$C$18, "Iniciativas_Objetivo8", IF(B79=Datos!$C$19, "Iniciativas_Objetivo9", IF(B79=Datos!$C$20, "Iniciativas_Objetivo10", IF(B79=Datos!$C$21, "Iniciativas_Objetivo11", IF(B79=Datos!$C$22, "Iniciativas_Objetivo12",IF(B79=Datos!$C$23, "Iniciativas_Objetivo13", " ")))))))))))))</f>
        <v>Iniciativas_Objetivo8</v>
      </c>
    </row>
    <row r="80" spans="1:32" ht="242.25" x14ac:dyDescent="0.2">
      <c r="A80" s="73" t="s">
        <v>140</v>
      </c>
      <c r="B80" s="64" t="s">
        <v>141</v>
      </c>
      <c r="C80" s="64" t="s">
        <v>142</v>
      </c>
      <c r="D80" s="64" t="s">
        <v>519</v>
      </c>
      <c r="E80" s="62" t="s">
        <v>513</v>
      </c>
      <c r="F80" s="68" t="s">
        <v>520</v>
      </c>
      <c r="G80" s="99" t="s">
        <v>515</v>
      </c>
      <c r="H80" s="71" t="s">
        <v>85</v>
      </c>
      <c r="I80" s="71" t="s">
        <v>521</v>
      </c>
      <c r="J80" s="134" t="s">
        <v>87</v>
      </c>
      <c r="K80" s="135" t="s">
        <v>88</v>
      </c>
      <c r="L80" s="135" t="s">
        <v>127</v>
      </c>
      <c r="M80" s="71" t="s">
        <v>522</v>
      </c>
      <c r="N80" s="69" t="s">
        <v>523</v>
      </c>
      <c r="O80" s="143">
        <v>1</v>
      </c>
      <c r="P80" s="71" t="s">
        <v>92</v>
      </c>
      <c r="Q80" s="71">
        <v>2</v>
      </c>
      <c r="R80" s="90">
        <v>4</v>
      </c>
      <c r="S80" s="59">
        <f t="shared" si="2"/>
        <v>0.5</v>
      </c>
      <c r="T80" s="70">
        <v>1</v>
      </c>
      <c r="U80" s="42">
        <f t="shared" si="3"/>
        <v>0.5</v>
      </c>
      <c r="V80" s="377" t="s">
        <v>815</v>
      </c>
      <c r="W80" s="66" t="s">
        <v>816</v>
      </c>
      <c r="AF80" s="12" t="str">
        <f>IF(B80=Datos!$C$11, "Iniciativas_Objetivo1", IF(B80=Datos!$C$12, "Iniciativas_Objetivo2", IF(B80=Datos!$C$13, "Iniciativas_Objetivo3", IF(B80=Datos!$C$14, "Iniciativas_Objetivo4", IF(B80=Datos!$C$15, "Iniciativas_Objetivo5", IF(B80=Datos!$C$16, "Iniciativas_Objetivo6", IF(B80=Datos!$C$17, "Iniciativas_Objetivo7", IF(B80=Datos!$C$18, "Iniciativas_Objetivo8", IF(B80=Datos!$C$19, "Iniciativas_Objetivo9", IF(B80=Datos!$C$20, "Iniciativas_Objetivo10", IF(B80=Datos!$C$21, "Iniciativas_Objetivo11", IF(B80=Datos!$C$22, "Iniciativas_Objetivo12",IF(B80=Datos!$C$23, "Iniciativas_Objetivo13", " ")))))))))))))</f>
        <v>Iniciativas_Objetivo9</v>
      </c>
    </row>
    <row r="81" spans="1:32" ht="159" x14ac:dyDescent="0.2">
      <c r="A81" s="73" t="s">
        <v>140</v>
      </c>
      <c r="B81" s="64" t="s">
        <v>524</v>
      </c>
      <c r="C81" s="64" t="s">
        <v>525</v>
      </c>
      <c r="D81" s="64" t="s">
        <v>526</v>
      </c>
      <c r="E81" s="62" t="s">
        <v>513</v>
      </c>
      <c r="F81" s="68" t="s">
        <v>527</v>
      </c>
      <c r="G81" s="99" t="s">
        <v>515</v>
      </c>
      <c r="H81" s="71" t="s">
        <v>85</v>
      </c>
      <c r="I81" s="71" t="s">
        <v>528</v>
      </c>
      <c r="J81" s="134" t="s">
        <v>87</v>
      </c>
      <c r="K81" s="135" t="s">
        <v>88</v>
      </c>
      <c r="L81" s="135" t="s">
        <v>127</v>
      </c>
      <c r="M81" s="71" t="s">
        <v>529</v>
      </c>
      <c r="N81" s="63" t="s">
        <v>530</v>
      </c>
      <c r="O81" s="78">
        <v>25000</v>
      </c>
      <c r="P81" s="71" t="s">
        <v>92</v>
      </c>
      <c r="Q81" s="76">
        <v>24875</v>
      </c>
      <c r="R81" s="76">
        <v>25000</v>
      </c>
      <c r="S81" s="59">
        <f t="shared" si="2"/>
        <v>0.995</v>
      </c>
      <c r="T81" s="70">
        <v>1</v>
      </c>
      <c r="U81" s="42">
        <f t="shared" si="3"/>
        <v>0.995</v>
      </c>
      <c r="V81" s="374" t="s">
        <v>531</v>
      </c>
      <c r="W81" s="63"/>
      <c r="AF81" s="12" t="str">
        <f>IF(B81=Datos!$C$11, "Iniciativas_Objetivo1", IF(B81=Datos!$C$12, "Iniciativas_Objetivo2", IF(B81=Datos!$C$13, "Iniciativas_Objetivo3", IF(B81=Datos!$C$14, "Iniciativas_Objetivo4", IF(B81=Datos!$C$15, "Iniciativas_Objetivo5", IF(B81=Datos!$C$16, "Iniciativas_Objetivo6", IF(B81=Datos!$C$17, "Iniciativas_Objetivo7", IF(B81=Datos!$C$18, "Iniciativas_Objetivo8", IF(B81=Datos!$C$19, "Iniciativas_Objetivo9", IF(B81=Datos!$C$20, "Iniciativas_Objetivo10", IF(B81=Datos!$C$21, "Iniciativas_Objetivo11", IF(B81=Datos!$C$22, "Iniciativas_Objetivo12",IF(B81=Datos!$C$23, "Iniciativas_Objetivo13", " ")))))))))))))</f>
        <v>Iniciativas_Objetivo10</v>
      </c>
    </row>
    <row r="82" spans="1:32" ht="116.25" x14ac:dyDescent="0.2">
      <c r="A82" s="73" t="s">
        <v>140</v>
      </c>
      <c r="B82" s="64" t="s">
        <v>532</v>
      </c>
      <c r="C82" s="64" t="s">
        <v>533</v>
      </c>
      <c r="D82" s="64" t="s">
        <v>534</v>
      </c>
      <c r="E82" s="62" t="s">
        <v>144</v>
      </c>
      <c r="F82" s="68" t="s">
        <v>535</v>
      </c>
      <c r="G82" s="99" t="s">
        <v>536</v>
      </c>
      <c r="H82" s="71" t="s">
        <v>85</v>
      </c>
      <c r="I82" s="71" t="s">
        <v>537</v>
      </c>
      <c r="J82" s="134" t="s">
        <v>87</v>
      </c>
      <c r="K82" s="135" t="s">
        <v>88</v>
      </c>
      <c r="L82" s="135" t="s">
        <v>89</v>
      </c>
      <c r="M82" s="71" t="s">
        <v>538</v>
      </c>
      <c r="N82" s="101" t="s">
        <v>539</v>
      </c>
      <c r="O82" s="178">
        <v>1</v>
      </c>
      <c r="P82" s="71" t="s">
        <v>92</v>
      </c>
      <c r="Q82" s="74">
        <v>464</v>
      </c>
      <c r="R82" s="75">
        <v>499</v>
      </c>
      <c r="S82" s="59">
        <f t="shared" si="2"/>
        <v>0.9298597194388778</v>
      </c>
      <c r="T82" s="70">
        <v>1</v>
      </c>
      <c r="U82" s="42">
        <f t="shared" si="3"/>
        <v>0.9298597194388778</v>
      </c>
      <c r="V82" s="199" t="s">
        <v>878</v>
      </c>
      <c r="W82" s="67"/>
      <c r="AF82" s="12" t="str">
        <f>IF(B82=Datos!$C$11, "Iniciativas_Objetivo1", IF(B82=Datos!$C$12, "Iniciativas_Objetivo2", IF(B82=Datos!$C$13, "Iniciativas_Objetivo3", IF(B82=Datos!$C$14, "Iniciativas_Objetivo4", IF(B82=Datos!$C$15, "Iniciativas_Objetivo5", IF(B82=Datos!$C$16, "Iniciativas_Objetivo6", IF(B82=Datos!$C$17, "Iniciativas_Objetivo7", IF(B82=Datos!$C$18, "Iniciativas_Objetivo8", IF(B82=Datos!$C$19, "Iniciativas_Objetivo9", IF(B82=Datos!$C$20, "Iniciativas_Objetivo10", IF(B82=Datos!$C$21, "Iniciativas_Objetivo11", IF(B82=Datos!$C$22, "Iniciativas_Objetivo12",IF(B82=Datos!$C$23, "Iniciativas_Objetivo13", " ")))))))))))))</f>
        <v>Iniciativas_Objetivo11</v>
      </c>
    </row>
    <row r="83" spans="1:32" ht="222.75" x14ac:dyDescent="0.2">
      <c r="A83" s="73" t="s">
        <v>140</v>
      </c>
      <c r="B83" s="64" t="s">
        <v>141</v>
      </c>
      <c r="C83" s="64" t="s">
        <v>142</v>
      </c>
      <c r="D83" s="64" t="s">
        <v>540</v>
      </c>
      <c r="E83" s="62" t="s">
        <v>379</v>
      </c>
      <c r="F83" s="62" t="s">
        <v>380</v>
      </c>
      <c r="G83" s="99" t="s">
        <v>381</v>
      </c>
      <c r="H83" s="64" t="s">
        <v>256</v>
      </c>
      <c r="I83" s="71" t="s">
        <v>541</v>
      </c>
      <c r="J83" s="134" t="s">
        <v>87</v>
      </c>
      <c r="K83" s="135" t="s">
        <v>88</v>
      </c>
      <c r="L83" s="135" t="s">
        <v>89</v>
      </c>
      <c r="M83" s="71" t="s">
        <v>542</v>
      </c>
      <c r="N83" s="61" t="s">
        <v>543</v>
      </c>
      <c r="O83" s="144">
        <v>1</v>
      </c>
      <c r="P83" s="71" t="s">
        <v>92</v>
      </c>
      <c r="Q83" s="64">
        <v>5789</v>
      </c>
      <c r="R83" s="81">
        <v>5796</v>
      </c>
      <c r="S83" s="59">
        <f t="shared" si="2"/>
        <v>0.99879227053140096</v>
      </c>
      <c r="T83" s="70">
        <v>1</v>
      </c>
      <c r="U83" s="42">
        <f t="shared" si="3"/>
        <v>0.99879227053140096</v>
      </c>
      <c r="V83" s="394" t="s">
        <v>544</v>
      </c>
      <c r="W83" s="399" t="s">
        <v>545</v>
      </c>
      <c r="AF83" s="12" t="str">
        <f>IF(B83=Datos!$C$11, "Iniciativas_Objetivo1", IF(B83=Datos!$C$12, "Iniciativas_Objetivo2", IF(B83=Datos!$C$13, "Iniciativas_Objetivo3", IF(B83=Datos!$C$14, "Iniciativas_Objetivo4", IF(B83=Datos!$C$15, "Iniciativas_Objetivo5", IF(B83=Datos!$C$16, "Iniciativas_Objetivo6", IF(B83=Datos!$C$17, "Iniciativas_Objetivo7", IF(B83=Datos!$C$18, "Iniciativas_Objetivo8", IF(B83=Datos!$C$19, "Iniciativas_Objetivo9", IF(B83=Datos!$C$20, "Iniciativas_Objetivo10", IF(B83=Datos!$C$21, "Iniciativas_Objetivo11", IF(B83=Datos!$C$22, "Iniciativas_Objetivo12",IF(B83=Datos!$C$23, "Iniciativas_Objetivo13", " ")))))))))))))</f>
        <v>Iniciativas_Objetivo9</v>
      </c>
    </row>
    <row r="84" spans="1:32" ht="409.5" x14ac:dyDescent="0.2">
      <c r="A84" s="73" t="s">
        <v>140</v>
      </c>
      <c r="B84" s="64" t="s">
        <v>141</v>
      </c>
      <c r="C84" s="64" t="s">
        <v>142</v>
      </c>
      <c r="D84" s="62" t="s">
        <v>546</v>
      </c>
      <c r="E84" s="62" t="s">
        <v>547</v>
      </c>
      <c r="F84" s="68" t="s">
        <v>548</v>
      </c>
      <c r="G84" s="99" t="s">
        <v>549</v>
      </c>
      <c r="H84" s="71" t="s">
        <v>85</v>
      </c>
      <c r="I84" s="71" t="s">
        <v>550</v>
      </c>
      <c r="J84" s="134" t="s">
        <v>87</v>
      </c>
      <c r="K84" s="135" t="s">
        <v>88</v>
      </c>
      <c r="L84" s="135" t="s">
        <v>127</v>
      </c>
      <c r="M84" s="62" t="s">
        <v>551</v>
      </c>
      <c r="N84" s="69" t="s">
        <v>552</v>
      </c>
      <c r="O84" s="144">
        <v>1</v>
      </c>
      <c r="P84" s="90" t="s">
        <v>92</v>
      </c>
      <c r="Q84" s="74">
        <v>43</v>
      </c>
      <c r="R84" s="74">
        <v>43</v>
      </c>
      <c r="S84" s="59">
        <f>IFERROR(IF(L84="Programación anual", IF(COUNTIF(O84,"&lt;=1")=1,(Q84/R84)*(100%/O84),Q84/R84), IF(COUNTIF(O84,"&lt;=1")=1,(Q84/R84)*(100%/O84)*(T84/100%),(Q84/R84)*(T84/100%)))," ")</f>
        <v>1</v>
      </c>
      <c r="T84" s="70">
        <v>1</v>
      </c>
      <c r="U84" s="42">
        <f t="shared" si="3"/>
        <v>1</v>
      </c>
      <c r="V84" s="400" t="s">
        <v>879</v>
      </c>
      <c r="W84" s="71" t="s">
        <v>800</v>
      </c>
      <c r="AF84" s="12" t="str">
        <f>IF(B84=Datos!$C$11, "Iniciativas_Objetivo1", IF(B84=Datos!$C$12, "Iniciativas_Objetivo2", IF(B84=Datos!$C$13, "Iniciativas_Objetivo3", IF(B84=Datos!$C$14, "Iniciativas_Objetivo4", IF(B84=Datos!$C$15, "Iniciativas_Objetivo5", IF(B84=Datos!$C$16, "Iniciativas_Objetivo6", IF(B84=Datos!$C$17, "Iniciativas_Objetivo7", IF(B84=Datos!$C$18, "Iniciativas_Objetivo8", IF(B84=Datos!$C$19, "Iniciativas_Objetivo9", IF(B84=Datos!$C$20, "Iniciativas_Objetivo10", IF(B84=Datos!$C$21, "Iniciativas_Objetivo11", IF(B84=Datos!$C$22, "Iniciativas_Objetivo12",IF(B84=Datos!$C$23, "Iniciativas_Objetivo13", " ")))))))))))))</f>
        <v>Iniciativas_Objetivo9</v>
      </c>
    </row>
    <row r="85" spans="1:32" ht="409.5" x14ac:dyDescent="0.2">
      <c r="A85" s="73" t="s">
        <v>140</v>
      </c>
      <c r="B85" s="64" t="s">
        <v>141</v>
      </c>
      <c r="C85" s="64" t="s">
        <v>142</v>
      </c>
      <c r="D85" s="68" t="s">
        <v>553</v>
      </c>
      <c r="E85" s="62" t="s">
        <v>306</v>
      </c>
      <c r="F85" s="68" t="s">
        <v>307</v>
      </c>
      <c r="G85" s="99" t="s">
        <v>308</v>
      </c>
      <c r="H85" s="71" t="s">
        <v>85</v>
      </c>
      <c r="I85" s="68" t="s">
        <v>554</v>
      </c>
      <c r="J85" s="134" t="s">
        <v>87</v>
      </c>
      <c r="K85" s="135" t="s">
        <v>88</v>
      </c>
      <c r="L85" s="135" t="s">
        <v>127</v>
      </c>
      <c r="M85" s="64" t="s">
        <v>555</v>
      </c>
      <c r="N85" s="69" t="s">
        <v>556</v>
      </c>
      <c r="O85" s="182">
        <v>6</v>
      </c>
      <c r="P85" s="71" t="s">
        <v>92</v>
      </c>
      <c r="Q85" s="73">
        <v>6</v>
      </c>
      <c r="R85" s="73">
        <v>6</v>
      </c>
      <c r="S85" s="59">
        <f t="shared" si="2"/>
        <v>1</v>
      </c>
      <c r="T85" s="70">
        <v>1</v>
      </c>
      <c r="U85" s="42">
        <f t="shared" si="3"/>
        <v>1</v>
      </c>
      <c r="V85" s="401" t="s">
        <v>880</v>
      </c>
      <c r="W85" s="204"/>
      <c r="AF85" s="12" t="str">
        <f>IF(B85=Datos!$C$11, "Iniciativas_Objetivo1", IF(B85=Datos!$C$12, "Iniciativas_Objetivo2", IF(B85=Datos!$C$13, "Iniciativas_Objetivo3", IF(B85=Datos!$C$14, "Iniciativas_Objetivo4", IF(B85=Datos!$C$15, "Iniciativas_Objetivo5", IF(B85=Datos!$C$16, "Iniciativas_Objetivo6", IF(B85=Datos!$C$17, "Iniciativas_Objetivo7", IF(B85=Datos!$C$18, "Iniciativas_Objetivo8", IF(B85=Datos!$C$19, "Iniciativas_Objetivo9", IF(B85=Datos!$C$20, "Iniciativas_Objetivo10", IF(B85=Datos!$C$21, "Iniciativas_Objetivo11", IF(B85=Datos!$C$22, "Iniciativas_Objetivo12",IF(B85=Datos!$C$23, "Iniciativas_Objetivo13", " ")))))))))))))</f>
        <v>Iniciativas_Objetivo9</v>
      </c>
    </row>
    <row r="86" spans="1:32" ht="130.5" x14ac:dyDescent="0.2">
      <c r="A86" s="73" t="s">
        <v>140</v>
      </c>
      <c r="B86" s="64" t="s">
        <v>141</v>
      </c>
      <c r="C86" s="64" t="s">
        <v>142</v>
      </c>
      <c r="D86" s="64" t="s">
        <v>557</v>
      </c>
      <c r="E86" s="62" t="s">
        <v>295</v>
      </c>
      <c r="F86" s="62" t="s">
        <v>296</v>
      </c>
      <c r="G86" s="99" t="s">
        <v>297</v>
      </c>
      <c r="H86" s="64" t="s">
        <v>558</v>
      </c>
      <c r="I86" s="71" t="s">
        <v>559</v>
      </c>
      <c r="J86" s="134" t="s">
        <v>87</v>
      </c>
      <c r="K86" s="135" t="s">
        <v>88</v>
      </c>
      <c r="L86" s="135" t="s">
        <v>89</v>
      </c>
      <c r="M86" s="71" t="s">
        <v>560</v>
      </c>
      <c r="N86" s="61" t="s">
        <v>561</v>
      </c>
      <c r="O86" s="143">
        <v>1</v>
      </c>
      <c r="P86" s="71" t="s">
        <v>92</v>
      </c>
      <c r="Q86" s="74">
        <v>210</v>
      </c>
      <c r="R86" s="75">
        <v>298</v>
      </c>
      <c r="S86" s="59">
        <f t="shared" si="2"/>
        <v>0.70469798657718119</v>
      </c>
      <c r="T86" s="70">
        <v>1</v>
      </c>
      <c r="U86" s="42">
        <f t="shared" si="3"/>
        <v>0.70469798657718119</v>
      </c>
      <c r="V86" s="396" t="s">
        <v>562</v>
      </c>
      <c r="W86" s="63"/>
      <c r="AF86" s="12" t="str">
        <f>IF(B86=Datos!$C$11, "Iniciativas_Objetivo1", IF(B86=Datos!$C$12, "Iniciativas_Objetivo2", IF(B86=Datos!$C$13, "Iniciativas_Objetivo3", IF(B86=Datos!$C$14, "Iniciativas_Objetivo4", IF(B86=Datos!$C$15, "Iniciativas_Objetivo5", IF(B86=Datos!$C$16, "Iniciativas_Objetivo6", IF(B86=Datos!$C$17, "Iniciativas_Objetivo7", IF(B86=Datos!$C$18, "Iniciativas_Objetivo8", IF(B86=Datos!$C$19, "Iniciativas_Objetivo9", IF(B86=Datos!$C$20, "Iniciativas_Objetivo10", IF(B86=Datos!$C$21, "Iniciativas_Objetivo11", IF(B86=Datos!$C$22, "Iniciativas_Objetivo12",IF(B86=Datos!$C$23, "Iniciativas_Objetivo13", " ")))))))))))))</f>
        <v>Iniciativas_Objetivo9</v>
      </c>
    </row>
    <row r="87" spans="1:32" ht="161.25" x14ac:dyDescent="0.2">
      <c r="A87" s="73" t="s">
        <v>140</v>
      </c>
      <c r="B87" s="64" t="s">
        <v>141</v>
      </c>
      <c r="C87" s="64" t="s">
        <v>563</v>
      </c>
      <c r="D87" s="64" t="s">
        <v>564</v>
      </c>
      <c r="E87" s="62" t="s">
        <v>161</v>
      </c>
      <c r="F87" s="71" t="s">
        <v>162</v>
      </c>
      <c r="G87" s="99" t="s">
        <v>459</v>
      </c>
      <c r="H87" s="71" t="s">
        <v>85</v>
      </c>
      <c r="I87" s="71" t="s">
        <v>565</v>
      </c>
      <c r="J87" s="134" t="s">
        <v>87</v>
      </c>
      <c r="K87" s="135" t="s">
        <v>88</v>
      </c>
      <c r="L87" s="135" t="s">
        <v>89</v>
      </c>
      <c r="M87" s="71" t="s">
        <v>566</v>
      </c>
      <c r="N87" s="120" t="s">
        <v>567</v>
      </c>
      <c r="O87" s="144">
        <v>1</v>
      </c>
      <c r="P87" s="71" t="s">
        <v>92</v>
      </c>
      <c r="Q87" s="89">
        <v>1478</v>
      </c>
      <c r="R87" s="89">
        <v>1478</v>
      </c>
      <c r="S87" s="59">
        <f t="shared" si="2"/>
        <v>1</v>
      </c>
      <c r="T87" s="70">
        <v>1</v>
      </c>
      <c r="U87" s="42">
        <f t="shared" si="3"/>
        <v>1</v>
      </c>
      <c r="V87" s="378" t="s">
        <v>824</v>
      </c>
      <c r="W87" s="385"/>
      <c r="AF87" s="12" t="str">
        <f>IF(B87=Datos!$C$11, "Iniciativas_Objetivo1", IF(B87=Datos!$C$12, "Iniciativas_Objetivo2", IF(B87=Datos!$C$13, "Iniciativas_Objetivo3", IF(B87=Datos!$C$14, "Iniciativas_Objetivo4", IF(B87=Datos!$C$15, "Iniciativas_Objetivo5", IF(B87=Datos!$C$16, "Iniciativas_Objetivo6", IF(B87=Datos!$C$17, "Iniciativas_Objetivo7", IF(B87=Datos!$C$18, "Iniciativas_Objetivo8", IF(B87=Datos!$C$19, "Iniciativas_Objetivo9", IF(B87=Datos!$C$20, "Iniciativas_Objetivo10", IF(B87=Datos!$C$21, "Iniciativas_Objetivo11", IF(B87=Datos!$C$22, "Iniciativas_Objetivo12",IF(B87=Datos!$C$23, "Iniciativas_Objetivo13", " ")))))))))))))</f>
        <v>Iniciativas_Objetivo9</v>
      </c>
    </row>
    <row r="88" spans="1:32" ht="270.75" x14ac:dyDescent="0.2">
      <c r="A88" s="73" t="s">
        <v>140</v>
      </c>
      <c r="B88" s="64" t="s">
        <v>141</v>
      </c>
      <c r="C88" s="64" t="s">
        <v>563</v>
      </c>
      <c r="D88" s="64" t="s">
        <v>568</v>
      </c>
      <c r="E88" s="62" t="s">
        <v>82</v>
      </c>
      <c r="F88" s="71" t="s">
        <v>133</v>
      </c>
      <c r="G88" s="99" t="s">
        <v>108</v>
      </c>
      <c r="H88" s="71" t="s">
        <v>85</v>
      </c>
      <c r="I88" s="71" t="s">
        <v>569</v>
      </c>
      <c r="J88" s="134" t="s">
        <v>87</v>
      </c>
      <c r="K88" s="135" t="s">
        <v>88</v>
      </c>
      <c r="L88" s="135" t="s">
        <v>89</v>
      </c>
      <c r="M88" s="71" t="s">
        <v>570</v>
      </c>
      <c r="N88" s="63" t="s">
        <v>571</v>
      </c>
      <c r="O88" s="178">
        <v>1</v>
      </c>
      <c r="P88" s="71" t="s">
        <v>92</v>
      </c>
      <c r="Q88" s="71">
        <v>154</v>
      </c>
      <c r="R88" s="71">
        <v>154</v>
      </c>
      <c r="S88" s="59">
        <f t="shared" si="2"/>
        <v>1</v>
      </c>
      <c r="T88" s="70">
        <v>1</v>
      </c>
      <c r="U88" s="42">
        <f t="shared" si="3"/>
        <v>1</v>
      </c>
      <c r="V88" s="402" t="s">
        <v>822</v>
      </c>
      <c r="W88" s="67"/>
      <c r="AF88" s="12" t="str">
        <f>IF(B88=Datos!$C$11, "Iniciativas_Objetivo1", IF(B88=Datos!$C$12, "Iniciativas_Objetivo2", IF(B88=Datos!$C$13, "Iniciativas_Objetivo3", IF(B88=Datos!$C$14, "Iniciativas_Objetivo4", IF(B88=Datos!$C$15, "Iniciativas_Objetivo5", IF(B88=Datos!$C$16, "Iniciativas_Objetivo6", IF(B88=Datos!$C$17, "Iniciativas_Objetivo7", IF(B88=Datos!$C$18, "Iniciativas_Objetivo8", IF(B88=Datos!$C$19, "Iniciativas_Objetivo9", IF(B88=Datos!$C$20, "Iniciativas_Objetivo10", IF(B88=Datos!$C$21, "Iniciativas_Objetivo11", IF(B88=Datos!$C$22, "Iniciativas_Objetivo12",IF(B88=Datos!$C$23, "Iniciativas_Objetivo13", " ")))))))))))))</f>
        <v>Iniciativas_Objetivo9</v>
      </c>
    </row>
    <row r="89" spans="1:32" ht="313.5" x14ac:dyDescent="0.2">
      <c r="A89" s="73" t="s">
        <v>140</v>
      </c>
      <c r="B89" s="64" t="s">
        <v>141</v>
      </c>
      <c r="C89" s="64" t="s">
        <v>563</v>
      </c>
      <c r="D89" s="62" t="s">
        <v>572</v>
      </c>
      <c r="E89" s="62" t="s">
        <v>82</v>
      </c>
      <c r="F89" s="71" t="s">
        <v>573</v>
      </c>
      <c r="G89" s="99" t="s">
        <v>268</v>
      </c>
      <c r="H89" s="71" t="s">
        <v>85</v>
      </c>
      <c r="I89" s="71" t="s">
        <v>574</v>
      </c>
      <c r="J89" s="134" t="s">
        <v>87</v>
      </c>
      <c r="K89" s="135" t="s">
        <v>88</v>
      </c>
      <c r="L89" s="135" t="s">
        <v>89</v>
      </c>
      <c r="M89" s="71" t="s">
        <v>575</v>
      </c>
      <c r="N89" s="100" t="s">
        <v>576</v>
      </c>
      <c r="O89" s="144">
        <v>0.8</v>
      </c>
      <c r="P89" s="71" t="s">
        <v>92</v>
      </c>
      <c r="Q89" s="160">
        <v>403</v>
      </c>
      <c r="R89" s="161">
        <v>403</v>
      </c>
      <c r="S89" s="59">
        <f>IFERROR(IF(IF(L89="Programación anual", IF(COUNTIF(O89,"&lt;=1")=1,(Q89/R89)*(100%/O89),Q89/R89), IF(COUNTIF(O89,"&lt;=1")=1,(Q89/R89)*(100%/O89)*(T89/100%),(Q89/R89)*(T117/100%)))&gt;=1,100%,IF(L89="Programación anual", IF(COUNTIF(O89,"&lt;=1")=1,(Q117/R117)*(100%/O117),Q117/R117), IF(COUNTIF(O117,"&lt;=1")=1,(Q117/R117)*(100%/O117)*(T117/100%),(Q117/R117)*(T117/100%))))," ")</f>
        <v>1</v>
      </c>
      <c r="T89" s="70">
        <v>1</v>
      </c>
      <c r="U89" s="42">
        <f t="shared" si="3"/>
        <v>1</v>
      </c>
      <c r="V89" s="199" t="s">
        <v>577</v>
      </c>
      <c r="W89" s="61" t="s">
        <v>578</v>
      </c>
      <c r="AF89" s="12" t="str">
        <f>IF(B89=Datos!$C$11, "Iniciativas_Objetivo1", IF(B89=Datos!$C$12, "Iniciativas_Objetivo2", IF(B89=Datos!$C$13, "Iniciativas_Objetivo3", IF(B89=Datos!$C$14, "Iniciativas_Objetivo4", IF(B89=Datos!$C$15, "Iniciativas_Objetivo5", IF(B89=Datos!$C$16, "Iniciativas_Objetivo6", IF(B89=Datos!$C$17, "Iniciativas_Objetivo7", IF(B89=Datos!$C$18, "Iniciativas_Objetivo8", IF(B89=Datos!$C$19, "Iniciativas_Objetivo9", IF(B89=Datos!$C$20, "Iniciativas_Objetivo10", IF(B89=Datos!$C$21, "Iniciativas_Objetivo11", IF(B89=Datos!$C$22, "Iniciativas_Objetivo12",IF(B89=Datos!$C$23, "Iniciativas_Objetivo13", " ")))))))))))))</f>
        <v>Iniciativas_Objetivo9</v>
      </c>
    </row>
    <row r="90" spans="1:32" ht="242.25" x14ac:dyDescent="0.2">
      <c r="A90" s="73" t="s">
        <v>140</v>
      </c>
      <c r="B90" s="64" t="s">
        <v>141</v>
      </c>
      <c r="C90" s="64" t="s">
        <v>563</v>
      </c>
      <c r="D90" s="62" t="s">
        <v>579</v>
      </c>
      <c r="E90" s="62" t="s">
        <v>355</v>
      </c>
      <c r="F90" s="71" t="s">
        <v>363</v>
      </c>
      <c r="G90" s="99" t="s">
        <v>268</v>
      </c>
      <c r="H90" s="71" t="s">
        <v>85</v>
      </c>
      <c r="I90" s="71" t="s">
        <v>580</v>
      </c>
      <c r="J90" s="134" t="s">
        <v>87</v>
      </c>
      <c r="K90" s="135" t="s">
        <v>88</v>
      </c>
      <c r="L90" s="135" t="s">
        <v>89</v>
      </c>
      <c r="M90" s="64" t="s">
        <v>581</v>
      </c>
      <c r="N90" s="122" t="s">
        <v>582</v>
      </c>
      <c r="O90" s="191">
        <v>0.5</v>
      </c>
      <c r="P90" s="71" t="s">
        <v>92</v>
      </c>
      <c r="Q90" s="71">
        <v>101</v>
      </c>
      <c r="R90" s="162">
        <v>105</v>
      </c>
      <c r="S90" s="59">
        <f>IFERROR(IF(IF(L90="Programación anual", IF(COUNTIF(O90,"&lt;=1")=1,(Q90/R90)*(100%/O90),Q90/R90), IF(COUNTIF(O90,"&lt;=1")=1,(Q90/R90)*(100%/O90)*(T90/100%),(Q90/R90)*(T118/100%)))&gt;=1,100%,IF(L90="Programación anual", IF(COUNTIF(O90,"&lt;=1")=1,(Q118/R118)*(100%/O118),Q118/R118), IF(COUNTIF(O118,"&lt;=1")=1,(Q118/R118)*(100%/O118)*(T118/100%),(Q118/R118)*(T118/100%))))," ")</f>
        <v>1</v>
      </c>
      <c r="T90" s="70">
        <v>1</v>
      </c>
      <c r="U90" s="42">
        <f t="shared" si="3"/>
        <v>1</v>
      </c>
      <c r="V90" s="402" t="s">
        <v>583</v>
      </c>
      <c r="W90" s="62" t="s">
        <v>584</v>
      </c>
      <c r="AF90" s="12" t="str">
        <f>IF(B90=Datos!$C$11, "Iniciativas_Objetivo1", IF(B90=Datos!$C$12, "Iniciativas_Objetivo2", IF(B90=Datos!$C$13, "Iniciativas_Objetivo3", IF(B90=Datos!$C$14, "Iniciativas_Objetivo4", IF(B90=Datos!$C$15, "Iniciativas_Objetivo5", IF(B90=Datos!$C$16, "Iniciativas_Objetivo6", IF(B90=Datos!$C$17, "Iniciativas_Objetivo7", IF(B90=Datos!$C$18, "Iniciativas_Objetivo8", IF(B90=Datos!$C$19, "Iniciativas_Objetivo9", IF(B90=Datos!$C$20, "Iniciativas_Objetivo10", IF(B90=Datos!$C$21, "Iniciativas_Objetivo11", IF(B90=Datos!$C$22, "Iniciativas_Objetivo12",IF(B90=Datos!$C$23, "Iniciativas_Objetivo13", " ")))))))))))))</f>
        <v>Iniciativas_Objetivo9</v>
      </c>
    </row>
    <row r="91" spans="1:32" ht="270.75" x14ac:dyDescent="0.2">
      <c r="A91" s="73" t="s">
        <v>140</v>
      </c>
      <c r="B91" s="64" t="s">
        <v>141</v>
      </c>
      <c r="C91" s="64" t="s">
        <v>563</v>
      </c>
      <c r="D91" s="62" t="s">
        <v>585</v>
      </c>
      <c r="E91" s="62" t="s">
        <v>82</v>
      </c>
      <c r="F91" s="71" t="s">
        <v>267</v>
      </c>
      <c r="G91" s="99" t="s">
        <v>268</v>
      </c>
      <c r="H91" s="71" t="s">
        <v>85</v>
      </c>
      <c r="I91" s="71" t="s">
        <v>586</v>
      </c>
      <c r="J91" s="134" t="s">
        <v>87</v>
      </c>
      <c r="K91" s="135" t="s">
        <v>88</v>
      </c>
      <c r="L91" s="135" t="s">
        <v>490</v>
      </c>
      <c r="M91" s="71" t="s">
        <v>587</v>
      </c>
      <c r="N91" s="65" t="s">
        <v>588</v>
      </c>
      <c r="O91" s="178">
        <v>1</v>
      </c>
      <c r="P91" s="71" t="s">
        <v>92</v>
      </c>
      <c r="Q91" s="88">
        <v>592</v>
      </c>
      <c r="R91" s="163">
        <v>1021</v>
      </c>
      <c r="S91" s="59">
        <f t="shared" si="2"/>
        <v>0.57982370225269342</v>
      </c>
      <c r="T91" s="70">
        <v>1</v>
      </c>
      <c r="U91" s="42">
        <f t="shared" si="3"/>
        <v>0.57982370225269342</v>
      </c>
      <c r="V91" s="199" t="s">
        <v>803</v>
      </c>
      <c r="W91" s="403"/>
      <c r="AF91" s="12" t="str">
        <f>IF(B91=Datos!$C$11, "Iniciativas_Objetivo1", IF(B91=Datos!$C$12, "Iniciativas_Objetivo2", IF(B91=Datos!$C$13, "Iniciativas_Objetivo3", IF(B91=Datos!$C$14, "Iniciativas_Objetivo4", IF(B91=Datos!$C$15, "Iniciativas_Objetivo5", IF(B91=Datos!$C$16, "Iniciativas_Objetivo6", IF(B91=Datos!$C$17, "Iniciativas_Objetivo7", IF(B91=Datos!$C$18, "Iniciativas_Objetivo8", IF(B91=Datos!$C$19, "Iniciativas_Objetivo9", IF(B91=Datos!$C$20, "Iniciativas_Objetivo10", IF(B91=Datos!$C$21, "Iniciativas_Objetivo11", IF(B91=Datos!$C$22, "Iniciativas_Objetivo12",IF(B91=Datos!$C$23, "Iniciativas_Objetivo13", " ")))))))))))))</f>
        <v>Iniciativas_Objetivo9</v>
      </c>
    </row>
    <row r="92" spans="1:32" ht="198.75" customHeight="1" x14ac:dyDescent="0.2">
      <c r="A92" s="73" t="s">
        <v>140</v>
      </c>
      <c r="B92" s="64" t="s">
        <v>141</v>
      </c>
      <c r="C92" s="64" t="s">
        <v>563</v>
      </c>
      <c r="D92" s="62" t="s">
        <v>572</v>
      </c>
      <c r="E92" s="62" t="s">
        <v>82</v>
      </c>
      <c r="F92" s="71" t="s">
        <v>573</v>
      </c>
      <c r="G92" s="99" t="s">
        <v>273</v>
      </c>
      <c r="H92" s="71" t="s">
        <v>85</v>
      </c>
      <c r="I92" s="71" t="s">
        <v>574</v>
      </c>
      <c r="J92" s="134" t="s">
        <v>87</v>
      </c>
      <c r="K92" s="135" t="s">
        <v>88</v>
      </c>
      <c r="L92" s="135" t="s">
        <v>89</v>
      </c>
      <c r="M92" s="71" t="s">
        <v>575</v>
      </c>
      <c r="N92" s="100" t="s">
        <v>576</v>
      </c>
      <c r="O92" s="152">
        <v>0.75</v>
      </c>
      <c r="P92" s="71" t="s">
        <v>92</v>
      </c>
      <c r="Q92" s="88">
        <f>35+6</f>
        <v>41</v>
      </c>
      <c r="R92" s="88">
        <f>51+35</f>
        <v>86</v>
      </c>
      <c r="S92" s="59">
        <f t="shared" si="2"/>
        <v>0.63565891472868219</v>
      </c>
      <c r="T92" s="70">
        <v>1</v>
      </c>
      <c r="U92" s="42">
        <f t="shared" si="3"/>
        <v>0.63565891472868219</v>
      </c>
      <c r="V92" s="190" t="s">
        <v>792</v>
      </c>
      <c r="W92" s="192" t="s">
        <v>589</v>
      </c>
      <c r="AF92" s="12" t="str">
        <f>IF(B92=Datos!$C$11, "Iniciativas_Objetivo1", IF(B92=Datos!$C$12, "Iniciativas_Objetivo2", IF(B92=Datos!$C$13, "Iniciativas_Objetivo3", IF(B92=Datos!$C$14, "Iniciativas_Objetivo4", IF(B92=Datos!$C$15, "Iniciativas_Objetivo5", IF(B92=Datos!$C$16, "Iniciativas_Objetivo6", IF(B92=Datos!$C$17, "Iniciativas_Objetivo7", IF(B92=Datos!$C$18, "Iniciativas_Objetivo8", IF(B92=Datos!$C$19, "Iniciativas_Objetivo9", IF(B92=Datos!$C$20, "Iniciativas_Objetivo10", IF(B92=Datos!$C$21, "Iniciativas_Objetivo11", IF(B92=Datos!$C$22, "Iniciativas_Objetivo12",IF(B92=Datos!$C$23, "Iniciativas_Objetivo13", " ")))))))))))))</f>
        <v>Iniciativas_Objetivo9</v>
      </c>
    </row>
    <row r="93" spans="1:32" ht="144.75" x14ac:dyDescent="0.2">
      <c r="A93" s="73" t="s">
        <v>140</v>
      </c>
      <c r="B93" s="64" t="s">
        <v>141</v>
      </c>
      <c r="C93" s="64" t="s">
        <v>563</v>
      </c>
      <c r="D93" s="62" t="s">
        <v>579</v>
      </c>
      <c r="E93" s="62" t="s">
        <v>355</v>
      </c>
      <c r="F93" s="71" t="s">
        <v>363</v>
      </c>
      <c r="G93" s="99" t="s">
        <v>273</v>
      </c>
      <c r="H93" s="71" t="s">
        <v>85</v>
      </c>
      <c r="I93" s="71" t="s">
        <v>580</v>
      </c>
      <c r="J93" s="134" t="s">
        <v>87</v>
      </c>
      <c r="K93" s="135" t="s">
        <v>88</v>
      </c>
      <c r="L93" s="135" t="s">
        <v>89</v>
      </c>
      <c r="M93" s="64" t="s">
        <v>581</v>
      </c>
      <c r="N93" s="123" t="s">
        <v>590</v>
      </c>
      <c r="O93" s="191">
        <v>0.6</v>
      </c>
      <c r="P93" s="71" t="s">
        <v>92</v>
      </c>
      <c r="Q93" s="73">
        <v>29</v>
      </c>
      <c r="R93" s="73">
        <v>41</v>
      </c>
      <c r="S93" s="59">
        <f>IFERROR(IF(IF(L93="Programación anual", IF(COUNTIF(O93,"&lt;=1")=1,(Q93/R93)*(100%/O93),Q93/R93), IF(COUNTIF(O93,"&lt;=1")=1,(Q93/R93)*(100%/O93)*(T93/100%),(Q93/R93)*(T121/100%)))&gt;=1,100%,IF(L93="Programación anual", IF(COUNTIF(O93,"&lt;=1")=1,(Q121/R121)*(100%/O121),Q121/R121), IF(COUNTIF(O121,"&lt;=1")=1,(Q121/R121)*(100%/O121)*(T121/100%),(Q121/R121)*(T121/100%))))," ")</f>
        <v>1</v>
      </c>
      <c r="T93" s="70">
        <v>1</v>
      </c>
      <c r="U93" s="42">
        <f t="shared" si="3"/>
        <v>1</v>
      </c>
      <c r="V93" s="190" t="s">
        <v>591</v>
      </c>
      <c r="W93" s="62"/>
      <c r="AF93" s="12" t="str">
        <f>IF(B93=Datos!$C$11, "Iniciativas_Objetivo1", IF(B93=Datos!$C$12, "Iniciativas_Objetivo2", IF(B93=Datos!$C$13, "Iniciativas_Objetivo3", IF(B93=Datos!$C$14, "Iniciativas_Objetivo4", IF(B93=Datos!$C$15, "Iniciativas_Objetivo5", IF(B93=Datos!$C$16, "Iniciativas_Objetivo6", IF(B93=Datos!$C$17, "Iniciativas_Objetivo7", IF(B93=Datos!$C$18, "Iniciativas_Objetivo8", IF(B93=Datos!$C$19, "Iniciativas_Objetivo9", IF(B93=Datos!$C$20, "Iniciativas_Objetivo10", IF(B93=Datos!$C$21, "Iniciativas_Objetivo11", IF(B93=Datos!$C$22, "Iniciativas_Objetivo12",IF(B93=Datos!$C$23, "Iniciativas_Objetivo13", " ")))))))))))))</f>
        <v>Iniciativas_Objetivo9</v>
      </c>
    </row>
    <row r="94" spans="1:32" ht="185.25" x14ac:dyDescent="0.2">
      <c r="A94" s="73" t="s">
        <v>140</v>
      </c>
      <c r="B94" s="64" t="s">
        <v>141</v>
      </c>
      <c r="C94" s="64" t="s">
        <v>563</v>
      </c>
      <c r="D94" s="62" t="s">
        <v>585</v>
      </c>
      <c r="E94" s="62" t="s">
        <v>82</v>
      </c>
      <c r="F94" s="71" t="s">
        <v>267</v>
      </c>
      <c r="G94" s="99" t="s">
        <v>273</v>
      </c>
      <c r="H94" s="71" t="s">
        <v>85</v>
      </c>
      <c r="I94" s="71" t="s">
        <v>586</v>
      </c>
      <c r="J94" s="134" t="s">
        <v>87</v>
      </c>
      <c r="K94" s="135" t="s">
        <v>88</v>
      </c>
      <c r="L94" s="135" t="s">
        <v>127</v>
      </c>
      <c r="M94" s="71" t="s">
        <v>587</v>
      </c>
      <c r="N94" s="65" t="s">
        <v>588</v>
      </c>
      <c r="O94" s="178">
        <v>1</v>
      </c>
      <c r="P94" s="71" t="s">
        <v>92</v>
      </c>
      <c r="Q94" s="87">
        <v>207</v>
      </c>
      <c r="R94" s="87">
        <v>338</v>
      </c>
      <c r="S94" s="59">
        <f t="shared" si="2"/>
        <v>0.6124260355029586</v>
      </c>
      <c r="T94" s="70">
        <v>1</v>
      </c>
      <c r="U94" s="42">
        <f t="shared" si="3"/>
        <v>0.6124260355029586</v>
      </c>
      <c r="V94" s="199" t="s">
        <v>793</v>
      </c>
      <c r="W94" s="63" t="s">
        <v>794</v>
      </c>
      <c r="AF94" s="12" t="str">
        <f>IF(B94=Datos!$C$11, "Iniciativas_Objetivo1", IF(B94=Datos!$C$12, "Iniciativas_Objetivo2", IF(B94=Datos!$C$13, "Iniciativas_Objetivo3", IF(B94=Datos!$C$14, "Iniciativas_Objetivo4", IF(B94=Datos!$C$15, "Iniciativas_Objetivo5", IF(B94=Datos!$C$16, "Iniciativas_Objetivo6", IF(B94=Datos!$C$17, "Iniciativas_Objetivo7", IF(B94=Datos!$C$18, "Iniciativas_Objetivo8", IF(B94=Datos!$C$19, "Iniciativas_Objetivo9", IF(B94=Datos!$C$20, "Iniciativas_Objetivo10", IF(B94=Datos!$C$21, "Iniciativas_Objetivo11", IF(B94=Datos!$C$22, "Iniciativas_Objetivo12",IF(B94=Datos!$C$23, "Iniciativas_Objetivo13", " ")))))))))))))</f>
        <v>Iniciativas_Objetivo9</v>
      </c>
    </row>
    <row r="95" spans="1:32" ht="144.75" x14ac:dyDescent="0.2">
      <c r="A95" s="73" t="s">
        <v>140</v>
      </c>
      <c r="B95" s="64" t="s">
        <v>141</v>
      </c>
      <c r="C95" s="64" t="s">
        <v>563</v>
      </c>
      <c r="D95" s="62" t="s">
        <v>572</v>
      </c>
      <c r="E95" s="62" t="s">
        <v>82</v>
      </c>
      <c r="F95" s="71" t="s">
        <v>573</v>
      </c>
      <c r="G95" s="99" t="s">
        <v>276</v>
      </c>
      <c r="H95" s="71" t="s">
        <v>85</v>
      </c>
      <c r="I95" s="71" t="s">
        <v>574</v>
      </c>
      <c r="J95" s="134" t="s">
        <v>87</v>
      </c>
      <c r="K95" s="135" t="s">
        <v>88</v>
      </c>
      <c r="L95" s="135" t="s">
        <v>89</v>
      </c>
      <c r="M95" s="71" t="s">
        <v>575</v>
      </c>
      <c r="N95" s="100" t="s">
        <v>576</v>
      </c>
      <c r="O95" s="144">
        <v>0.75</v>
      </c>
      <c r="P95" s="71" t="s">
        <v>92</v>
      </c>
      <c r="Q95" s="92">
        <f>193+23</f>
        <v>216</v>
      </c>
      <c r="R95" s="86">
        <v>359</v>
      </c>
      <c r="S95" s="59">
        <f t="shared" si="2"/>
        <v>0.8022284122562674</v>
      </c>
      <c r="T95" s="70">
        <v>1</v>
      </c>
      <c r="U95" s="42">
        <f t="shared" si="3"/>
        <v>0.8022284122562674</v>
      </c>
      <c r="V95" s="404" t="s">
        <v>592</v>
      </c>
      <c r="W95" s="67" t="s">
        <v>593</v>
      </c>
      <c r="AF95" s="12" t="str">
        <f>IF(B95=Datos!$C$11, "Iniciativas_Objetivo1", IF(B95=Datos!$C$12, "Iniciativas_Objetivo2", IF(B95=Datos!$C$13, "Iniciativas_Objetivo3", IF(B95=Datos!$C$14, "Iniciativas_Objetivo4", IF(B95=Datos!$C$15, "Iniciativas_Objetivo5", IF(B95=Datos!$C$16, "Iniciativas_Objetivo6", IF(B95=Datos!$C$17, "Iniciativas_Objetivo7", IF(B95=Datos!$C$18, "Iniciativas_Objetivo8", IF(B95=Datos!$C$19, "Iniciativas_Objetivo9", IF(B95=Datos!$C$20, "Iniciativas_Objetivo10", IF(B95=Datos!$C$21, "Iniciativas_Objetivo11", IF(B95=Datos!$C$22, "Iniciativas_Objetivo12",IF(B95=Datos!$C$23, "Iniciativas_Objetivo13", " ")))))))))))))</f>
        <v>Iniciativas_Objetivo9</v>
      </c>
    </row>
    <row r="96" spans="1:32" ht="144.75" x14ac:dyDescent="0.2">
      <c r="A96" s="73" t="s">
        <v>140</v>
      </c>
      <c r="B96" s="64" t="s">
        <v>141</v>
      </c>
      <c r="C96" s="64" t="s">
        <v>563</v>
      </c>
      <c r="D96" s="62" t="s">
        <v>579</v>
      </c>
      <c r="E96" s="62" t="s">
        <v>355</v>
      </c>
      <c r="F96" s="71" t="s">
        <v>363</v>
      </c>
      <c r="G96" s="99" t="s">
        <v>276</v>
      </c>
      <c r="H96" s="71" t="s">
        <v>85</v>
      </c>
      <c r="I96" s="71" t="s">
        <v>580</v>
      </c>
      <c r="J96" s="134" t="s">
        <v>87</v>
      </c>
      <c r="K96" s="135" t="s">
        <v>88</v>
      </c>
      <c r="L96" s="135" t="s">
        <v>89</v>
      </c>
      <c r="M96" s="64" t="s">
        <v>581</v>
      </c>
      <c r="N96" s="123" t="s">
        <v>594</v>
      </c>
      <c r="O96" s="191">
        <v>0.5</v>
      </c>
      <c r="P96" s="71" t="s">
        <v>92</v>
      </c>
      <c r="Q96" s="88">
        <v>14</v>
      </c>
      <c r="R96" s="86">
        <v>21</v>
      </c>
      <c r="S96" s="59">
        <f>IFERROR(IF(IF(L96="Programación anual", IF(COUNTIF(O96,"&lt;=1")=1,(Q96/R96)*(100%/O96),Q96/R96), IF(COUNTIF(O96,"&lt;=1")=1,(Q96/R96)*(100%/O96)*(T96/100%),(Q96/R96)*(T124/100%)))&gt;=1,100%,IF(L96="Programación anual", IF(COUNTIF(O96,"&lt;=1")=1,(Q124/R124)*(100%/O124),Q124/R124), IF(COUNTIF(O124,"&lt;=1")=1,(Q124/R124)*(100%/O124)*(T124/100%),(Q124/R124)*(T124/100%))))," ")</f>
        <v>1</v>
      </c>
      <c r="T96" s="70">
        <v>1</v>
      </c>
      <c r="U96" s="42">
        <f t="shared" si="3"/>
        <v>1</v>
      </c>
      <c r="V96" s="405" t="s">
        <v>798</v>
      </c>
      <c r="W96" s="61" t="s">
        <v>799</v>
      </c>
      <c r="AF96" s="12" t="str">
        <f>IF(B96=Datos!$C$11, "Iniciativas_Objetivo1", IF(B96=Datos!$C$12, "Iniciativas_Objetivo2", IF(B96=Datos!$C$13, "Iniciativas_Objetivo3", IF(B96=Datos!$C$14, "Iniciativas_Objetivo4", IF(B96=Datos!$C$15, "Iniciativas_Objetivo5", IF(B96=Datos!$C$16, "Iniciativas_Objetivo6", IF(B96=Datos!$C$17, "Iniciativas_Objetivo7", IF(B96=Datos!$C$18, "Iniciativas_Objetivo8", IF(B96=Datos!$C$19, "Iniciativas_Objetivo9", IF(B96=Datos!$C$20, "Iniciativas_Objetivo10", IF(B96=Datos!$C$21, "Iniciativas_Objetivo11", IF(B96=Datos!$C$22, "Iniciativas_Objetivo12",IF(B96=Datos!$C$23, "Iniciativas_Objetivo13", " ")))))))))))))</f>
        <v>Iniciativas_Objetivo9</v>
      </c>
    </row>
    <row r="97" spans="1:32" ht="159" x14ac:dyDescent="0.2">
      <c r="A97" s="73" t="s">
        <v>140</v>
      </c>
      <c r="B97" s="64" t="s">
        <v>141</v>
      </c>
      <c r="C97" s="64" t="s">
        <v>563</v>
      </c>
      <c r="D97" s="62" t="s">
        <v>585</v>
      </c>
      <c r="E97" s="62" t="s">
        <v>82</v>
      </c>
      <c r="F97" s="71" t="s">
        <v>267</v>
      </c>
      <c r="G97" s="99" t="s">
        <v>276</v>
      </c>
      <c r="H97" s="71" t="s">
        <v>85</v>
      </c>
      <c r="I97" s="71" t="s">
        <v>586</v>
      </c>
      <c r="J97" s="134" t="s">
        <v>87</v>
      </c>
      <c r="K97" s="135" t="s">
        <v>88</v>
      </c>
      <c r="L97" s="135" t="s">
        <v>490</v>
      </c>
      <c r="M97" s="71" t="s">
        <v>587</v>
      </c>
      <c r="N97" s="65" t="s">
        <v>588</v>
      </c>
      <c r="O97" s="141">
        <v>1</v>
      </c>
      <c r="P97" s="71" t="s">
        <v>92</v>
      </c>
      <c r="Q97" s="89">
        <v>271</v>
      </c>
      <c r="R97" s="83">
        <v>785</v>
      </c>
      <c r="S97" s="59">
        <f t="shared" si="2"/>
        <v>0.34522292993630571</v>
      </c>
      <c r="T97" s="70">
        <v>1</v>
      </c>
      <c r="U97" s="42">
        <f t="shared" si="3"/>
        <v>0.34522292993630571</v>
      </c>
      <c r="V97" s="199" t="s">
        <v>595</v>
      </c>
      <c r="W97" s="61" t="s">
        <v>596</v>
      </c>
      <c r="AF97" s="12" t="str">
        <f>IF(B97=Datos!$C$11, "Iniciativas_Objetivo1", IF(B97=Datos!$C$12, "Iniciativas_Objetivo2", IF(B97=Datos!$C$13, "Iniciativas_Objetivo3", IF(B97=Datos!$C$14, "Iniciativas_Objetivo4", IF(B97=Datos!$C$15, "Iniciativas_Objetivo5", IF(B97=Datos!$C$16, "Iniciativas_Objetivo6", IF(B97=Datos!$C$17, "Iniciativas_Objetivo7", IF(B97=Datos!$C$18, "Iniciativas_Objetivo8", IF(B97=Datos!$C$19, "Iniciativas_Objetivo9", IF(B97=Datos!$C$20, "Iniciativas_Objetivo10", IF(B97=Datos!$C$21, "Iniciativas_Objetivo11", IF(B97=Datos!$C$22, "Iniciativas_Objetivo12",IF(B97=Datos!$C$23, "Iniciativas_Objetivo13", " ")))))))))))))</f>
        <v>Iniciativas_Objetivo9</v>
      </c>
    </row>
    <row r="98" spans="1:32" ht="144.75" x14ac:dyDescent="0.2">
      <c r="A98" s="73" t="s">
        <v>140</v>
      </c>
      <c r="B98" s="64" t="s">
        <v>141</v>
      </c>
      <c r="C98" s="64" t="s">
        <v>563</v>
      </c>
      <c r="D98" s="62" t="s">
        <v>572</v>
      </c>
      <c r="E98" s="62" t="s">
        <v>82</v>
      </c>
      <c r="F98" s="71" t="s">
        <v>573</v>
      </c>
      <c r="G98" s="99" t="s">
        <v>279</v>
      </c>
      <c r="H98" s="71" t="s">
        <v>85</v>
      </c>
      <c r="I98" s="71" t="s">
        <v>574</v>
      </c>
      <c r="J98" s="134" t="s">
        <v>87</v>
      </c>
      <c r="K98" s="135" t="s">
        <v>88</v>
      </c>
      <c r="L98" s="135" t="s">
        <v>89</v>
      </c>
      <c r="M98" s="71" t="s">
        <v>575</v>
      </c>
      <c r="N98" s="100" t="s">
        <v>576</v>
      </c>
      <c r="O98" s="144">
        <v>0.8</v>
      </c>
      <c r="P98" s="71" t="s">
        <v>92</v>
      </c>
      <c r="Q98" s="71">
        <v>191</v>
      </c>
      <c r="R98" s="71">
        <v>341</v>
      </c>
      <c r="S98" s="59">
        <f t="shared" si="2"/>
        <v>0.70014662756598234</v>
      </c>
      <c r="T98" s="70">
        <v>1</v>
      </c>
      <c r="U98" s="42">
        <f t="shared" si="3"/>
        <v>0.70014662756598234</v>
      </c>
      <c r="V98" s="199" t="s">
        <v>597</v>
      </c>
      <c r="W98" s="63"/>
      <c r="AF98" s="12" t="str">
        <f>IF(B98=Datos!$C$11, "Iniciativas_Objetivo1", IF(B98=Datos!$C$12, "Iniciativas_Objetivo2", IF(B98=Datos!$C$13, "Iniciativas_Objetivo3", IF(B98=Datos!$C$14, "Iniciativas_Objetivo4", IF(B98=Datos!$C$15, "Iniciativas_Objetivo5", IF(B98=Datos!$C$16, "Iniciativas_Objetivo6", IF(B98=Datos!$C$17, "Iniciativas_Objetivo7", IF(B98=Datos!$C$18, "Iniciativas_Objetivo8", IF(B98=Datos!$C$19, "Iniciativas_Objetivo9", IF(B98=Datos!$C$20, "Iniciativas_Objetivo10", IF(B98=Datos!$C$21, "Iniciativas_Objetivo11", IF(B98=Datos!$C$22, "Iniciativas_Objetivo12",IF(B98=Datos!$C$23, "Iniciativas_Objetivo13", " ")))))))))))))</f>
        <v>Iniciativas_Objetivo9</v>
      </c>
    </row>
    <row r="99" spans="1:32" ht="409.5" x14ac:dyDescent="0.2">
      <c r="A99" s="73" t="s">
        <v>140</v>
      </c>
      <c r="B99" s="64" t="s">
        <v>141</v>
      </c>
      <c r="C99" s="64" t="s">
        <v>563</v>
      </c>
      <c r="D99" s="62" t="s">
        <v>579</v>
      </c>
      <c r="E99" s="62" t="s">
        <v>355</v>
      </c>
      <c r="F99" s="71" t="s">
        <v>363</v>
      </c>
      <c r="G99" s="99" t="s">
        <v>279</v>
      </c>
      <c r="H99" s="71" t="s">
        <v>85</v>
      </c>
      <c r="I99" s="71" t="s">
        <v>580</v>
      </c>
      <c r="J99" s="134" t="s">
        <v>87</v>
      </c>
      <c r="K99" s="135" t="s">
        <v>88</v>
      </c>
      <c r="L99" s="135" t="s">
        <v>89</v>
      </c>
      <c r="M99" s="64" t="s">
        <v>581</v>
      </c>
      <c r="N99" s="123" t="s">
        <v>594</v>
      </c>
      <c r="O99" s="191">
        <v>0.65</v>
      </c>
      <c r="P99" s="71" t="s">
        <v>92</v>
      </c>
      <c r="Q99" s="71">
        <v>44</v>
      </c>
      <c r="R99" s="71">
        <v>57</v>
      </c>
      <c r="S99" s="59">
        <f>IFERROR(IF(IF(L99="Programación anual", IF(COUNTIF(O99,"&lt;=1")=1,(Q99/R99)*(100%/O99),Q99/R99), IF(COUNTIF(O99,"&lt;=1")=1,(Q99/R99)*(100%/O99)*(T99/100%),(Q99/R99)*(T127/100%)))&gt;=1,100%,IF(L99="Programación anual", IF(COUNTIF(O99,"&lt;=1")=1,(Q127/R127)*(100%/O127),Q127/R127), IF(COUNTIF(O127,"&lt;=1")=1,(Q127/R127)*(100%/O127)*(T127/100%),(Q127/R127)*(T127/100%))))," ")</f>
        <v>1</v>
      </c>
      <c r="T99" s="70">
        <v>1</v>
      </c>
      <c r="U99" s="42">
        <f t="shared" si="3"/>
        <v>1</v>
      </c>
      <c r="V99" s="199" t="s">
        <v>598</v>
      </c>
      <c r="W99" s="61"/>
      <c r="AF99" s="12" t="str">
        <f>IF(B99=Datos!$C$11, "Iniciativas_Objetivo1", IF(B99=Datos!$C$12, "Iniciativas_Objetivo2", IF(B99=Datos!$C$13, "Iniciativas_Objetivo3", IF(B99=Datos!$C$14, "Iniciativas_Objetivo4", IF(B99=Datos!$C$15, "Iniciativas_Objetivo5", IF(B99=Datos!$C$16, "Iniciativas_Objetivo6", IF(B99=Datos!$C$17, "Iniciativas_Objetivo7", IF(B99=Datos!$C$18, "Iniciativas_Objetivo8", IF(B99=Datos!$C$19, "Iniciativas_Objetivo9", IF(B99=Datos!$C$20, "Iniciativas_Objetivo10", IF(B99=Datos!$C$21, "Iniciativas_Objetivo11", IF(B99=Datos!$C$22, "Iniciativas_Objetivo12",IF(B99=Datos!$C$23, "Iniciativas_Objetivo13", " ")))))))))))))</f>
        <v>Iniciativas_Objetivo9</v>
      </c>
    </row>
    <row r="100" spans="1:32" ht="409.5" x14ac:dyDescent="0.2">
      <c r="A100" s="73" t="s">
        <v>140</v>
      </c>
      <c r="B100" s="64" t="s">
        <v>141</v>
      </c>
      <c r="C100" s="64" t="s">
        <v>563</v>
      </c>
      <c r="D100" s="62" t="s">
        <v>585</v>
      </c>
      <c r="E100" s="62" t="s">
        <v>82</v>
      </c>
      <c r="F100" s="71" t="s">
        <v>267</v>
      </c>
      <c r="G100" s="99" t="s">
        <v>279</v>
      </c>
      <c r="H100" s="71" t="s">
        <v>85</v>
      </c>
      <c r="I100" s="71" t="s">
        <v>586</v>
      </c>
      <c r="J100" s="134" t="s">
        <v>87</v>
      </c>
      <c r="K100" s="135" t="s">
        <v>88</v>
      </c>
      <c r="L100" s="135" t="s">
        <v>127</v>
      </c>
      <c r="M100" s="71" t="s">
        <v>587</v>
      </c>
      <c r="N100" s="65" t="s">
        <v>588</v>
      </c>
      <c r="O100" s="178">
        <v>1</v>
      </c>
      <c r="P100" s="71" t="s">
        <v>92</v>
      </c>
      <c r="Q100" s="71">
        <v>698</v>
      </c>
      <c r="R100" s="83">
        <v>1389</v>
      </c>
      <c r="S100" s="59">
        <f t="shared" si="2"/>
        <v>0.50251979841612671</v>
      </c>
      <c r="T100" s="70">
        <v>1</v>
      </c>
      <c r="U100" s="42">
        <f t="shared" si="3"/>
        <v>0.50251979841612671</v>
      </c>
      <c r="V100" s="377" t="s">
        <v>599</v>
      </c>
      <c r="W100" s="61" t="s">
        <v>600</v>
      </c>
      <c r="AF100" s="12" t="str">
        <f>IF(B100=Datos!$C$11, "Iniciativas_Objetivo1", IF(B100=Datos!$C$12, "Iniciativas_Objetivo2", IF(B100=Datos!$C$13, "Iniciativas_Objetivo3", IF(B100=Datos!$C$14, "Iniciativas_Objetivo4", IF(B100=Datos!$C$15, "Iniciativas_Objetivo5", IF(B100=Datos!$C$16, "Iniciativas_Objetivo6", IF(B100=Datos!$C$17, "Iniciativas_Objetivo7", IF(B100=Datos!$C$18, "Iniciativas_Objetivo8", IF(B100=Datos!$C$19, "Iniciativas_Objetivo9", IF(B100=Datos!$C$20, "Iniciativas_Objetivo10", IF(B100=Datos!$C$21, "Iniciativas_Objetivo11", IF(B100=Datos!$C$22, "Iniciativas_Objetivo12",IF(B100=Datos!$C$23, "Iniciativas_Objetivo13", " ")))))))))))))</f>
        <v>Iniciativas_Objetivo9</v>
      </c>
    </row>
    <row r="101" spans="1:32" ht="144.75" x14ac:dyDescent="0.2">
      <c r="A101" s="68" t="s">
        <v>140</v>
      </c>
      <c r="B101" s="64" t="s">
        <v>141</v>
      </c>
      <c r="C101" s="64" t="s">
        <v>563</v>
      </c>
      <c r="D101" s="68" t="s">
        <v>601</v>
      </c>
      <c r="E101" s="62" t="s">
        <v>82</v>
      </c>
      <c r="F101" s="68" t="s">
        <v>133</v>
      </c>
      <c r="G101" s="136" t="s">
        <v>134</v>
      </c>
      <c r="H101" s="71" t="s">
        <v>85</v>
      </c>
      <c r="I101" s="68" t="s">
        <v>602</v>
      </c>
      <c r="J101" s="134" t="s">
        <v>87</v>
      </c>
      <c r="K101" s="135" t="s">
        <v>88</v>
      </c>
      <c r="L101" s="135" t="s">
        <v>127</v>
      </c>
      <c r="M101" s="68" t="s">
        <v>603</v>
      </c>
      <c r="N101" s="69" t="s">
        <v>604</v>
      </c>
      <c r="O101" s="177">
        <v>200</v>
      </c>
      <c r="P101" s="71" t="s">
        <v>92</v>
      </c>
      <c r="Q101" s="87">
        <v>216</v>
      </c>
      <c r="R101" s="87">
        <v>200</v>
      </c>
      <c r="S101" s="59">
        <f>IFERROR(IF(IF(L101="Programación anual", IF(COUNTIF(O101,"&lt;=1")=1,(Q101/R101)*(100%/O101),Q101/R101), IF(COUNTIF(O101,"&lt;=1")=1,(Q101/R101)*(100%/O101)*(T101/100%),(Q101/R101)*(T129/100%)))&gt;=1,100%,IF(L101="Programación anual", IF(COUNTIF(O101,"&lt;=1")=1,(Q129/R129)*(100%/O129),Q129/R129), IF(COUNTIF(O129,"&lt;=1")=1,(Q129/R129)*(100%/O129)*(T129/100%),(Q129/R129)*(T129/100%))))," ")</f>
        <v>1</v>
      </c>
      <c r="T101" s="70">
        <v>1</v>
      </c>
      <c r="U101" s="42">
        <f t="shared" si="3"/>
        <v>1</v>
      </c>
      <c r="V101" s="168" t="s">
        <v>605</v>
      </c>
      <c r="W101" s="67" t="s">
        <v>606</v>
      </c>
      <c r="AF101" s="12" t="str">
        <f>IF(B101=Datos!$C$11, "Iniciativas_Objetivo1", IF(B101=Datos!$C$12, "Iniciativas_Objetivo2", IF(B101=Datos!$C$13, "Iniciativas_Objetivo3", IF(B101=Datos!$C$14, "Iniciativas_Objetivo4", IF(B101=Datos!$C$15, "Iniciativas_Objetivo5", IF(B101=Datos!$C$16, "Iniciativas_Objetivo6", IF(B101=Datos!$C$17, "Iniciativas_Objetivo7", IF(B101=Datos!$C$18, "Iniciativas_Objetivo8", IF(B101=Datos!$C$19, "Iniciativas_Objetivo9", IF(B101=Datos!$C$20, "Iniciativas_Objetivo10", IF(B101=Datos!$C$21, "Iniciativas_Objetivo11", IF(B101=Datos!$C$22, "Iniciativas_Objetivo12",IF(B101=Datos!$C$23, "Iniciativas_Objetivo13", " ")))))))))))))</f>
        <v>Iniciativas_Objetivo9</v>
      </c>
    </row>
    <row r="102" spans="1:32" ht="228" x14ac:dyDescent="0.2">
      <c r="A102" s="73" t="s">
        <v>140</v>
      </c>
      <c r="B102" s="64" t="s">
        <v>141</v>
      </c>
      <c r="C102" s="64" t="s">
        <v>563</v>
      </c>
      <c r="D102" s="64" t="s">
        <v>607</v>
      </c>
      <c r="E102" s="62" t="s">
        <v>82</v>
      </c>
      <c r="F102" s="68" t="s">
        <v>608</v>
      </c>
      <c r="G102" s="136" t="s">
        <v>205</v>
      </c>
      <c r="H102" s="71" t="s">
        <v>85</v>
      </c>
      <c r="I102" s="71" t="s">
        <v>609</v>
      </c>
      <c r="J102" s="134" t="s">
        <v>87</v>
      </c>
      <c r="K102" s="135" t="s">
        <v>88</v>
      </c>
      <c r="L102" s="135" t="s">
        <v>127</v>
      </c>
      <c r="M102" s="71" t="s">
        <v>610</v>
      </c>
      <c r="N102" s="101" t="s">
        <v>611</v>
      </c>
      <c r="O102" s="177">
        <v>268</v>
      </c>
      <c r="P102" s="71" t="s">
        <v>92</v>
      </c>
      <c r="Q102" s="71">
        <v>171</v>
      </c>
      <c r="R102" s="177">
        <v>268</v>
      </c>
      <c r="S102" s="59">
        <f>IFERROR(IF(L102="Programación anual", IF(COUNTIF(O102,"&lt;=1")=1,(Q102/R102)*(100%/O102),Q102/R102), IF(COUNTIF(O102,"&lt;=1")=1,(Q102/R102)*(100%/O102)*(T102/100%),(Q102/R102)*(T102/100%)))," ")</f>
        <v>0.63805970149253732</v>
      </c>
      <c r="T102" s="70">
        <v>1</v>
      </c>
      <c r="U102" s="42">
        <f t="shared" si="3"/>
        <v>0.63805970149253732</v>
      </c>
      <c r="V102" s="406" t="s">
        <v>812</v>
      </c>
      <c r="W102" s="61" t="s">
        <v>813</v>
      </c>
      <c r="AF102" s="12" t="str">
        <f>IF(B102=Datos!$C$11, "Iniciativas_Objetivo1", IF(B102=Datos!$C$12, "Iniciativas_Objetivo2", IF(B102=Datos!$C$13, "Iniciativas_Objetivo3", IF(B102=Datos!$C$14, "Iniciativas_Objetivo4", IF(B102=Datos!$C$15, "Iniciativas_Objetivo5", IF(B102=Datos!$C$16, "Iniciativas_Objetivo6", IF(B102=Datos!$C$17, "Iniciativas_Objetivo7", IF(B102=Datos!$C$18, "Iniciativas_Objetivo8", IF(B102=Datos!$C$19, "Iniciativas_Objetivo9", IF(B102=Datos!$C$20, "Iniciativas_Objetivo10", IF(B102=Datos!$C$21, "Iniciativas_Objetivo11", IF(B102=Datos!$C$22, "Iniciativas_Objetivo12",IF(B102=Datos!$C$23, "Iniciativas_Objetivo13", " ")))))))))))))</f>
        <v>Iniciativas_Objetivo9</v>
      </c>
    </row>
    <row r="103" spans="1:32" ht="318.75" customHeight="1" x14ac:dyDescent="0.2">
      <c r="A103" s="73" t="s">
        <v>140</v>
      </c>
      <c r="B103" s="64" t="s">
        <v>532</v>
      </c>
      <c r="C103" s="64" t="s">
        <v>533</v>
      </c>
      <c r="D103" s="64" t="s">
        <v>612</v>
      </c>
      <c r="E103" s="62" t="s">
        <v>144</v>
      </c>
      <c r="F103" s="68" t="s">
        <v>535</v>
      </c>
      <c r="G103" s="99" t="s">
        <v>536</v>
      </c>
      <c r="H103" s="71" t="s">
        <v>85</v>
      </c>
      <c r="I103" s="71" t="s">
        <v>613</v>
      </c>
      <c r="J103" s="134" t="s">
        <v>87</v>
      </c>
      <c r="K103" s="135" t="s">
        <v>88</v>
      </c>
      <c r="L103" s="135" t="s">
        <v>89</v>
      </c>
      <c r="M103" s="71" t="s">
        <v>614</v>
      </c>
      <c r="N103" s="63" t="s">
        <v>615</v>
      </c>
      <c r="O103" s="143">
        <v>0.6</v>
      </c>
      <c r="P103" s="71" t="s">
        <v>92</v>
      </c>
      <c r="Q103" s="71">
        <v>2464</v>
      </c>
      <c r="R103" s="71">
        <v>2464</v>
      </c>
      <c r="S103" s="59">
        <f>IFERROR(IF(IF(L103="Programación anual", IF(COUNTIF(O103,"&lt;=1")=1,(Q103/R103)*(100%/O103),Q103/R103), IF(COUNTIF(O103,"&lt;=1")=1,(Q103/R103)*(100%/O103)*(T103/100%),(Q103/R103)*(T131/100%)))&gt;=1,100%,IF(L103="Programación anual", IF(COUNTIF(O103,"&lt;=1")=1,(Q131/R131)*(100%/O131),Q131/R131), IF(COUNTIF(O131,"&lt;=1")=1,(Q131/R131)*(100%/O131)*(T131/100%),(Q131/R131)*(T131/100%))))," ")</f>
        <v>1</v>
      </c>
      <c r="T103" s="70">
        <v>1</v>
      </c>
      <c r="U103" s="42">
        <f t="shared" si="3"/>
        <v>1</v>
      </c>
      <c r="V103" s="407" t="s">
        <v>881</v>
      </c>
      <c r="W103" s="66"/>
      <c r="AF103" s="12" t="str">
        <f>IF(B103=Datos!$C$11, "Iniciativas_Objetivo1", IF(B103=Datos!$C$12, "Iniciativas_Objetivo2", IF(B103=Datos!$C$13, "Iniciativas_Objetivo3", IF(B103=Datos!$C$14, "Iniciativas_Objetivo4", IF(B103=Datos!$C$15, "Iniciativas_Objetivo5", IF(B103=Datos!$C$16, "Iniciativas_Objetivo6", IF(B103=Datos!$C$17, "Iniciativas_Objetivo7", IF(B103=Datos!$C$18, "Iniciativas_Objetivo8", IF(B103=Datos!$C$19, "Iniciativas_Objetivo9", IF(B103=Datos!$C$20, "Iniciativas_Objetivo10", IF(B103=Datos!$C$21, "Iniciativas_Objetivo11", IF(B103=Datos!$C$22, "Iniciativas_Objetivo12",IF(B103=Datos!$C$23, "Iniciativas_Objetivo13", " ")))))))))))))</f>
        <v>Iniciativas_Objetivo11</v>
      </c>
    </row>
    <row r="104" spans="1:32" ht="102.75" customHeight="1" x14ac:dyDescent="0.2">
      <c r="A104" s="73" t="s">
        <v>140</v>
      </c>
      <c r="B104" s="64" t="s">
        <v>532</v>
      </c>
      <c r="C104" s="64" t="s">
        <v>533</v>
      </c>
      <c r="D104" s="64" t="s">
        <v>616</v>
      </c>
      <c r="E104" s="62" t="s">
        <v>144</v>
      </c>
      <c r="F104" s="68" t="s">
        <v>535</v>
      </c>
      <c r="G104" s="99" t="s">
        <v>536</v>
      </c>
      <c r="H104" s="71" t="s">
        <v>85</v>
      </c>
      <c r="I104" s="71" t="s">
        <v>617</v>
      </c>
      <c r="J104" s="134" t="s">
        <v>87</v>
      </c>
      <c r="K104" s="135" t="s">
        <v>88</v>
      </c>
      <c r="L104" s="135" t="s">
        <v>127</v>
      </c>
      <c r="M104" s="71" t="s">
        <v>618</v>
      </c>
      <c r="N104" s="63" t="s">
        <v>619</v>
      </c>
      <c r="O104" s="178">
        <v>1</v>
      </c>
      <c r="P104" s="71" t="s">
        <v>92</v>
      </c>
      <c r="Q104" s="73">
        <v>40</v>
      </c>
      <c r="R104" s="73">
        <v>40</v>
      </c>
      <c r="S104" s="59">
        <f t="shared" si="2"/>
        <v>1</v>
      </c>
      <c r="T104" s="70">
        <v>1</v>
      </c>
      <c r="U104" s="42">
        <f t="shared" si="3"/>
        <v>1</v>
      </c>
      <c r="V104" s="407" t="s">
        <v>620</v>
      </c>
      <c r="W104" s="165"/>
      <c r="AF104" s="12" t="str">
        <f>IF(B104=Datos!$C$11, "Iniciativas_Objetivo1", IF(B104=Datos!$C$12, "Iniciativas_Objetivo2", IF(B104=Datos!$C$13, "Iniciativas_Objetivo3", IF(B104=Datos!$C$14, "Iniciativas_Objetivo4", IF(B104=Datos!$C$15, "Iniciativas_Objetivo5", IF(B104=Datos!$C$16, "Iniciativas_Objetivo6", IF(B104=Datos!$C$17, "Iniciativas_Objetivo7", IF(B104=Datos!$C$18, "Iniciativas_Objetivo8", IF(B104=Datos!$C$19, "Iniciativas_Objetivo9", IF(B104=Datos!$C$20, "Iniciativas_Objetivo10", IF(B104=Datos!$C$21, "Iniciativas_Objetivo11", IF(B104=Datos!$C$22, "Iniciativas_Objetivo12",IF(B104=Datos!$C$23, "Iniciativas_Objetivo13", " ")))))))))))))</f>
        <v>Iniciativas_Objetivo11</v>
      </c>
    </row>
    <row r="105" spans="1:32" ht="399" x14ac:dyDescent="0.2">
      <c r="A105" s="73" t="s">
        <v>140</v>
      </c>
      <c r="B105" s="64" t="s">
        <v>141</v>
      </c>
      <c r="C105" s="64" t="s">
        <v>563</v>
      </c>
      <c r="D105" s="64" t="s">
        <v>621</v>
      </c>
      <c r="E105" s="62" t="s">
        <v>547</v>
      </c>
      <c r="F105" s="68" t="s">
        <v>548</v>
      </c>
      <c r="G105" s="99" t="s">
        <v>163</v>
      </c>
      <c r="H105" s="71" t="s">
        <v>85</v>
      </c>
      <c r="I105" s="71" t="s">
        <v>622</v>
      </c>
      <c r="J105" s="134" t="s">
        <v>87</v>
      </c>
      <c r="K105" s="135" t="s">
        <v>88</v>
      </c>
      <c r="L105" s="135" t="s">
        <v>127</v>
      </c>
      <c r="M105" s="71" t="s">
        <v>623</v>
      </c>
      <c r="N105" s="63" t="s">
        <v>624</v>
      </c>
      <c r="O105" s="183">
        <v>1</v>
      </c>
      <c r="P105" s="71" t="s">
        <v>92</v>
      </c>
      <c r="Q105" s="93">
        <v>0</v>
      </c>
      <c r="R105" s="94" t="s">
        <v>625</v>
      </c>
      <c r="S105" s="59">
        <f t="shared" si="2"/>
        <v>0</v>
      </c>
      <c r="T105" s="70">
        <v>1</v>
      </c>
      <c r="U105" s="42">
        <f t="shared" si="3"/>
        <v>0</v>
      </c>
      <c r="V105" s="392" t="s">
        <v>626</v>
      </c>
      <c r="W105" s="389" t="s">
        <v>882</v>
      </c>
      <c r="AF105" s="12" t="str">
        <f>IF(B105=Datos!$C$11, "Iniciativas_Objetivo1", IF(B105=Datos!$C$12, "Iniciativas_Objetivo2", IF(B105=Datos!$C$13, "Iniciativas_Objetivo3", IF(B105=Datos!$C$14, "Iniciativas_Objetivo4", IF(B105=Datos!$C$15, "Iniciativas_Objetivo5", IF(B105=Datos!$C$16, "Iniciativas_Objetivo6", IF(B105=Datos!$C$17, "Iniciativas_Objetivo7", IF(B105=Datos!$C$18, "Iniciativas_Objetivo8", IF(B105=Datos!$C$19, "Iniciativas_Objetivo9", IF(B105=Datos!$C$20, "Iniciativas_Objetivo10", IF(B105=Datos!$C$21, "Iniciativas_Objetivo11", IF(B105=Datos!$C$22, "Iniciativas_Objetivo12",IF(B105=Datos!$C$23, "Iniciativas_Objetivo13", " ")))))))))))))</f>
        <v>Iniciativas_Objetivo9</v>
      </c>
    </row>
    <row r="106" spans="1:32" ht="144.75" x14ac:dyDescent="0.2">
      <c r="A106" s="73" t="s">
        <v>140</v>
      </c>
      <c r="B106" s="64" t="s">
        <v>141</v>
      </c>
      <c r="C106" s="64" t="s">
        <v>563</v>
      </c>
      <c r="D106" s="64" t="s">
        <v>627</v>
      </c>
      <c r="E106" s="62" t="s">
        <v>628</v>
      </c>
      <c r="F106" s="62" t="s">
        <v>629</v>
      </c>
      <c r="G106" s="99" t="s">
        <v>549</v>
      </c>
      <c r="H106" s="71" t="s">
        <v>256</v>
      </c>
      <c r="I106" s="71" t="s">
        <v>630</v>
      </c>
      <c r="J106" s="134" t="s">
        <v>87</v>
      </c>
      <c r="K106" s="135" t="s">
        <v>88</v>
      </c>
      <c r="L106" s="135" t="s">
        <v>127</v>
      </c>
      <c r="M106" s="71" t="s">
        <v>631</v>
      </c>
      <c r="N106" s="61" t="s">
        <v>632</v>
      </c>
      <c r="O106" s="144">
        <v>1</v>
      </c>
      <c r="P106" s="71" t="s">
        <v>92</v>
      </c>
      <c r="Q106" s="203">
        <v>23</v>
      </c>
      <c r="R106" s="203">
        <v>28</v>
      </c>
      <c r="S106" s="59">
        <f t="shared" si="2"/>
        <v>0.8214285714285714</v>
      </c>
      <c r="T106" s="70">
        <v>1</v>
      </c>
      <c r="U106" s="42">
        <f t="shared" si="3"/>
        <v>0.8214285714285714</v>
      </c>
      <c r="V106" s="377" t="s">
        <v>805</v>
      </c>
      <c r="W106" s="66" t="s">
        <v>806</v>
      </c>
      <c r="AF106" s="12" t="str">
        <f>IF(B106=Datos!$C$11, "Iniciativas_Objetivo1", IF(B106=Datos!$C$12, "Iniciativas_Objetivo2", IF(B106=Datos!$C$13, "Iniciativas_Objetivo3", IF(B106=Datos!$C$14, "Iniciativas_Objetivo4", IF(B106=Datos!$C$15, "Iniciativas_Objetivo5", IF(B106=Datos!$C$16, "Iniciativas_Objetivo6", IF(B106=Datos!$C$17, "Iniciativas_Objetivo7", IF(B106=Datos!$C$18, "Iniciativas_Objetivo8", IF(B106=Datos!$C$19, "Iniciativas_Objetivo9", IF(B106=Datos!$C$20, "Iniciativas_Objetivo10", IF(B106=Datos!$C$21, "Iniciativas_Objetivo11", IF(B106=Datos!$C$22, "Iniciativas_Objetivo12",IF(B106=Datos!$C$23, "Iniciativas_Objetivo13", " ")))))))))))))</f>
        <v>Iniciativas_Objetivo9</v>
      </c>
    </row>
    <row r="107" spans="1:32" ht="187.5" x14ac:dyDescent="0.2">
      <c r="A107" s="64" t="s">
        <v>140</v>
      </c>
      <c r="B107" s="64" t="s">
        <v>141</v>
      </c>
      <c r="C107" s="64" t="s">
        <v>563</v>
      </c>
      <c r="D107" s="64" t="s">
        <v>633</v>
      </c>
      <c r="E107" s="64" t="s">
        <v>628</v>
      </c>
      <c r="F107" s="68" t="s">
        <v>634</v>
      </c>
      <c r="G107" s="99" t="s">
        <v>635</v>
      </c>
      <c r="H107" s="71" t="s">
        <v>85</v>
      </c>
      <c r="I107" s="71" t="s">
        <v>636</v>
      </c>
      <c r="J107" s="134" t="s">
        <v>87</v>
      </c>
      <c r="K107" s="135" t="s">
        <v>88</v>
      </c>
      <c r="L107" s="135" t="s">
        <v>127</v>
      </c>
      <c r="M107" s="71" t="s">
        <v>637</v>
      </c>
      <c r="N107" s="100" t="s">
        <v>638</v>
      </c>
      <c r="O107" s="178">
        <v>1</v>
      </c>
      <c r="P107" s="71" t="s">
        <v>92</v>
      </c>
      <c r="Q107" s="71">
        <v>206</v>
      </c>
      <c r="R107" s="71">
        <v>206</v>
      </c>
      <c r="S107" s="59">
        <f t="shared" si="2"/>
        <v>1</v>
      </c>
      <c r="T107" s="70">
        <v>1</v>
      </c>
      <c r="U107" s="42">
        <f t="shared" si="3"/>
        <v>1</v>
      </c>
      <c r="V107" s="377" t="s">
        <v>639</v>
      </c>
      <c r="W107" s="66" t="s">
        <v>640</v>
      </c>
      <c r="AF107" s="12" t="str">
        <f>IF(B107=Datos!$C$11, "Iniciativas_Objetivo1", IF(B107=Datos!$C$12, "Iniciativas_Objetivo2", IF(B107=Datos!$C$13, "Iniciativas_Objetivo3", IF(B107=Datos!$C$14, "Iniciativas_Objetivo4", IF(B107=Datos!$C$15, "Iniciativas_Objetivo5", IF(B107=Datos!$C$16, "Iniciativas_Objetivo6", IF(B107=Datos!$C$17, "Iniciativas_Objetivo7", IF(B107=Datos!$C$18, "Iniciativas_Objetivo8", IF(B107=Datos!$C$19, "Iniciativas_Objetivo9", IF(B107=Datos!$C$20, "Iniciativas_Objetivo10", IF(B107=Datos!$C$21, "Iniciativas_Objetivo11", IF(B107=Datos!$C$22, "Iniciativas_Objetivo12",IF(B107=Datos!$C$23, "Iniciativas_Objetivo13", " ")))))))))))))</f>
        <v>Iniciativas_Objetivo9</v>
      </c>
    </row>
    <row r="108" spans="1:32" ht="185.25" x14ac:dyDescent="0.2">
      <c r="A108" s="64" t="s">
        <v>140</v>
      </c>
      <c r="B108" s="64" t="s">
        <v>141</v>
      </c>
      <c r="C108" s="64" t="s">
        <v>563</v>
      </c>
      <c r="D108" s="64" t="s">
        <v>641</v>
      </c>
      <c r="E108" s="64" t="s">
        <v>628</v>
      </c>
      <c r="F108" s="64" t="s">
        <v>642</v>
      </c>
      <c r="G108" s="99" t="s">
        <v>635</v>
      </c>
      <c r="H108" s="64" t="s">
        <v>256</v>
      </c>
      <c r="I108" s="64" t="s">
        <v>643</v>
      </c>
      <c r="J108" s="134" t="s">
        <v>87</v>
      </c>
      <c r="K108" s="135" t="s">
        <v>88</v>
      </c>
      <c r="L108" s="135" t="s">
        <v>127</v>
      </c>
      <c r="M108" s="62" t="s">
        <v>644</v>
      </c>
      <c r="N108" s="120" t="s">
        <v>645</v>
      </c>
      <c r="O108" s="178">
        <v>1</v>
      </c>
      <c r="P108" s="71" t="s">
        <v>92</v>
      </c>
      <c r="Q108" s="95">
        <v>430</v>
      </c>
      <c r="R108" s="95">
        <v>973</v>
      </c>
      <c r="S108" s="59">
        <f t="shared" si="2"/>
        <v>0.44193216855087358</v>
      </c>
      <c r="T108" s="70">
        <v>1</v>
      </c>
      <c r="U108" s="42">
        <f t="shared" si="3"/>
        <v>0.44193216855087358</v>
      </c>
      <c r="V108" s="377" t="s">
        <v>646</v>
      </c>
      <c r="W108" s="66" t="s">
        <v>647</v>
      </c>
      <c r="AF108" s="12" t="str">
        <f>IF(B108=Datos!$C$11, "Iniciativas_Objetivo1", IF(B108=Datos!$C$12, "Iniciativas_Objetivo2", IF(B108=Datos!$C$13, "Iniciativas_Objetivo3", IF(B108=Datos!$C$14, "Iniciativas_Objetivo4", IF(B108=Datos!$C$15, "Iniciativas_Objetivo5", IF(B108=Datos!$C$16, "Iniciativas_Objetivo6", IF(B108=Datos!$C$17, "Iniciativas_Objetivo7", IF(B108=Datos!$C$18, "Iniciativas_Objetivo8", IF(B108=Datos!$C$19, "Iniciativas_Objetivo9", IF(B108=Datos!$C$20, "Iniciativas_Objetivo10", IF(B108=Datos!$C$21, "Iniciativas_Objetivo11", IF(B108=Datos!$C$22, "Iniciativas_Objetivo12",IF(B108=Datos!$C$23, "Iniciativas_Objetivo13", " ")))))))))))))</f>
        <v>Iniciativas_Objetivo9</v>
      </c>
    </row>
    <row r="109" spans="1:32" ht="160.5" x14ac:dyDescent="0.2">
      <c r="A109" s="64" t="s">
        <v>140</v>
      </c>
      <c r="B109" s="64" t="s">
        <v>141</v>
      </c>
      <c r="C109" s="64" t="s">
        <v>563</v>
      </c>
      <c r="D109" s="64" t="s">
        <v>648</v>
      </c>
      <c r="E109" s="64" t="s">
        <v>161</v>
      </c>
      <c r="F109" s="68" t="s">
        <v>162</v>
      </c>
      <c r="G109" s="99" t="s">
        <v>649</v>
      </c>
      <c r="H109" s="71" t="s">
        <v>85</v>
      </c>
      <c r="I109" s="87" t="s">
        <v>650</v>
      </c>
      <c r="J109" s="134" t="s">
        <v>87</v>
      </c>
      <c r="K109" s="135" t="s">
        <v>88</v>
      </c>
      <c r="L109" s="135" t="s">
        <v>89</v>
      </c>
      <c r="M109" s="71" t="s">
        <v>651</v>
      </c>
      <c r="N109" s="124" t="s">
        <v>652</v>
      </c>
      <c r="O109" s="152">
        <v>1</v>
      </c>
      <c r="P109" s="71" t="s">
        <v>92</v>
      </c>
      <c r="Q109" s="134">
        <v>45</v>
      </c>
      <c r="R109" s="134">
        <v>45</v>
      </c>
      <c r="S109" s="59">
        <f t="shared" si="2"/>
        <v>1</v>
      </c>
      <c r="T109" s="70">
        <v>1</v>
      </c>
      <c r="U109" s="42">
        <f t="shared" si="3"/>
        <v>1</v>
      </c>
      <c r="V109" s="374" t="s">
        <v>795</v>
      </c>
      <c r="W109" s="61"/>
      <c r="AF109" s="12" t="str">
        <f>IF(B109=Datos!$C$11, "Iniciativas_Objetivo1", IF(B109=Datos!$C$12, "Iniciativas_Objetivo2", IF(B109=Datos!$C$13, "Iniciativas_Objetivo3", IF(B109=Datos!$C$14, "Iniciativas_Objetivo4", IF(B109=Datos!$C$15, "Iniciativas_Objetivo5", IF(B109=Datos!$C$16, "Iniciativas_Objetivo6", IF(B109=Datos!$C$17, "Iniciativas_Objetivo7", IF(B109=Datos!$C$18, "Iniciativas_Objetivo8", IF(B109=Datos!$C$19, "Iniciativas_Objetivo9", IF(B109=Datos!$C$20, "Iniciativas_Objetivo10", IF(B109=Datos!$C$21, "Iniciativas_Objetivo11", IF(B109=Datos!$C$22, "Iniciativas_Objetivo12",IF(B109=Datos!$C$23, "Iniciativas_Objetivo13", " ")))))))))))))</f>
        <v>Iniciativas_Objetivo9</v>
      </c>
    </row>
    <row r="110" spans="1:32" ht="201.75" x14ac:dyDescent="0.2">
      <c r="A110" s="64" t="s">
        <v>140</v>
      </c>
      <c r="B110" s="64" t="s">
        <v>141</v>
      </c>
      <c r="C110" s="64" t="s">
        <v>563</v>
      </c>
      <c r="D110" s="64" t="s">
        <v>653</v>
      </c>
      <c r="E110" s="64" t="s">
        <v>161</v>
      </c>
      <c r="F110" s="68" t="s">
        <v>162</v>
      </c>
      <c r="G110" s="99" t="s">
        <v>649</v>
      </c>
      <c r="H110" s="71" t="s">
        <v>85</v>
      </c>
      <c r="I110" s="87" t="s">
        <v>654</v>
      </c>
      <c r="J110" s="134" t="s">
        <v>87</v>
      </c>
      <c r="K110" s="135" t="s">
        <v>88</v>
      </c>
      <c r="L110" s="135" t="s">
        <v>127</v>
      </c>
      <c r="M110" s="71" t="s">
        <v>655</v>
      </c>
      <c r="N110" s="121" t="s">
        <v>656</v>
      </c>
      <c r="O110" s="176">
        <v>4</v>
      </c>
      <c r="P110" s="71" t="s">
        <v>92</v>
      </c>
      <c r="Q110" s="74">
        <v>4</v>
      </c>
      <c r="R110" s="164">
        <v>4</v>
      </c>
      <c r="S110" s="59">
        <f t="shared" si="2"/>
        <v>1</v>
      </c>
      <c r="T110" s="70">
        <v>1</v>
      </c>
      <c r="U110" s="42">
        <f t="shared" si="3"/>
        <v>1</v>
      </c>
      <c r="V110" s="190" t="s">
        <v>883</v>
      </c>
      <c r="W110" s="61"/>
      <c r="AF110" s="12" t="str">
        <f>IF(B110=Datos!$C$11, "Iniciativas_Objetivo1", IF(B110=Datos!$C$12, "Iniciativas_Objetivo2", IF(B110=Datos!$C$13, "Iniciativas_Objetivo3", IF(B110=Datos!$C$14, "Iniciativas_Objetivo4", IF(B110=Datos!$C$15, "Iniciativas_Objetivo5", IF(B110=Datos!$C$16, "Iniciativas_Objetivo6", IF(B110=Datos!$C$17, "Iniciativas_Objetivo7", IF(B110=Datos!$C$18, "Iniciativas_Objetivo8", IF(B110=Datos!$C$19, "Iniciativas_Objetivo9", IF(B110=Datos!$C$20, "Iniciativas_Objetivo10", IF(B110=Datos!$C$21, "Iniciativas_Objetivo11", IF(B110=Datos!$C$22, "Iniciativas_Objetivo12",IF(B110=Datos!$C$23, "Iniciativas_Objetivo13", " ")))))))))))))</f>
        <v>Iniciativas_Objetivo9</v>
      </c>
    </row>
    <row r="111" spans="1:32" ht="159" x14ac:dyDescent="0.2">
      <c r="A111" s="64" t="s">
        <v>140</v>
      </c>
      <c r="B111" s="64" t="s">
        <v>524</v>
      </c>
      <c r="C111" s="64" t="s">
        <v>657</v>
      </c>
      <c r="D111" s="71" t="s">
        <v>658</v>
      </c>
      <c r="E111" s="64" t="s">
        <v>392</v>
      </c>
      <c r="F111" s="68" t="s">
        <v>659</v>
      </c>
      <c r="G111" s="99" t="s">
        <v>394</v>
      </c>
      <c r="H111" s="71" t="s">
        <v>85</v>
      </c>
      <c r="I111" s="71" t="s">
        <v>660</v>
      </c>
      <c r="J111" s="134" t="s">
        <v>87</v>
      </c>
      <c r="K111" s="135" t="s">
        <v>88</v>
      </c>
      <c r="L111" s="135" t="s">
        <v>127</v>
      </c>
      <c r="M111" s="62" t="s">
        <v>661</v>
      </c>
      <c r="N111" s="120" t="s">
        <v>662</v>
      </c>
      <c r="O111" s="143">
        <v>0.9</v>
      </c>
      <c r="P111" s="71" t="s">
        <v>92</v>
      </c>
      <c r="Q111" s="71">
        <v>21</v>
      </c>
      <c r="R111" s="83">
        <v>24</v>
      </c>
      <c r="S111" s="59">
        <f t="shared" si="2"/>
        <v>0.97222222222222232</v>
      </c>
      <c r="T111" s="70">
        <v>1</v>
      </c>
      <c r="U111" s="42">
        <f t="shared" si="3"/>
        <v>0.97222222222222232</v>
      </c>
      <c r="V111" s="408" t="s">
        <v>663</v>
      </c>
      <c r="W111" s="63" t="s">
        <v>664</v>
      </c>
      <c r="AF111" s="12" t="str">
        <f>IF(B111=Datos!$C$11, "Iniciativas_Objetivo1", IF(B111=Datos!$C$12, "Iniciativas_Objetivo2", IF(B111=Datos!$C$13, "Iniciativas_Objetivo3", IF(B111=Datos!$C$14, "Iniciativas_Objetivo4", IF(B111=Datos!$C$15, "Iniciativas_Objetivo5", IF(B111=Datos!$C$16, "Iniciativas_Objetivo6", IF(B111=Datos!$C$17, "Iniciativas_Objetivo7", IF(B111=Datos!$C$18, "Iniciativas_Objetivo8", IF(B111=Datos!$C$19, "Iniciativas_Objetivo9", IF(B111=Datos!$C$20, "Iniciativas_Objetivo10", IF(B111=Datos!$C$21, "Iniciativas_Objetivo11", IF(B111=Datos!$C$22, "Iniciativas_Objetivo12",IF(B111=Datos!$C$23, "Iniciativas_Objetivo13", " ")))))))))))))</f>
        <v>Iniciativas_Objetivo10</v>
      </c>
    </row>
    <row r="112" spans="1:32" ht="409.5" x14ac:dyDescent="0.2">
      <c r="A112" s="64" t="s">
        <v>140</v>
      </c>
      <c r="B112" s="64" t="s">
        <v>524</v>
      </c>
      <c r="C112" s="64" t="s">
        <v>657</v>
      </c>
      <c r="D112" s="71" t="s">
        <v>665</v>
      </c>
      <c r="E112" s="64" t="s">
        <v>392</v>
      </c>
      <c r="F112" s="68" t="s">
        <v>666</v>
      </c>
      <c r="G112" s="99" t="s">
        <v>394</v>
      </c>
      <c r="H112" s="71" t="s">
        <v>85</v>
      </c>
      <c r="I112" s="62" t="s">
        <v>667</v>
      </c>
      <c r="J112" s="134" t="s">
        <v>87</v>
      </c>
      <c r="K112" s="135" t="s">
        <v>88</v>
      </c>
      <c r="L112" s="135" t="s">
        <v>127</v>
      </c>
      <c r="M112" s="62" t="s">
        <v>668</v>
      </c>
      <c r="N112" s="120" t="s">
        <v>669</v>
      </c>
      <c r="O112" s="144">
        <v>0.6</v>
      </c>
      <c r="P112" s="71" t="s">
        <v>92</v>
      </c>
      <c r="Q112" s="71">
        <v>18</v>
      </c>
      <c r="R112" s="83">
        <v>34</v>
      </c>
      <c r="S112" s="59">
        <f t="shared" si="2"/>
        <v>0.88235294117647067</v>
      </c>
      <c r="T112" s="70">
        <v>1</v>
      </c>
      <c r="U112" s="42">
        <f t="shared" si="3"/>
        <v>0.88235294117647067</v>
      </c>
      <c r="V112" s="377" t="s">
        <v>670</v>
      </c>
      <c r="W112" s="61" t="s">
        <v>671</v>
      </c>
      <c r="AF112" s="12" t="str">
        <f>IF(B112=Datos!$C$11, "Iniciativas_Objetivo1", IF(B112=Datos!$C$12, "Iniciativas_Objetivo2", IF(B112=Datos!$C$13, "Iniciativas_Objetivo3", IF(B112=Datos!$C$14, "Iniciativas_Objetivo4", IF(B112=Datos!$C$15, "Iniciativas_Objetivo5", IF(B112=Datos!$C$16, "Iniciativas_Objetivo6", IF(B112=Datos!$C$17, "Iniciativas_Objetivo7", IF(B112=Datos!$C$18, "Iniciativas_Objetivo8", IF(B112=Datos!$C$19, "Iniciativas_Objetivo9", IF(B112=Datos!$C$20, "Iniciativas_Objetivo10", IF(B112=Datos!$C$21, "Iniciativas_Objetivo11", IF(B112=Datos!$C$22, "Iniciativas_Objetivo12",IF(B112=Datos!$C$23, "Iniciativas_Objetivo13", " ")))))))))))))</f>
        <v>Iniciativas_Objetivo10</v>
      </c>
    </row>
    <row r="113" spans="1:32" ht="116.25" x14ac:dyDescent="0.2">
      <c r="A113" s="73" t="s">
        <v>140</v>
      </c>
      <c r="B113" s="64" t="s">
        <v>532</v>
      </c>
      <c r="C113" s="64" t="s">
        <v>533</v>
      </c>
      <c r="D113" s="64" t="s">
        <v>672</v>
      </c>
      <c r="E113" s="62" t="s">
        <v>144</v>
      </c>
      <c r="F113" s="68" t="s">
        <v>535</v>
      </c>
      <c r="G113" s="99" t="s">
        <v>536</v>
      </c>
      <c r="H113" s="71" t="s">
        <v>85</v>
      </c>
      <c r="I113" s="71" t="s">
        <v>673</v>
      </c>
      <c r="J113" s="134" t="s">
        <v>87</v>
      </c>
      <c r="K113" s="135" t="s">
        <v>88</v>
      </c>
      <c r="L113" s="135" t="s">
        <v>89</v>
      </c>
      <c r="M113" s="71" t="s">
        <v>674</v>
      </c>
      <c r="N113" s="63" t="s">
        <v>675</v>
      </c>
      <c r="O113" s="178">
        <v>1</v>
      </c>
      <c r="P113" s="71" t="s">
        <v>92</v>
      </c>
      <c r="Q113" s="71">
        <v>495</v>
      </c>
      <c r="R113" s="71">
        <v>509</v>
      </c>
      <c r="S113" s="59">
        <f t="shared" si="2"/>
        <v>0.9724950884086444</v>
      </c>
      <c r="T113" s="70">
        <v>1</v>
      </c>
      <c r="U113" s="42">
        <f t="shared" si="3"/>
        <v>0.9724950884086444</v>
      </c>
      <c r="V113" s="398" t="s">
        <v>676</v>
      </c>
      <c r="W113" s="61"/>
      <c r="AF113" s="12" t="str">
        <f>IF(B113=Datos!$C$11, "Iniciativas_Objetivo1", IF(B113=Datos!$C$12, "Iniciativas_Objetivo2", IF(B113=Datos!$C$13, "Iniciativas_Objetivo3", IF(B113=Datos!$C$14, "Iniciativas_Objetivo4", IF(B113=Datos!$C$15, "Iniciativas_Objetivo5", IF(B113=Datos!$C$16, "Iniciativas_Objetivo6", IF(B113=Datos!$C$17, "Iniciativas_Objetivo7", IF(B113=Datos!$C$18, "Iniciativas_Objetivo8", IF(B113=Datos!$C$19, "Iniciativas_Objetivo9", IF(B113=Datos!$C$20, "Iniciativas_Objetivo10", IF(B113=Datos!$C$21, "Iniciativas_Objetivo11", IF(B113=Datos!$C$22, "Iniciativas_Objetivo12",IF(B113=Datos!$C$23, "Iniciativas_Objetivo13", " ")))))))))))))</f>
        <v>Iniciativas_Objetivo11</v>
      </c>
    </row>
    <row r="114" spans="1:32" ht="370.5" x14ac:dyDescent="0.2">
      <c r="A114" s="73" t="s">
        <v>140</v>
      </c>
      <c r="B114" s="64" t="s">
        <v>532</v>
      </c>
      <c r="C114" s="64" t="s">
        <v>533</v>
      </c>
      <c r="D114" s="64" t="s">
        <v>677</v>
      </c>
      <c r="E114" s="62" t="s">
        <v>171</v>
      </c>
      <c r="F114" s="62" t="s">
        <v>115</v>
      </c>
      <c r="G114" s="99" t="s">
        <v>188</v>
      </c>
      <c r="H114" s="71" t="s">
        <v>558</v>
      </c>
      <c r="I114" s="71" t="s">
        <v>678</v>
      </c>
      <c r="J114" s="134" t="s">
        <v>87</v>
      </c>
      <c r="K114" s="135" t="s">
        <v>88</v>
      </c>
      <c r="L114" s="135" t="s">
        <v>127</v>
      </c>
      <c r="M114" s="71" t="s">
        <v>679</v>
      </c>
      <c r="N114" s="63" t="s">
        <v>680</v>
      </c>
      <c r="O114" s="172">
        <v>300</v>
      </c>
      <c r="P114" s="71" t="s">
        <v>92</v>
      </c>
      <c r="Q114" s="73">
        <v>388</v>
      </c>
      <c r="R114" s="73">
        <v>300</v>
      </c>
      <c r="S114" s="59">
        <f>IFERROR(IF(IF(L114="Programación anual", IF(COUNTIF(O114,"&lt;=1")=1,(Q114/R114)*(100%/O114),Q114/R114), IF(COUNTIF(O114,"&lt;=1")=1,(Q114/R114)*(100%/O114)*(T114/100%),(Q114/R114)*(T142/100%)))&gt;=1,100%,IF(L114="Programación anual", IF(COUNTIF(O114,"&lt;=1")=1,(Q142/R142)*(100%/O142),Q142/R142), IF(COUNTIF(O142,"&lt;=1")=1,(Q142/R142)*(100%/O142)*(T142/100%),(Q142/R142)*(T142/100%))))," ")</f>
        <v>1</v>
      </c>
      <c r="T114" s="70">
        <v>1</v>
      </c>
      <c r="U114" s="42">
        <f>IFERROR(IF(S114=" "," ",IF(S114&gt;=T114,1,S114/T114))," ")</f>
        <v>1</v>
      </c>
      <c r="V114" s="190" t="s">
        <v>681</v>
      </c>
      <c r="W114" s="62" t="s">
        <v>682</v>
      </c>
      <c r="AF114" s="12" t="str">
        <f>IF(B114=Datos!$C$11, "Iniciativas_Objetivo1", IF(B114=Datos!$C$12, "Iniciativas_Objetivo2", IF(B114=Datos!$C$13, "Iniciativas_Objetivo3", IF(B114=Datos!$C$14, "Iniciativas_Objetivo4", IF(B114=Datos!$C$15, "Iniciativas_Objetivo5", IF(B114=Datos!$C$16, "Iniciativas_Objetivo6", IF(B114=Datos!$C$17, "Iniciativas_Objetivo7", IF(B114=Datos!$C$18, "Iniciativas_Objetivo8", IF(B114=Datos!$C$19, "Iniciativas_Objetivo9", IF(B114=Datos!$C$20, "Iniciativas_Objetivo10", IF(B114=Datos!$C$21, "Iniciativas_Objetivo11", IF(B114=Datos!$C$22, "Iniciativas_Objetivo12",IF(B114=Datos!$C$23, "Iniciativas_Objetivo13", " ")))))))))))))</f>
        <v>Iniciativas_Objetivo11</v>
      </c>
    </row>
    <row r="115" spans="1:32" ht="256.5" x14ac:dyDescent="0.2">
      <c r="A115" s="105" t="s">
        <v>140</v>
      </c>
      <c r="B115" s="64" t="s">
        <v>532</v>
      </c>
      <c r="C115" s="106" t="s">
        <v>533</v>
      </c>
      <c r="D115" s="106" t="s">
        <v>683</v>
      </c>
      <c r="E115" s="107" t="s">
        <v>94</v>
      </c>
      <c r="F115" s="62" t="s">
        <v>684</v>
      </c>
      <c r="G115" s="99" t="s">
        <v>125</v>
      </c>
      <c r="H115" s="71" t="s">
        <v>85</v>
      </c>
      <c r="I115" s="108" t="s">
        <v>685</v>
      </c>
      <c r="J115" s="134" t="s">
        <v>87</v>
      </c>
      <c r="K115" s="135" t="s">
        <v>88</v>
      </c>
      <c r="L115" s="135" t="s">
        <v>89</v>
      </c>
      <c r="M115" s="108" t="s">
        <v>686</v>
      </c>
      <c r="N115" s="125" t="s">
        <v>687</v>
      </c>
      <c r="O115" s="184">
        <v>1</v>
      </c>
      <c r="P115" s="71" t="s">
        <v>92</v>
      </c>
      <c r="Q115" s="96">
        <v>1505</v>
      </c>
      <c r="R115" s="197">
        <v>1505</v>
      </c>
      <c r="S115" s="59">
        <f t="shared" si="2"/>
        <v>1</v>
      </c>
      <c r="T115" s="70">
        <v>1</v>
      </c>
      <c r="U115" s="42">
        <f t="shared" si="3"/>
        <v>1</v>
      </c>
      <c r="V115" s="189" t="s">
        <v>688</v>
      </c>
      <c r="W115" s="409"/>
      <c r="AF115" s="12" t="str">
        <f>IF(B115=Datos!$C$11, "Iniciativas_Objetivo1", IF(B115=Datos!$C$12, "Iniciativas_Objetivo2", IF(B115=Datos!$C$13, "Iniciativas_Objetivo3", IF(B115=Datos!$C$14, "Iniciativas_Objetivo4", IF(B115=Datos!$C$15, "Iniciativas_Objetivo5", IF(B115=Datos!$C$16, "Iniciativas_Objetivo6", IF(B115=Datos!$C$17, "Iniciativas_Objetivo7", IF(B115=Datos!$C$18, "Iniciativas_Objetivo8", IF(B115=Datos!$C$19, "Iniciativas_Objetivo9", IF(B115=Datos!$C$20, "Iniciativas_Objetivo10", IF(B115=Datos!$C$21, "Iniciativas_Objetivo11", IF(B115=Datos!$C$22, "Iniciativas_Objetivo12",IF(B115=Datos!$C$23, "Iniciativas_Objetivo13", " ")))))))))))))</f>
        <v>Iniciativas_Objetivo11</v>
      </c>
    </row>
    <row r="116" spans="1:32" ht="375.75" x14ac:dyDescent="0.2">
      <c r="A116" s="126" t="s">
        <v>140</v>
      </c>
      <c r="B116" s="127" t="s">
        <v>532</v>
      </c>
      <c r="C116" s="127" t="s">
        <v>533</v>
      </c>
      <c r="D116" s="127" t="s">
        <v>689</v>
      </c>
      <c r="E116" s="128" t="s">
        <v>144</v>
      </c>
      <c r="F116" s="68" t="s">
        <v>535</v>
      </c>
      <c r="G116" s="99" t="s">
        <v>536</v>
      </c>
      <c r="H116" s="71" t="s">
        <v>85</v>
      </c>
      <c r="I116" s="96" t="s">
        <v>690</v>
      </c>
      <c r="J116" s="134" t="s">
        <v>87</v>
      </c>
      <c r="K116" s="135" t="s">
        <v>88</v>
      </c>
      <c r="L116" s="135" t="s">
        <v>89</v>
      </c>
      <c r="M116" s="96" t="s">
        <v>691</v>
      </c>
      <c r="N116" s="129" t="s">
        <v>692</v>
      </c>
      <c r="O116" s="185">
        <v>1</v>
      </c>
      <c r="P116" s="71" t="s">
        <v>92</v>
      </c>
      <c r="Q116" s="97">
        <v>280</v>
      </c>
      <c r="R116" s="97">
        <v>280</v>
      </c>
      <c r="S116" s="59">
        <f t="shared" si="2"/>
        <v>1</v>
      </c>
      <c r="T116" s="70">
        <v>1</v>
      </c>
      <c r="U116" s="42">
        <f t="shared" si="3"/>
        <v>1</v>
      </c>
      <c r="V116" s="398" t="s">
        <v>693</v>
      </c>
      <c r="W116" s="67" t="s">
        <v>884</v>
      </c>
      <c r="AF116" s="12" t="str">
        <f>IF(B116=Datos!$C$11, "Iniciativas_Objetivo1", IF(B116=Datos!$C$12, "Iniciativas_Objetivo2", IF(B116=Datos!$C$13, "Iniciativas_Objetivo3", IF(B116=Datos!$C$14, "Iniciativas_Objetivo4", IF(B116=Datos!$C$15, "Iniciativas_Objetivo5", IF(B116=Datos!$C$16, "Iniciativas_Objetivo6", IF(B116=Datos!$C$17, "Iniciativas_Objetivo7", IF(B116=Datos!$C$18, "Iniciativas_Objetivo8", IF(B116=Datos!$C$19, "Iniciativas_Objetivo9", IF(B116=Datos!$C$20, "Iniciativas_Objetivo10", IF(B116=Datos!$C$21, "Iniciativas_Objetivo11", IF(B116=Datos!$C$22, "Iniciativas_Objetivo12",IF(B116=Datos!$C$23, "Iniciativas_Objetivo13", " ")))))))))))))</f>
        <v>Iniciativas_Objetivo11</v>
      </c>
    </row>
    <row r="117" spans="1:32" ht="159.75" x14ac:dyDescent="0.2">
      <c r="A117" s="126" t="s">
        <v>302</v>
      </c>
      <c r="B117" s="127" t="s">
        <v>334</v>
      </c>
      <c r="C117" s="127" t="s">
        <v>335</v>
      </c>
      <c r="D117" s="127" t="s">
        <v>694</v>
      </c>
      <c r="E117" s="128" t="s">
        <v>695</v>
      </c>
      <c r="F117" s="62" t="s">
        <v>696</v>
      </c>
      <c r="G117" s="99" t="s">
        <v>697</v>
      </c>
      <c r="H117" s="71" t="s">
        <v>85</v>
      </c>
      <c r="I117" s="96" t="s">
        <v>698</v>
      </c>
      <c r="J117" s="134" t="s">
        <v>87</v>
      </c>
      <c r="K117" s="135" t="s">
        <v>318</v>
      </c>
      <c r="L117" s="135" t="s">
        <v>89</v>
      </c>
      <c r="M117" s="96" t="s">
        <v>699</v>
      </c>
      <c r="N117" s="129" t="s">
        <v>700</v>
      </c>
      <c r="O117" s="185">
        <v>1</v>
      </c>
      <c r="P117" s="71" t="s">
        <v>92</v>
      </c>
      <c r="Q117" s="96">
        <f>32+23+21+32</f>
        <v>108</v>
      </c>
      <c r="R117" s="96">
        <f>32+23+21+32</f>
        <v>108</v>
      </c>
      <c r="S117" s="59">
        <f t="shared" si="2"/>
        <v>1</v>
      </c>
      <c r="T117" s="70">
        <v>1</v>
      </c>
      <c r="U117" s="42">
        <f t="shared" si="3"/>
        <v>1</v>
      </c>
      <c r="V117" s="410" t="s">
        <v>885</v>
      </c>
      <c r="W117" s="66"/>
      <c r="AF117" s="12" t="str">
        <f>IF(B117=Datos!$C$11, "Iniciativas_Objetivo1", IF(B117=Datos!$C$12, "Iniciativas_Objetivo2", IF(B117=Datos!$C$13, "Iniciativas_Objetivo3", IF(B117=Datos!$C$14, "Iniciativas_Objetivo4", IF(B117=Datos!$C$15, "Iniciativas_Objetivo5", IF(B117=Datos!$C$16, "Iniciativas_Objetivo6", IF(B117=Datos!$C$17, "Iniciativas_Objetivo7", IF(B117=Datos!$C$18, "Iniciativas_Objetivo8", IF(B117=Datos!$C$19, "Iniciativas_Objetivo9", IF(B117=Datos!$C$20, "Iniciativas_Objetivo10", IF(B117=Datos!$C$21, "Iniciativas_Objetivo11", IF(B117=Datos!$C$22, "Iniciativas_Objetivo12",IF(B117=Datos!$C$23, "Iniciativas_Objetivo13", " ")))))))))))))</f>
        <v>Iniciativas_Objetivo8</v>
      </c>
    </row>
    <row r="118" spans="1:32" ht="138" x14ac:dyDescent="0.2">
      <c r="A118" s="126" t="s">
        <v>302</v>
      </c>
      <c r="B118" s="127" t="s">
        <v>334</v>
      </c>
      <c r="C118" s="127" t="s">
        <v>335</v>
      </c>
      <c r="D118" s="127" t="s">
        <v>701</v>
      </c>
      <c r="E118" s="62" t="s">
        <v>695</v>
      </c>
      <c r="F118" s="62" t="s">
        <v>702</v>
      </c>
      <c r="G118" s="99" t="s">
        <v>697</v>
      </c>
      <c r="H118" s="71" t="s">
        <v>85</v>
      </c>
      <c r="I118" s="96" t="s">
        <v>703</v>
      </c>
      <c r="J118" s="134" t="s">
        <v>87</v>
      </c>
      <c r="K118" s="135" t="s">
        <v>318</v>
      </c>
      <c r="L118" s="135" t="s">
        <v>89</v>
      </c>
      <c r="M118" s="96" t="s">
        <v>704</v>
      </c>
      <c r="N118" s="129" t="s">
        <v>705</v>
      </c>
      <c r="O118" s="185">
        <v>1</v>
      </c>
      <c r="P118" s="71" t="s">
        <v>92</v>
      </c>
      <c r="Q118" s="96">
        <f>22+31+77+32</f>
        <v>162</v>
      </c>
      <c r="R118" s="96">
        <f>22+31+77+32</f>
        <v>162</v>
      </c>
      <c r="S118" s="59">
        <f t="shared" si="2"/>
        <v>1</v>
      </c>
      <c r="T118" s="70">
        <v>1</v>
      </c>
      <c r="U118" s="42">
        <f t="shared" si="3"/>
        <v>1</v>
      </c>
      <c r="V118" s="411" t="s">
        <v>886</v>
      </c>
      <c r="W118" s="204"/>
      <c r="AF118" s="12" t="str">
        <f>IF(B118=Datos!$C$11, "Iniciativas_Objetivo1", IF(B118=Datos!$C$12, "Iniciativas_Objetivo2", IF(B118=Datos!$C$13, "Iniciativas_Objetivo3", IF(B118=Datos!$C$14, "Iniciativas_Objetivo4", IF(B118=Datos!$C$15, "Iniciativas_Objetivo5", IF(B118=Datos!$C$16, "Iniciativas_Objetivo6", IF(B118=Datos!$C$17, "Iniciativas_Objetivo7", IF(B118=Datos!$C$18, "Iniciativas_Objetivo8", IF(B118=Datos!$C$19, "Iniciativas_Objetivo9", IF(B118=Datos!$C$20, "Iniciativas_Objetivo10", IF(B118=Datos!$C$21, "Iniciativas_Objetivo11", IF(B118=Datos!$C$22, "Iniciativas_Objetivo12",IF(B118=Datos!$C$23, "Iniciativas_Objetivo13", " ")))))))))))))</f>
        <v>Iniciativas_Objetivo8</v>
      </c>
    </row>
    <row r="119" spans="1:32" ht="213" x14ac:dyDescent="0.2">
      <c r="A119" s="126" t="s">
        <v>140</v>
      </c>
      <c r="B119" s="127" t="s">
        <v>141</v>
      </c>
      <c r="C119" s="127" t="s">
        <v>563</v>
      </c>
      <c r="D119" s="127" t="s">
        <v>706</v>
      </c>
      <c r="E119" s="128" t="s">
        <v>695</v>
      </c>
      <c r="F119" s="68" t="s">
        <v>707</v>
      </c>
      <c r="G119" s="99" t="s">
        <v>697</v>
      </c>
      <c r="H119" s="71" t="s">
        <v>85</v>
      </c>
      <c r="I119" s="96" t="s">
        <v>708</v>
      </c>
      <c r="J119" s="134" t="s">
        <v>87</v>
      </c>
      <c r="K119" s="135" t="s">
        <v>88</v>
      </c>
      <c r="L119" s="135" t="s">
        <v>89</v>
      </c>
      <c r="M119" s="96" t="s">
        <v>709</v>
      </c>
      <c r="N119" s="145" t="s">
        <v>710</v>
      </c>
      <c r="O119" s="185">
        <v>1</v>
      </c>
      <c r="P119" s="71" t="s">
        <v>92</v>
      </c>
      <c r="Q119" s="96">
        <f>14+16+9+6</f>
        <v>45</v>
      </c>
      <c r="R119" s="96">
        <f>14+16+9+6</f>
        <v>45</v>
      </c>
      <c r="S119" s="59">
        <f t="shared" si="2"/>
        <v>1</v>
      </c>
      <c r="T119" s="70">
        <v>1</v>
      </c>
      <c r="U119" s="42">
        <f t="shared" si="3"/>
        <v>1</v>
      </c>
      <c r="V119" s="411" t="s">
        <v>887</v>
      </c>
      <c r="W119" s="412"/>
      <c r="AF119" s="12" t="str">
        <f>IF(B119=Datos!$C$11, "Iniciativas_Objetivo1", IF(B119=Datos!$C$12, "Iniciativas_Objetivo2", IF(B119=Datos!$C$13, "Iniciativas_Objetivo3", IF(B119=Datos!$C$14, "Iniciativas_Objetivo4", IF(B119=Datos!$C$15, "Iniciativas_Objetivo5", IF(B119=Datos!$C$16, "Iniciativas_Objetivo6", IF(B119=Datos!$C$17, "Iniciativas_Objetivo7", IF(B119=Datos!$C$18, "Iniciativas_Objetivo8", IF(B119=Datos!$C$19, "Iniciativas_Objetivo9", IF(B119=Datos!$C$20, "Iniciativas_Objetivo10", IF(B119=Datos!$C$21, "Iniciativas_Objetivo11", IF(B119=Datos!$C$22, "Iniciativas_Objetivo12",IF(B119=Datos!$C$23, "Iniciativas_Objetivo13", " ")))))))))))))</f>
        <v>Iniciativas_Objetivo9</v>
      </c>
    </row>
    <row r="120" spans="1:32" ht="159" x14ac:dyDescent="0.2">
      <c r="A120" s="126" t="s">
        <v>140</v>
      </c>
      <c r="B120" s="127" t="s">
        <v>141</v>
      </c>
      <c r="C120" s="127" t="s">
        <v>563</v>
      </c>
      <c r="D120" s="127" t="s">
        <v>711</v>
      </c>
      <c r="E120" s="62" t="s">
        <v>695</v>
      </c>
      <c r="F120" s="68" t="s">
        <v>712</v>
      </c>
      <c r="G120" s="99" t="s">
        <v>697</v>
      </c>
      <c r="H120" s="71" t="s">
        <v>85</v>
      </c>
      <c r="I120" s="96" t="s">
        <v>713</v>
      </c>
      <c r="J120" s="134" t="s">
        <v>87</v>
      </c>
      <c r="K120" s="135" t="s">
        <v>88</v>
      </c>
      <c r="L120" s="135" t="s">
        <v>89</v>
      </c>
      <c r="M120" s="71" t="s">
        <v>714</v>
      </c>
      <c r="N120" s="63" t="s">
        <v>715</v>
      </c>
      <c r="O120" s="178">
        <v>1</v>
      </c>
      <c r="P120" s="71" t="s">
        <v>92</v>
      </c>
      <c r="Q120" s="96">
        <f>182+239+154+165</f>
        <v>740</v>
      </c>
      <c r="R120" s="96">
        <f>182+239+154+165</f>
        <v>740</v>
      </c>
      <c r="S120" s="59">
        <f t="shared" si="2"/>
        <v>1</v>
      </c>
      <c r="T120" s="70">
        <v>1</v>
      </c>
      <c r="U120" s="42">
        <f t="shared" si="3"/>
        <v>1</v>
      </c>
      <c r="V120" s="411" t="s">
        <v>888</v>
      </c>
      <c r="W120" s="204"/>
      <c r="AF120" s="12" t="str">
        <f>IF(B120=Datos!$C$11, "Iniciativas_Objetivo1", IF(B120=Datos!$C$12, "Iniciativas_Objetivo2", IF(B120=Datos!$C$13, "Iniciativas_Objetivo3", IF(B120=Datos!$C$14, "Iniciativas_Objetivo4", IF(B120=Datos!$C$15, "Iniciativas_Objetivo5", IF(B120=Datos!$C$16, "Iniciativas_Objetivo6", IF(B120=Datos!$C$17, "Iniciativas_Objetivo7", IF(B120=Datos!$C$18, "Iniciativas_Objetivo8", IF(B120=Datos!$C$19, "Iniciativas_Objetivo9", IF(B120=Datos!$C$20, "Iniciativas_Objetivo10", IF(B120=Datos!$C$21, "Iniciativas_Objetivo11", IF(B120=Datos!$C$22, "Iniciativas_Objetivo12",IF(B120=Datos!$C$23, "Iniciativas_Objetivo13", " ")))))))))))))</f>
        <v>Iniciativas_Objetivo9</v>
      </c>
    </row>
    <row r="121" spans="1:32" ht="141" customHeight="1" x14ac:dyDescent="0.2">
      <c r="A121" s="62" t="s">
        <v>716</v>
      </c>
      <c r="B121" s="127" t="s">
        <v>717</v>
      </c>
      <c r="C121" s="64" t="s">
        <v>718</v>
      </c>
      <c r="D121" s="62" t="s">
        <v>719</v>
      </c>
      <c r="E121" s="62" t="s">
        <v>486</v>
      </c>
      <c r="F121" s="68" t="s">
        <v>720</v>
      </c>
      <c r="G121" s="136" t="s">
        <v>488</v>
      </c>
      <c r="H121" s="71" t="s">
        <v>85</v>
      </c>
      <c r="I121" s="130" t="s">
        <v>721</v>
      </c>
      <c r="J121" s="134" t="s">
        <v>87</v>
      </c>
      <c r="K121" s="135" t="s">
        <v>88</v>
      </c>
      <c r="L121" s="135" t="s">
        <v>490</v>
      </c>
      <c r="M121" s="71" t="s">
        <v>722</v>
      </c>
      <c r="N121" s="131" t="s">
        <v>723</v>
      </c>
      <c r="O121" s="181">
        <v>1</v>
      </c>
      <c r="P121" s="71" t="s">
        <v>92</v>
      </c>
      <c r="Q121" s="98">
        <v>49</v>
      </c>
      <c r="R121" s="97">
        <v>55</v>
      </c>
      <c r="S121" s="59">
        <f t="shared" si="2"/>
        <v>0.89090909090909087</v>
      </c>
      <c r="T121" s="70">
        <v>1</v>
      </c>
      <c r="U121" s="42">
        <f t="shared" si="3"/>
        <v>0.89090909090909087</v>
      </c>
      <c r="V121" s="398" t="s">
        <v>724</v>
      </c>
      <c r="W121" s="63"/>
      <c r="AF121" s="12" t="str">
        <f>IF(B121=Datos!$C$11, "Iniciativas_Objetivo1", IF(B121=Datos!$C$12, "Iniciativas_Objetivo2", IF(B121=Datos!$C$13, "Iniciativas_Objetivo3", IF(B121=Datos!$C$14, "Iniciativas_Objetivo4", IF(B121=Datos!$C$15, "Iniciativas_Objetivo5", IF(B121=Datos!$C$16, "Iniciativas_Objetivo6", IF(B121=Datos!$C$17, "Iniciativas_Objetivo7", IF(B121=Datos!$C$18, "Iniciativas_Objetivo8", IF(B121=Datos!$C$19, "Iniciativas_Objetivo9", IF(B121=Datos!$C$20, "Iniciativas_Objetivo10", IF(B121=Datos!$C$21, "Iniciativas_Objetivo11", IF(B121=Datos!$C$22, "Iniciativas_Objetivo12",IF(B121=Datos!$C$23, "Iniciativas_Objetivo13", " ")))))))))))))</f>
        <v>Iniciativas_Objetivo12</v>
      </c>
    </row>
    <row r="122" spans="1:32" ht="142.5" x14ac:dyDescent="0.2">
      <c r="A122" s="62" t="s">
        <v>716</v>
      </c>
      <c r="B122" s="127" t="s">
        <v>725</v>
      </c>
      <c r="C122" s="64" t="s">
        <v>726</v>
      </c>
      <c r="D122" s="64" t="s">
        <v>727</v>
      </c>
      <c r="E122" s="62" t="s">
        <v>728</v>
      </c>
      <c r="F122" s="68" t="s">
        <v>729</v>
      </c>
      <c r="G122" s="99" t="s">
        <v>345</v>
      </c>
      <c r="H122" s="71" t="s">
        <v>85</v>
      </c>
      <c r="I122" s="132" t="s">
        <v>730</v>
      </c>
      <c r="J122" s="134" t="s">
        <v>87</v>
      </c>
      <c r="K122" s="135" t="s">
        <v>88</v>
      </c>
      <c r="L122" s="135" t="s">
        <v>490</v>
      </c>
      <c r="M122" s="71" t="s">
        <v>731</v>
      </c>
      <c r="N122" s="133" t="s">
        <v>732</v>
      </c>
      <c r="O122" s="186">
        <v>1</v>
      </c>
      <c r="P122" s="71" t="s">
        <v>92</v>
      </c>
      <c r="Q122" s="98">
        <v>5</v>
      </c>
      <c r="R122" s="97">
        <v>5</v>
      </c>
      <c r="S122" s="59">
        <f t="shared" si="2"/>
        <v>1</v>
      </c>
      <c r="T122" s="70">
        <v>1</v>
      </c>
      <c r="U122" s="42">
        <f t="shared" si="3"/>
        <v>1</v>
      </c>
      <c r="V122" s="392" t="s">
        <v>809</v>
      </c>
      <c r="W122" s="393"/>
      <c r="AF122" s="12" t="str">
        <f>IF(B122=Datos!$C$11, "Iniciativas_Objetivo1", IF(B122=Datos!$C$12, "Iniciativas_Objetivo2", IF(B122=Datos!$C$13, "Iniciativas_Objetivo3", IF(B122=Datos!$C$14, "Iniciativas_Objetivo4", IF(B122=Datos!$C$15, "Iniciativas_Objetivo5", IF(B122=Datos!$C$16, "Iniciativas_Objetivo6", IF(B122=Datos!$C$17, "Iniciativas_Objetivo7", IF(B122=Datos!$C$18, "Iniciativas_Objetivo8", IF(B122=Datos!$C$19, "Iniciativas_Objetivo9", IF(B122=Datos!$C$20, "Iniciativas_Objetivo10", IF(B122=Datos!$C$21, "Iniciativas_Objetivo11", IF(B122=Datos!$C$22, "Iniciativas_Objetivo12",IF(B122=Datos!$C$23, "Iniciativas_Objetivo13", " ")))))))))))))</f>
        <v>Iniciativas_Objetivo13</v>
      </c>
    </row>
    <row r="123" spans="1:32" ht="232.5" customHeight="1" x14ac:dyDescent="0.2">
      <c r="A123" s="128" t="s">
        <v>716</v>
      </c>
      <c r="B123" s="127" t="s">
        <v>725</v>
      </c>
      <c r="C123" s="64" t="s">
        <v>726</v>
      </c>
      <c r="D123" s="64" t="s">
        <v>733</v>
      </c>
      <c r="E123" s="62" t="s">
        <v>486</v>
      </c>
      <c r="F123" s="68" t="s">
        <v>734</v>
      </c>
      <c r="G123" s="136" t="s">
        <v>488</v>
      </c>
      <c r="H123" s="71" t="s">
        <v>85</v>
      </c>
      <c r="I123" s="71" t="s">
        <v>735</v>
      </c>
      <c r="J123" s="134" t="s">
        <v>87</v>
      </c>
      <c r="K123" s="135" t="s">
        <v>88</v>
      </c>
      <c r="L123" s="135" t="s">
        <v>490</v>
      </c>
      <c r="M123" s="71" t="s">
        <v>736</v>
      </c>
      <c r="N123" s="61" t="s">
        <v>737</v>
      </c>
      <c r="O123" s="187">
        <v>1</v>
      </c>
      <c r="P123" s="71" t="s">
        <v>92</v>
      </c>
      <c r="Q123" s="126">
        <v>30</v>
      </c>
      <c r="R123" s="126">
        <v>33</v>
      </c>
      <c r="S123" s="59">
        <f t="shared" si="2"/>
        <v>0.90909090909090906</v>
      </c>
      <c r="T123" s="70">
        <v>1</v>
      </c>
      <c r="U123" s="42">
        <f t="shared" si="3"/>
        <v>0.90909090909090906</v>
      </c>
      <c r="V123" s="398" t="s">
        <v>889</v>
      </c>
      <c r="W123" s="204"/>
      <c r="AF123" s="12" t="str">
        <f>IF(B123=Datos!$C$11, "Iniciativas_Objetivo1", IF(B123=Datos!$C$12, "Iniciativas_Objetivo2", IF(B123=Datos!$C$13, "Iniciativas_Objetivo3", IF(B123=Datos!$C$14, "Iniciativas_Objetivo4", IF(B123=Datos!$C$15, "Iniciativas_Objetivo5", IF(B123=Datos!$C$16, "Iniciativas_Objetivo6", IF(B123=Datos!$C$17, "Iniciativas_Objetivo7", IF(B123=Datos!$C$18, "Iniciativas_Objetivo8", IF(B123=Datos!$C$19, "Iniciativas_Objetivo9", IF(B123=Datos!$C$20, "Iniciativas_Objetivo10", IF(B123=Datos!$C$21, "Iniciativas_Objetivo11", IF(B123=Datos!$C$22, "Iniciativas_Objetivo12",IF(B123=Datos!$C$23, "Iniciativas_Objetivo13", " ")))))))))))))</f>
        <v>Iniciativas_Objetivo13</v>
      </c>
    </row>
    <row r="126" spans="1:32" x14ac:dyDescent="0.2">
      <c r="R126" s="206"/>
    </row>
    <row r="127" spans="1:32" x14ac:dyDescent="0.2">
      <c r="O127" s="201"/>
      <c r="R127" s="207"/>
      <c r="S127" s="53"/>
    </row>
    <row r="128" spans="1:32" ht="15" x14ac:dyDescent="0.25">
      <c r="O128" s="202"/>
    </row>
  </sheetData>
  <sheetProtection formatCells="0" formatColumns="0" formatRows="0" insertRows="0" sort="0" autoFilter="0"/>
  <autoFilter ref="A7:AF123" xr:uid="{00000000-0001-0000-0000-000000000000}"/>
  <mergeCells count="11">
    <mergeCell ref="Q6:S6"/>
    <mergeCell ref="T6:U6"/>
    <mergeCell ref="V6:W6"/>
    <mergeCell ref="O1:P2"/>
    <mergeCell ref="A6:C6"/>
    <mergeCell ref="D6:F6"/>
    <mergeCell ref="J6:L6"/>
    <mergeCell ref="G6:H6"/>
    <mergeCell ref="M6:P6"/>
    <mergeCell ref="C1:N2"/>
    <mergeCell ref="A4:P4"/>
  </mergeCells>
  <conditionalFormatting sqref="U8:U123">
    <cfRule type="containsBlanks" dxfId="23" priority="5" stopIfTrue="1">
      <formula>LEN(TRIM(U8))=0</formula>
    </cfRule>
    <cfRule type="cellIs" dxfId="22" priority="8" stopIfTrue="1" operator="greaterThan">
      <formula>0.8</formula>
    </cfRule>
    <cfRule type="cellIs" dxfId="21" priority="9" stopIfTrue="1" operator="between">
      <formula>0.7</formula>
      <formula>0.8</formula>
    </cfRule>
    <cfRule type="cellIs" dxfId="20" priority="10" stopIfTrue="1" operator="lessThan">
      <formula>0.7</formula>
    </cfRule>
  </conditionalFormatting>
  <conditionalFormatting sqref="V80">
    <cfRule type="colorScale" priority="2">
      <colorScale>
        <cfvo type="num" val="0.7"/>
        <cfvo type="num" val="0.9"/>
        <cfvo type="num" val="1"/>
        <color rgb="FFFF0000"/>
        <color rgb="FFFFEB84"/>
        <color rgb="FF63BE7B"/>
      </colorScale>
    </cfRule>
  </conditionalFormatting>
  <conditionalFormatting sqref="W80">
    <cfRule type="colorScale" priority="1">
      <colorScale>
        <cfvo type="num" val="0.7"/>
        <cfvo type="num" val="0.9"/>
        <cfvo type="num" val="1"/>
        <color rgb="FFFF0000"/>
        <color rgb="FFFFEB84"/>
        <color rgb="FF63BE7B"/>
      </colorScale>
    </cfRule>
  </conditionalFormatting>
  <dataValidations count="7">
    <dataValidation type="list" allowBlank="1" showInputMessage="1" showErrorMessage="1" sqref="A8:A120 A123" xr:uid="{962E766D-9E16-46E8-8A42-61C50193AC81}">
      <formula1>Dimensión</formula1>
    </dataValidation>
    <dataValidation type="list" allowBlank="1" showInputMessage="1" showErrorMessage="1" sqref="C103:C105" xr:uid="{2425A6E9-759A-4A88-A836-76C7FE35A484}">
      <formula1>INDIRECT($AC103)</formula1>
    </dataValidation>
    <dataValidation type="list" allowBlank="1" showInputMessage="1" showErrorMessage="1" sqref="C106:C120 C123 C8:C102" xr:uid="{90C64DA5-16D1-4A28-A3AB-29A2E51A55F4}">
      <formula1>INDIRECT($Y8)</formula1>
    </dataValidation>
    <dataValidation type="list" allowBlank="1" showInputMessage="1" showErrorMessage="1" sqref="B8:B123" xr:uid="{5F66197E-6D3E-46B2-A248-5FD4AD5DE279}">
      <formula1>Objetivos_Estratégicos</formula1>
    </dataValidation>
    <dataValidation type="list" allowBlank="1" showInputMessage="1" showErrorMessage="1" sqref="J8:J123" xr:uid="{40A1544D-835D-4719-A386-09F618A62146}">
      <formula1>"Gestión,Producto,Efecto"</formula1>
    </dataValidation>
    <dataValidation type="list" allowBlank="1" showInputMessage="1" showErrorMessage="1" sqref="K8:K123" xr:uid="{38D84D2B-4F94-4B40-97C7-563836BCA0AD}">
      <formula1>"Calidad,Economía,Eficacia"</formula1>
    </dataValidation>
    <dataValidation type="list" allowBlank="1" showInputMessage="1" showErrorMessage="1" sqref="L8:L123" xr:uid="{B292738A-91D1-4CEA-8627-0CE30AA53240}">
      <formula1>"Demanda,Programación anual,Programación por periodos"</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14EEF-1CD7-4BF9-AC44-5A5E7AE1F380}">
  <dimension ref="B1:N125"/>
  <sheetViews>
    <sheetView zoomScale="90" zoomScaleNormal="90" workbookViewId="0">
      <selection activeCell="R19" sqref="R19"/>
    </sheetView>
  </sheetViews>
  <sheetFormatPr baseColWidth="10" defaultColWidth="11.42578125" defaultRowHeight="12" x14ac:dyDescent="0.2"/>
  <cols>
    <col min="1" max="1" width="11.42578125" style="2"/>
    <col min="2" max="8" width="1.85546875" style="362" customWidth="1"/>
    <col min="9" max="9" width="11.42578125" style="352"/>
    <col min="10" max="10" width="11.42578125" style="2"/>
    <col min="11" max="13" width="0.85546875" style="362" customWidth="1"/>
    <col min="14" max="14" width="11.42578125" style="370"/>
    <col min="15" max="16384" width="11.42578125" style="2"/>
  </cols>
  <sheetData>
    <row r="1" spans="2:14" s="11" customFormat="1" ht="14.25" x14ac:dyDescent="0.2">
      <c r="B1" s="353"/>
      <c r="C1" s="353"/>
      <c r="D1" s="353"/>
      <c r="E1" s="353"/>
      <c r="F1" s="353"/>
      <c r="G1" s="353"/>
      <c r="H1" s="353"/>
      <c r="I1" s="351"/>
      <c r="K1" s="353"/>
      <c r="L1" s="353"/>
      <c r="M1" s="353"/>
      <c r="N1" s="21"/>
    </row>
    <row r="2" spans="2:14" s="11" customFormat="1" ht="15" x14ac:dyDescent="0.25">
      <c r="B2" s="347" t="s">
        <v>759</v>
      </c>
      <c r="C2" s="347"/>
      <c r="D2" s="347"/>
      <c r="E2" s="347"/>
      <c r="F2" s="347"/>
      <c r="G2" s="347"/>
      <c r="H2" s="347"/>
      <c r="I2" s="351"/>
      <c r="K2" s="353"/>
      <c r="L2" s="353"/>
      <c r="M2" s="353"/>
      <c r="N2" s="21"/>
    </row>
    <row r="3" spans="2:14" s="11" customFormat="1" ht="15" x14ac:dyDescent="0.25">
      <c r="B3" s="353"/>
      <c r="C3" s="353"/>
      <c r="D3" s="353"/>
      <c r="E3" s="353"/>
      <c r="F3" s="353"/>
      <c r="G3" s="353"/>
      <c r="H3" s="353"/>
      <c r="I3" s="351"/>
      <c r="K3" s="347" t="s">
        <v>759</v>
      </c>
      <c r="L3" s="347"/>
      <c r="M3" s="347"/>
      <c r="N3" s="21"/>
    </row>
    <row r="4" spans="2:14" s="16" customFormat="1" ht="39" customHeight="1" x14ac:dyDescent="0.25">
      <c r="B4" s="354" t="s">
        <v>760</v>
      </c>
      <c r="C4" s="354" t="s">
        <v>761</v>
      </c>
      <c r="D4" s="354" t="s">
        <v>762</v>
      </c>
      <c r="E4" s="354" t="s">
        <v>789</v>
      </c>
      <c r="F4" s="354" t="s">
        <v>763</v>
      </c>
      <c r="G4" s="354" t="s">
        <v>764</v>
      </c>
      <c r="H4" s="354" t="s">
        <v>765</v>
      </c>
      <c r="K4" s="354" t="s">
        <v>760</v>
      </c>
      <c r="L4" s="354" t="s">
        <v>766</v>
      </c>
      <c r="M4" s="354" t="s">
        <v>53</v>
      </c>
      <c r="N4" s="371"/>
    </row>
    <row r="5" spans="2:14" x14ac:dyDescent="0.2">
      <c r="B5" s="356" t="s">
        <v>79</v>
      </c>
      <c r="C5" s="357" t="s">
        <v>80</v>
      </c>
      <c r="D5" s="358" t="s">
        <v>86</v>
      </c>
      <c r="E5" s="359">
        <f>IFERROR(AVERAGEIF(PAI!$I$7:$I$123,Obj_Estratégicos!D5,PAI!$U$7:$U$123),"")</f>
        <v>1</v>
      </c>
      <c r="F5" s="360">
        <f>IFERROR(AVERAGEIF(PAI!$I$7:$I$123,Obj_Estratégicos!D5,PAI!$S$7:$S$123),"")</f>
        <v>1</v>
      </c>
      <c r="G5" s="361">
        <f>IFERROR(AVERAGE(F5:F10),"")</f>
        <v>0.83248299319727892</v>
      </c>
      <c r="H5" s="361">
        <f>IFERROR(AVERAGE(G5:G12),"")</f>
        <v>0.74124149659863947</v>
      </c>
      <c r="K5" s="363" t="s">
        <v>767</v>
      </c>
      <c r="L5" s="364">
        <f>H5</f>
        <v>0.74124149659863947</v>
      </c>
      <c r="M5" s="364">
        <f>IFERROR(IF((L5/100%)&gt;100%,100%,L5/100%),"")</f>
        <v>0.74124149659863947</v>
      </c>
    </row>
    <row r="6" spans="2:14" ht="30" customHeight="1" x14ac:dyDescent="0.2">
      <c r="B6" s="356"/>
      <c r="C6" s="357"/>
      <c r="D6" s="358" t="s">
        <v>96</v>
      </c>
      <c r="E6" s="359">
        <f>IFERROR(AVERAGEIF(PAI!$I$7:$I$123,Obj_Estratégicos!D6,PAI!$U$7:$U$123),"")</f>
        <v>1</v>
      </c>
      <c r="F6" s="360">
        <f>IFERROR(AVERAGEIF(PAI!$I$7:$I$123,Obj_Estratégicos!D6,PAI!$S$7:$S$123),"")</f>
        <v>1</v>
      </c>
      <c r="G6" s="361"/>
      <c r="H6" s="361"/>
      <c r="K6" s="365" t="s">
        <v>768</v>
      </c>
      <c r="L6" s="364">
        <f>+H13</f>
        <v>1</v>
      </c>
      <c r="M6" s="364">
        <f>IFERROR(IF((L6/100%)&gt;100%,100%,L6/100%),"")</f>
        <v>1</v>
      </c>
    </row>
    <row r="7" spans="2:14" ht="49.5" customHeight="1" x14ac:dyDescent="0.2">
      <c r="B7" s="356"/>
      <c r="C7" s="357"/>
      <c r="D7" s="358" t="s">
        <v>103</v>
      </c>
      <c r="E7" s="359">
        <f>IFERROR(AVERAGEIF(PAI!$I$7:$I$123,Obj_Estratégicos!D7,PAI!$U$7:$U$123),"")</f>
        <v>1</v>
      </c>
      <c r="F7" s="360">
        <f>IFERROR(AVERAGEIF(PAI!$I$7:$I$123,Obj_Estratégicos!D7,PAI!$S$7:$S$123),"")</f>
        <v>1</v>
      </c>
      <c r="G7" s="361"/>
      <c r="H7" s="361"/>
      <c r="K7" s="348" t="s">
        <v>769</v>
      </c>
      <c r="L7" s="349">
        <f>AVERAGE(L5:L6)</f>
        <v>0.87062074829931979</v>
      </c>
      <c r="M7" s="349">
        <f>IFERROR(AVERAGE(M5:M6),"")</f>
        <v>0.87062074829931979</v>
      </c>
    </row>
    <row r="8" spans="2:14" x14ac:dyDescent="0.2">
      <c r="B8" s="356"/>
      <c r="C8" s="357"/>
      <c r="D8" s="358" t="s">
        <v>109</v>
      </c>
      <c r="E8" s="359">
        <f>IFERROR(AVERAGEIF(PAI!$I$7:$I$123,Obj_Estratégicos!D8,PAI!$U$7:$U$123),"")</f>
        <v>0.74489795918367352</v>
      </c>
      <c r="F8" s="360">
        <f>IFERROR(AVERAGEIF(PAI!$I$7:$I$123,Obj_Estratégicos!D8,PAI!$S$7:$S$123),"")</f>
        <v>0.74489795918367352</v>
      </c>
      <c r="G8" s="361"/>
      <c r="H8" s="361"/>
    </row>
    <row r="9" spans="2:14" x14ac:dyDescent="0.2">
      <c r="B9" s="356"/>
      <c r="C9" s="357"/>
      <c r="D9" s="358" t="s">
        <v>117</v>
      </c>
      <c r="E9" s="359">
        <f>IFERROR(AVERAGEIF(PAI!$I$7:$I$123,Obj_Estratégicos!D9,PAI!$U$7:$U$123),"")</f>
        <v>0.25</v>
      </c>
      <c r="F9" s="360">
        <f>IFERROR(AVERAGEIF(PAI!$I$7:$I$123,Obj_Estratégicos!D9,PAI!$S$7:$S$123),"")</f>
        <v>0.25</v>
      </c>
      <c r="G9" s="361"/>
      <c r="H9" s="361"/>
    </row>
    <row r="10" spans="2:14" x14ac:dyDescent="0.2">
      <c r="B10" s="356"/>
      <c r="C10" s="357"/>
      <c r="D10" s="358" t="s">
        <v>126</v>
      </c>
      <c r="E10" s="359">
        <f>IFERROR(AVERAGEIF(PAI!$I$7:$I$123,Obj_Estratégicos!D10,PAI!$U$7:$U$123),"")</f>
        <v>1</v>
      </c>
      <c r="F10" s="360">
        <f>IFERROR(AVERAGEIF(PAI!$I$7:$I$123,Obj_Estratégicos!D10,PAI!$S$7:$S$123),"")</f>
        <v>1</v>
      </c>
      <c r="G10" s="361"/>
      <c r="H10" s="361"/>
    </row>
    <row r="11" spans="2:14" ht="15" x14ac:dyDescent="0.2">
      <c r="B11" s="356"/>
      <c r="C11" s="356" t="s">
        <v>131</v>
      </c>
      <c r="D11" s="358" t="s">
        <v>135</v>
      </c>
      <c r="E11" s="359">
        <f>IFERROR(AVERAGEIF(PAI!$I$7:$I$123,Obj_Estratégicos!D11,PAI!$U$7:$U$123),"")</f>
        <v>0.3</v>
      </c>
      <c r="F11" s="360">
        <f>IFERROR(AVERAGEIF(PAI!$I$7:$I$123,Obj_Estratégicos!D11,PAI!$S$7:$S$123),"")</f>
        <v>0.3</v>
      </c>
      <c r="G11" s="361">
        <f>IFERROR(AVERAGE(F11:F12),"")</f>
        <v>0.65</v>
      </c>
      <c r="H11" s="361"/>
      <c r="K11" s="350" t="s">
        <v>770</v>
      </c>
      <c r="L11" s="350"/>
      <c r="M11" s="350"/>
    </row>
    <row r="12" spans="2:14" ht="12.75" x14ac:dyDescent="0.2">
      <c r="B12" s="356"/>
      <c r="C12" s="356"/>
      <c r="D12" s="366" t="s">
        <v>453</v>
      </c>
      <c r="E12" s="359">
        <f>IFERROR(AVERAGEIF(PAI!$I$7:$I$123,Obj_Estratégicos!D12,PAI!$U$7:$U$123),"")</f>
        <v>1</v>
      </c>
      <c r="F12" s="360">
        <f>IFERROR(AVERAGEIF(PAI!$I$7:$I$123,Obj_Estratégicos!D12,PAI!$S$7:$S$123),"")</f>
        <v>1</v>
      </c>
      <c r="G12" s="361"/>
      <c r="H12" s="361"/>
      <c r="K12" s="354" t="s">
        <v>760</v>
      </c>
      <c r="L12" s="354" t="s">
        <v>766</v>
      </c>
      <c r="M12" s="354" t="s">
        <v>53</v>
      </c>
    </row>
    <row r="13" spans="2:14" s="11" customFormat="1" ht="14.25" x14ac:dyDescent="0.2">
      <c r="B13" s="356" t="s">
        <v>152</v>
      </c>
      <c r="C13" s="357" t="s">
        <v>153</v>
      </c>
      <c r="D13" s="358" t="s">
        <v>156</v>
      </c>
      <c r="E13" s="359">
        <f>IFERROR(AVERAGEIF(PAI!$I$7:$I$123,Obj_Estratégicos!D13,PAI!$U$7:$U$123),"")</f>
        <v>1</v>
      </c>
      <c r="F13" s="360">
        <f>IFERROR(AVERAGEIF(PAI!$I$7:$I$123,Obj_Estratégicos!D13,PAI!$S$7:$S$123),"")</f>
        <v>1</v>
      </c>
      <c r="G13" s="360">
        <f>IFERROR(AVERAGE(F13),"")</f>
        <v>1</v>
      </c>
      <c r="H13" s="361">
        <f>IFERROR(AVERAGE(G13:G14),"")</f>
        <v>1</v>
      </c>
      <c r="I13" s="351"/>
      <c r="K13" s="363" t="s">
        <v>771</v>
      </c>
      <c r="L13" s="364">
        <f>+H20</f>
        <v>0.99999134327497607</v>
      </c>
      <c r="M13" s="364">
        <f>IFERROR(IF((L13/100%)&gt;100%,100%,L13/100%),"")</f>
        <v>0.99999134327497607</v>
      </c>
      <c r="N13" s="21"/>
    </row>
    <row r="14" spans="2:14" s="11" customFormat="1" ht="14.25" x14ac:dyDescent="0.2">
      <c r="B14" s="356"/>
      <c r="C14" s="357"/>
      <c r="D14" s="358" t="s">
        <v>164</v>
      </c>
      <c r="E14" s="359">
        <f>IFERROR(AVERAGEIF(PAI!$I$7:$I$123,Obj_Estratégicos!D14,PAI!$U$7:$U$123),"")</f>
        <v>1</v>
      </c>
      <c r="F14" s="360">
        <f>IFERROR(AVERAGEIF(PAI!$I$7:$I$123,Obj_Estratégicos!D14,PAI!$S$7:$S$123),"")</f>
        <v>1</v>
      </c>
      <c r="G14" s="360">
        <f>IFERROR(AVERAGE(F14),"")</f>
        <v>1</v>
      </c>
      <c r="H14" s="361"/>
      <c r="I14" s="351"/>
      <c r="K14" s="363" t="s">
        <v>772</v>
      </c>
      <c r="L14" s="364">
        <f>+H22</f>
        <v>0.81804560332970888</v>
      </c>
      <c r="M14" s="364">
        <f t="shared" ref="M14:M15" si="0">IFERROR(IF((L14/100%)&gt;100%,100%,L14/100%),"")</f>
        <v>0.81804560332970888</v>
      </c>
      <c r="N14" s="21"/>
    </row>
    <row r="15" spans="2:14" s="11" customFormat="1" ht="14.25" x14ac:dyDescent="0.2">
      <c r="B15" s="353"/>
      <c r="C15" s="353"/>
      <c r="D15" s="353"/>
      <c r="E15" s="353"/>
      <c r="F15" s="353"/>
      <c r="G15" s="353"/>
      <c r="H15" s="353"/>
      <c r="I15" s="351"/>
      <c r="K15" s="365" t="s">
        <v>286</v>
      </c>
      <c r="L15" s="364">
        <f>+H38</f>
        <v>0.97327553394255861</v>
      </c>
      <c r="M15" s="364">
        <f t="shared" si="0"/>
        <v>0.97327553394255861</v>
      </c>
      <c r="N15" s="21"/>
    </row>
    <row r="16" spans="2:14" s="11" customFormat="1" ht="46.5" customHeight="1" x14ac:dyDescent="0.2">
      <c r="B16" s="353"/>
      <c r="C16" s="353"/>
      <c r="D16" s="353"/>
      <c r="E16" s="353"/>
      <c r="F16" s="353"/>
      <c r="G16" s="353"/>
      <c r="H16" s="353"/>
      <c r="I16" s="351"/>
      <c r="K16" s="348" t="s">
        <v>769</v>
      </c>
      <c r="L16" s="349">
        <f>IFERROR(AVERAGE(L13:L15),"")</f>
        <v>0.93043749351574789</v>
      </c>
      <c r="M16" s="349">
        <f>IFERROR(AVERAGE(M13:M15),"")</f>
        <v>0.93043749351574789</v>
      </c>
      <c r="N16" s="21"/>
    </row>
    <row r="17" spans="2:14" s="11" customFormat="1" ht="15" x14ac:dyDescent="0.25">
      <c r="B17" s="347" t="s">
        <v>770</v>
      </c>
      <c r="C17" s="347"/>
      <c r="D17" s="347"/>
      <c r="E17" s="347"/>
      <c r="F17" s="347"/>
      <c r="G17" s="347"/>
      <c r="H17" s="347"/>
      <c r="I17" s="351"/>
      <c r="K17" s="353"/>
      <c r="L17" s="355"/>
      <c r="M17" s="353"/>
      <c r="N17" s="21"/>
    </row>
    <row r="18" spans="2:14" s="11" customFormat="1" ht="89.25" customHeight="1" x14ac:dyDescent="0.2">
      <c r="B18" s="353"/>
      <c r="C18" s="353"/>
      <c r="D18" s="353"/>
      <c r="E18" s="353"/>
      <c r="F18" s="353"/>
      <c r="G18" s="353"/>
      <c r="H18" s="353"/>
      <c r="I18" s="351"/>
      <c r="K18" s="353"/>
      <c r="L18" s="353"/>
      <c r="M18" s="353"/>
      <c r="N18" s="21"/>
    </row>
    <row r="19" spans="2:14" s="11" customFormat="1" ht="14.25" x14ac:dyDescent="0.2">
      <c r="B19" s="354" t="s">
        <v>760</v>
      </c>
      <c r="C19" s="354" t="s">
        <v>761</v>
      </c>
      <c r="D19" s="354" t="s">
        <v>762</v>
      </c>
      <c r="E19" s="354" t="s">
        <v>789</v>
      </c>
      <c r="F19" s="354" t="s">
        <v>763</v>
      </c>
      <c r="G19" s="354" t="s">
        <v>764</v>
      </c>
      <c r="H19" s="354" t="s">
        <v>765</v>
      </c>
      <c r="I19" s="351"/>
      <c r="K19" s="353"/>
      <c r="L19" s="353"/>
      <c r="M19" s="353"/>
      <c r="N19" s="21"/>
    </row>
    <row r="20" spans="2:14" ht="48.75" customHeight="1" x14ac:dyDescent="0.2">
      <c r="B20" s="357" t="s">
        <v>177</v>
      </c>
      <c r="C20" s="357" t="s">
        <v>178</v>
      </c>
      <c r="D20" s="358" t="s">
        <v>180</v>
      </c>
      <c r="E20" s="359">
        <f>IFERROR(AVERAGEIF(PAI!$I$7:$I$123,Obj_Estratégicos!D20,PAI!$U$7:$U$123),"")</f>
        <v>1</v>
      </c>
      <c r="F20" s="360">
        <f>IFERROR(AVERAGEIF(PAI!$I$7:$I$123,Obj_Estratégicos!D20,PAI!$S$7:$S$123),"")</f>
        <v>1</v>
      </c>
      <c r="G20" s="361">
        <f>IFERROR(AVERAGE(F20:F21),"")</f>
        <v>0.99999134327497607</v>
      </c>
      <c r="H20" s="361">
        <f>IFERROR(AVERAGE(G20),"")</f>
        <v>0.99999134327497607</v>
      </c>
      <c r="K20" s="350" t="s">
        <v>773</v>
      </c>
      <c r="L20" s="350"/>
      <c r="M20" s="350"/>
    </row>
    <row r="21" spans="2:14" ht="48.75" customHeight="1" x14ac:dyDescent="0.2">
      <c r="B21" s="357"/>
      <c r="C21" s="357"/>
      <c r="D21" s="358" t="s">
        <v>189</v>
      </c>
      <c r="E21" s="359">
        <f>IFERROR(AVERAGEIF(PAI!$I$7:$I$123,Obj_Estratégicos!D21,PAI!$U$7:$U$123),"")</f>
        <v>0.99998268654995204</v>
      </c>
      <c r="F21" s="360">
        <f>IFERROR(AVERAGEIF(PAI!$I$7:$I$123,Obj_Estratégicos!D21,PAI!$S$7:$S$123),"")</f>
        <v>0.99998268654995204</v>
      </c>
      <c r="G21" s="361"/>
      <c r="H21" s="361"/>
      <c r="K21" s="354" t="s">
        <v>760</v>
      </c>
      <c r="L21" s="354" t="s">
        <v>766</v>
      </c>
      <c r="M21" s="354" t="s">
        <v>53</v>
      </c>
    </row>
    <row r="22" spans="2:14" x14ac:dyDescent="0.2">
      <c r="B22" s="357" t="s">
        <v>168</v>
      </c>
      <c r="C22" s="357" t="s">
        <v>193</v>
      </c>
      <c r="D22" s="358" t="s">
        <v>196</v>
      </c>
      <c r="E22" s="359">
        <f>IFERROR(AVERAGEIF(PAI!$I$7:$I$123,Obj_Estratégicos!D22,PAI!$U$7:$U$123),"")</f>
        <v>1</v>
      </c>
      <c r="F22" s="360">
        <f>IFERROR(AVERAGEIF(PAI!$I$7:$I$123,Obj_Estratégicos!D22,PAI!$S$7:$S$123),"")</f>
        <v>1</v>
      </c>
      <c r="G22" s="361">
        <f>IFERROR(AVERAGE(F22:F26),"")</f>
        <v>0.59563786353133019</v>
      </c>
      <c r="H22" s="361">
        <f>IFERROR(AVERAGE(G22:G37),"")</f>
        <v>0.81804560332970888</v>
      </c>
      <c r="K22" s="363" t="s">
        <v>774</v>
      </c>
      <c r="L22" s="364">
        <f>+H45</f>
        <v>0.80726160524887769</v>
      </c>
      <c r="M22" s="364">
        <f>IFERROR(IF((L22/100%)&gt;100%,100%,L22/100%),"")</f>
        <v>0.80726160524887769</v>
      </c>
    </row>
    <row r="23" spans="2:14" x14ac:dyDescent="0.2">
      <c r="B23" s="357"/>
      <c r="C23" s="357"/>
      <c r="D23" s="358" t="s">
        <v>200</v>
      </c>
      <c r="E23" s="359">
        <f>IFERROR(AVERAGEIF(PAI!$I$7:$I$123,Obj_Estratégicos!D23,PAI!$U$7:$U$123),"")</f>
        <v>0.93558034706666671</v>
      </c>
      <c r="F23" s="360">
        <f>IFERROR(AVERAGEIF(PAI!$I$7:$I$123,Obj_Estratégicos!D23,PAI!$S$7:$S$123),"")</f>
        <v>0.93558034706666671</v>
      </c>
      <c r="G23" s="361"/>
      <c r="H23" s="361"/>
      <c r="K23" s="365" t="s">
        <v>775</v>
      </c>
      <c r="L23" s="364">
        <f>+H47</f>
        <v>1</v>
      </c>
      <c r="M23" s="364">
        <f t="shared" ref="M23:M24" si="1">IFERROR(IF((L23/100%)&gt;100%,100%,L23/100%),"")</f>
        <v>1</v>
      </c>
    </row>
    <row r="24" spans="2:14" x14ac:dyDescent="0.2">
      <c r="B24" s="357"/>
      <c r="C24" s="357"/>
      <c r="D24" s="358" t="s">
        <v>206</v>
      </c>
      <c r="E24" s="359">
        <f>IFERROR(AVERAGEIF(PAI!$I$7:$I$123,Obj_Estratégicos!D24,PAI!$U$7:$U$123),"")</f>
        <v>0.71865831521895696</v>
      </c>
      <c r="F24" s="360">
        <f>IFERROR(AVERAGEIF(PAI!$I$7:$I$123,Obj_Estratégicos!D24,PAI!$S$7:$S$123),"")</f>
        <v>0.71865831521895696</v>
      </c>
      <c r="G24" s="361"/>
      <c r="H24" s="361"/>
      <c r="K24" s="363" t="s">
        <v>776</v>
      </c>
      <c r="L24" s="364">
        <f>+H49</f>
        <v>0.98106307962857942</v>
      </c>
      <c r="M24" s="364">
        <f t="shared" si="1"/>
        <v>0.98106307962857942</v>
      </c>
    </row>
    <row r="25" spans="2:14" ht="15.75" x14ac:dyDescent="0.2">
      <c r="B25" s="357"/>
      <c r="C25" s="357"/>
      <c r="D25" s="358" t="s">
        <v>227</v>
      </c>
      <c r="E25" s="359">
        <f>IFERROR(AVERAGEIF(PAI!$I$7:$I$123,Obj_Estratégicos!D25,PAI!$U$7:$U$123),"")</f>
        <v>0</v>
      </c>
      <c r="F25" s="360">
        <f>IFERROR(AVERAGEIF(PAI!$I$7:$I$123,Obj_Estratégicos!D25,PAI!$S$7:$S$123),"")</f>
        <v>0</v>
      </c>
      <c r="G25" s="361"/>
      <c r="H25" s="361"/>
      <c r="K25" s="348" t="s">
        <v>769</v>
      </c>
      <c r="L25" s="349">
        <f>IFERROR(AVERAGE(L22:L24),"")</f>
        <v>0.92944156162581903</v>
      </c>
      <c r="M25" s="349">
        <f>IFERROR(AVERAGE(M22:M24),"")</f>
        <v>0.92944156162581903</v>
      </c>
    </row>
    <row r="26" spans="2:14" x14ac:dyDescent="0.2">
      <c r="B26" s="357"/>
      <c r="C26" s="357"/>
      <c r="D26" s="358" t="s">
        <v>211</v>
      </c>
      <c r="E26" s="359">
        <f>IFERROR(AVERAGEIF(PAI!$I$7:$I$123,Obj_Estratégicos!D26,PAI!$U$7:$U$123),"")</f>
        <v>0.3239506553710273</v>
      </c>
      <c r="F26" s="360">
        <f>IFERROR(AVERAGEIF(PAI!$I$7:$I$123,Obj_Estratégicos!D26,PAI!$S$7:$S$123),"")</f>
        <v>0.3239506553710273</v>
      </c>
      <c r="G26" s="361"/>
      <c r="H26" s="361"/>
    </row>
    <row r="27" spans="2:14" x14ac:dyDescent="0.2">
      <c r="B27" s="357"/>
      <c r="C27" s="357" t="s">
        <v>169</v>
      </c>
      <c r="D27" s="358" t="s">
        <v>172</v>
      </c>
      <c r="E27" s="359">
        <f>IFERROR(AVERAGEIF(PAI!$I$7:$I$123,Obj_Estratégicos!D27,PAI!$U$7:$U$123),"")</f>
        <v>0.245</v>
      </c>
      <c r="F27" s="360">
        <f>IFERROR(AVERAGEIF(PAI!$I$7:$I$123,Obj_Estratégicos!D27,PAI!$S$7:$S$123),"")</f>
        <v>0.245</v>
      </c>
      <c r="G27" s="361">
        <f>IFERROR(AVERAGE(F27:F32),"")</f>
        <v>0.65732078853046605</v>
      </c>
      <c r="H27" s="361"/>
    </row>
    <row r="28" spans="2:14" ht="15" x14ac:dyDescent="0.2">
      <c r="B28" s="357"/>
      <c r="C28" s="357"/>
      <c r="D28" s="358" t="s">
        <v>217</v>
      </c>
      <c r="E28" s="359">
        <f>IFERROR(AVERAGEIF(PAI!$I$7:$I$123,Obj_Estratégicos!D28,PAI!$U$7:$U$123),"")</f>
        <v>1</v>
      </c>
      <c r="F28" s="360">
        <f>IFERROR(AVERAGEIF(PAI!$I$7:$I$123,Obj_Estratégicos!D28,PAI!$S$7:$S$123),"")</f>
        <v>1</v>
      </c>
      <c r="G28" s="361"/>
      <c r="H28" s="361"/>
      <c r="K28" s="350" t="s">
        <v>777</v>
      </c>
      <c r="L28" s="350"/>
      <c r="M28" s="350"/>
    </row>
    <row r="29" spans="2:14" ht="12.75" x14ac:dyDescent="0.2">
      <c r="B29" s="357"/>
      <c r="C29" s="357"/>
      <c r="D29" s="358" t="s">
        <v>222</v>
      </c>
      <c r="E29" s="359">
        <f>IFERROR(AVERAGEIF(PAI!$I$7:$I$123,Obj_Estratégicos!D29,PAI!$U$7:$U$123),"")</f>
        <v>1</v>
      </c>
      <c r="F29" s="360">
        <f>IFERROR(AVERAGEIF(PAI!$I$7:$I$123,Obj_Estratégicos!D29,PAI!$S$7:$S$123),"")</f>
        <v>1</v>
      </c>
      <c r="G29" s="361"/>
      <c r="H29" s="361"/>
      <c r="K29" s="354" t="s">
        <v>760</v>
      </c>
      <c r="L29" s="354" t="s">
        <v>766</v>
      </c>
      <c r="M29" s="354" t="s">
        <v>53</v>
      </c>
    </row>
    <row r="30" spans="2:14" x14ac:dyDescent="0.2">
      <c r="B30" s="357"/>
      <c r="C30" s="357"/>
      <c r="D30" s="358" t="s">
        <v>232</v>
      </c>
      <c r="E30" s="359">
        <f>IFERROR(AVERAGEIF(PAI!$I$7:$I$123,Obj_Estratégicos!D30,PAI!$U$7:$U$123),"")</f>
        <v>0.5</v>
      </c>
      <c r="F30" s="360">
        <f>IFERROR(AVERAGEIF(PAI!$I$7:$I$123,Obj_Estratégicos!D30,PAI!$S$7:$S$123),"")</f>
        <v>0.5</v>
      </c>
      <c r="G30" s="361"/>
      <c r="H30" s="361"/>
      <c r="K30" s="363" t="s">
        <v>778</v>
      </c>
      <c r="L30" s="364">
        <f>+H70</f>
        <v>0.90501669918056338</v>
      </c>
      <c r="M30" s="364">
        <f>IFERROR(IF((L30/100%)&gt;100%,100%,L30/100%),"")</f>
        <v>0.90501669918056338</v>
      </c>
    </row>
    <row r="31" spans="2:14" x14ac:dyDescent="0.2">
      <c r="B31" s="357"/>
      <c r="C31" s="357"/>
      <c r="D31" s="358" t="s">
        <v>238</v>
      </c>
      <c r="E31" s="359">
        <f>IFERROR(AVERAGEIF(PAI!$I$7:$I$123,Obj_Estratégicos!D31,PAI!$U$7:$U$123),"")</f>
        <v>0.36666666666666664</v>
      </c>
      <c r="F31" s="360">
        <f>IFERROR(AVERAGEIF(PAI!$I$7:$I$123,Obj_Estratégicos!D31,PAI!$S$7:$S$123),"")</f>
        <v>0.36666666666666664</v>
      </c>
      <c r="G31" s="361"/>
      <c r="H31" s="361"/>
      <c r="K31" s="365" t="s">
        <v>779</v>
      </c>
      <c r="L31" s="364">
        <f>+H108</f>
        <v>0.94985838779956433</v>
      </c>
      <c r="M31" s="364">
        <f t="shared" ref="M31:M32" si="2">IFERROR(IF((L31/100%)&gt;100%,100%,L31/100%),"")</f>
        <v>0.94985838779956433</v>
      </c>
    </row>
    <row r="32" spans="2:14" x14ac:dyDescent="0.2">
      <c r="B32" s="357"/>
      <c r="C32" s="357"/>
      <c r="D32" s="358" t="s">
        <v>244</v>
      </c>
      <c r="E32" s="359">
        <f>IFERROR(AVERAGEIF(PAI!$I$7:$I$123,Obj_Estratégicos!D32,PAI!$U$7:$U$123),"")</f>
        <v>0.83225806451612905</v>
      </c>
      <c r="F32" s="360">
        <f>IFERROR(AVERAGEIF(PAI!$I$7:$I$123,Obj_Estratégicos!D32,PAI!$S$7:$S$123),"")</f>
        <v>0.83225806451612905</v>
      </c>
      <c r="G32" s="361"/>
      <c r="H32" s="361"/>
      <c r="K32" s="365" t="s">
        <v>780</v>
      </c>
      <c r="L32" s="364">
        <f>+H111</f>
        <v>0.98605068683536035</v>
      </c>
      <c r="M32" s="364">
        <f t="shared" si="2"/>
        <v>0.98605068683536035</v>
      </c>
    </row>
    <row r="33" spans="2:14" ht="15.75" x14ac:dyDescent="0.2">
      <c r="B33" s="357"/>
      <c r="C33" s="358" t="s">
        <v>248</v>
      </c>
      <c r="D33" s="358" t="s">
        <v>250</v>
      </c>
      <c r="E33" s="359">
        <f>IFERROR(AVERAGEIF(PAI!$I$7:$I$123,Obj_Estratégicos!D33,PAI!$U$7:$U$123),"")</f>
        <v>1</v>
      </c>
      <c r="F33" s="360">
        <f>IFERROR(AVERAGEIF(PAI!$I$7:$I$123,Obj_Estratégicos!D33,PAI!$S$7:$S$123),"")</f>
        <v>1</v>
      </c>
      <c r="G33" s="360">
        <f>IFERROR(AVERAGE(F33),"")</f>
        <v>1</v>
      </c>
      <c r="H33" s="361"/>
      <c r="K33" s="348" t="s">
        <v>769</v>
      </c>
      <c r="L33" s="349">
        <f>IFERROR(AVERAGE(L30:L32),"")</f>
        <v>0.94697525793849602</v>
      </c>
      <c r="M33" s="349">
        <f>IFERROR(AVERAGE(M30:M32),"")</f>
        <v>0.94697525793849602</v>
      </c>
    </row>
    <row r="34" spans="2:14" x14ac:dyDescent="0.2">
      <c r="B34" s="357"/>
      <c r="C34" s="357" t="s">
        <v>253</v>
      </c>
      <c r="D34" s="358" t="s">
        <v>257</v>
      </c>
      <c r="E34" s="359">
        <f>IFERROR(AVERAGEIF(PAI!$I$7:$I$123,Obj_Estratégicos!D34,PAI!$U$7:$U$123),"")</f>
        <v>0.89061852606347269</v>
      </c>
      <c r="F34" s="360">
        <f>IFERROR(AVERAGEIF(PAI!$I$7:$I$123,Obj_Estratégicos!D34,PAI!$S$7:$S$123),"")</f>
        <v>0.89061852606347269</v>
      </c>
      <c r="G34" s="361">
        <f>IFERROR(AVERAGE(F34:F35),"")</f>
        <v>0.90337644630106761</v>
      </c>
      <c r="H34" s="361"/>
    </row>
    <row r="35" spans="2:14" x14ac:dyDescent="0.2">
      <c r="B35" s="357"/>
      <c r="C35" s="357"/>
      <c r="D35" s="358" t="s">
        <v>261</v>
      </c>
      <c r="E35" s="359">
        <f>IFERROR(AVERAGEIF(PAI!$I$7:$I$123,Obj_Estratégicos!D35,PAI!$U$7:$U$123),"")</f>
        <v>0.91613436653866243</v>
      </c>
      <c r="F35" s="360">
        <f>IFERROR(AVERAGEIF(PAI!$I$7:$I$123,Obj_Estratégicos!D35,PAI!$S$7:$S$123),"")</f>
        <v>0.91613436653866243</v>
      </c>
      <c r="G35" s="361"/>
      <c r="H35" s="361"/>
    </row>
    <row r="36" spans="2:14" ht="15" x14ac:dyDescent="0.2">
      <c r="B36" s="357"/>
      <c r="C36" s="357" t="s">
        <v>265</v>
      </c>
      <c r="D36" s="358" t="s">
        <v>269</v>
      </c>
      <c r="E36" s="359">
        <f>IFERROR(AVERAGEIF(PAI!$I$7:$I$123,Obj_Estratégicos!D36,PAI!$U$7:$U$123),"")</f>
        <v>0.86778583657136055</v>
      </c>
      <c r="F36" s="360">
        <f>IFERROR(AVERAGEIF(PAI!$I$7:$I$123,Obj_Estratégicos!D36,PAI!$S$7:$S$123),"")</f>
        <v>0.86778583657136055</v>
      </c>
      <c r="G36" s="361">
        <f>IFERROR(AVERAGE(F36:F37),"")</f>
        <v>0.93389291828568033</v>
      </c>
      <c r="H36" s="361"/>
      <c r="K36" s="350" t="s">
        <v>781</v>
      </c>
      <c r="L36" s="350"/>
      <c r="M36" s="350"/>
    </row>
    <row r="37" spans="2:14" ht="12.75" x14ac:dyDescent="0.2">
      <c r="B37" s="357"/>
      <c r="C37" s="357"/>
      <c r="D37" s="358" t="s">
        <v>282</v>
      </c>
      <c r="E37" s="359">
        <f>IFERROR(AVERAGEIF(PAI!$I$7:$I$123,Obj_Estratégicos!D37,PAI!$U$7:$U$123),"")</f>
        <v>1</v>
      </c>
      <c r="F37" s="360">
        <f>IFERROR(AVERAGEIF(PAI!$I$7:$I$123,Obj_Estratégicos!D37,PAI!$S$7:$S$123),"")</f>
        <v>1</v>
      </c>
      <c r="G37" s="361"/>
      <c r="H37" s="361"/>
      <c r="K37" s="354" t="s">
        <v>760</v>
      </c>
      <c r="L37" s="354" t="s">
        <v>766</v>
      </c>
      <c r="M37" s="354" t="s">
        <v>53</v>
      </c>
    </row>
    <row r="38" spans="2:14" ht="60" customHeight="1" x14ac:dyDescent="0.2">
      <c r="B38" s="357" t="s">
        <v>286</v>
      </c>
      <c r="C38" s="358" t="s">
        <v>287</v>
      </c>
      <c r="D38" s="358" t="s">
        <v>290</v>
      </c>
      <c r="E38" s="359">
        <f>IFERROR(AVERAGEIF(PAI!$I$7:$I$123,Obj_Estratégicos!D38,PAI!$U$7:$U$123),"")</f>
        <v>0.94655106788511723</v>
      </c>
      <c r="F38" s="360">
        <f>IFERROR(AVERAGEIF(PAI!$I$7:$I$123,Obj_Estratégicos!D38,PAI!$S$7:$S$123),"")</f>
        <v>0.94655106788511723</v>
      </c>
      <c r="G38" s="360">
        <f>IFERROR(AVERAGE(F38),"")</f>
        <v>0.94655106788511723</v>
      </c>
      <c r="H38" s="361">
        <f>IFERROR(AVERAGE(G38:G39),"")</f>
        <v>0.97327553394255861</v>
      </c>
      <c r="K38" s="365" t="s">
        <v>782</v>
      </c>
      <c r="L38" s="364">
        <f>+H123</f>
        <v>0.89090909090909087</v>
      </c>
      <c r="M38" s="364">
        <f t="shared" ref="M38:M39" si="3">IFERROR(IF((L38/100%)&gt;100%,100%,L38/100%),"")</f>
        <v>0.89090909090909087</v>
      </c>
    </row>
    <row r="39" spans="2:14" x14ac:dyDescent="0.2">
      <c r="B39" s="357"/>
      <c r="C39" s="358" t="s">
        <v>287</v>
      </c>
      <c r="D39" s="358" t="s">
        <v>298</v>
      </c>
      <c r="E39" s="359">
        <f>IFERROR(AVERAGEIF(PAI!$I$7:$I$123,Obj_Estratégicos!D39,PAI!$U$7:$U$123),"")</f>
        <v>1</v>
      </c>
      <c r="F39" s="360">
        <f>IFERROR(AVERAGEIF(PAI!$I$7:$I$123,Obj_Estratégicos!D39,PAI!$S$7:$S$123),"")</f>
        <v>1</v>
      </c>
      <c r="G39" s="360">
        <f>IFERROR(AVERAGE(F39),"")</f>
        <v>1</v>
      </c>
      <c r="H39" s="361"/>
      <c r="K39" s="365" t="s">
        <v>783</v>
      </c>
      <c r="L39" s="364">
        <f>+H124</f>
        <v>0.95454545454545459</v>
      </c>
      <c r="M39" s="364">
        <f t="shared" si="3"/>
        <v>0.95454545454545459</v>
      </c>
    </row>
    <row r="40" spans="2:14" ht="15.75" x14ac:dyDescent="0.2">
      <c r="B40" s="367"/>
      <c r="C40" s="353"/>
      <c r="D40" s="353"/>
      <c r="E40" s="353"/>
      <c r="F40" s="353"/>
      <c r="G40" s="353"/>
      <c r="H40" s="368"/>
      <c r="K40" s="348" t="s">
        <v>769</v>
      </c>
      <c r="L40" s="349">
        <f>IFERROR(AVERAGE(L38:L39),"")</f>
        <v>0.92272727272727273</v>
      </c>
      <c r="M40" s="349">
        <f>IFERROR(AVERAGE(M38:M39),"")</f>
        <v>0.92272727272727273</v>
      </c>
    </row>
    <row r="41" spans="2:14" s="11" customFormat="1" ht="14.25" x14ac:dyDescent="0.2">
      <c r="B41" s="353"/>
      <c r="C41" s="353"/>
      <c r="D41" s="353"/>
      <c r="E41" s="353"/>
      <c r="F41" s="353"/>
      <c r="G41" s="353"/>
      <c r="H41" s="353"/>
      <c r="I41" s="351"/>
      <c r="K41" s="353"/>
      <c r="L41" s="353"/>
      <c r="M41" s="353"/>
      <c r="N41" s="21"/>
    </row>
    <row r="42" spans="2:14" s="11" customFormat="1" ht="15" x14ac:dyDescent="0.25">
      <c r="B42" s="347" t="s">
        <v>773</v>
      </c>
      <c r="C42" s="347"/>
      <c r="D42" s="347"/>
      <c r="E42" s="347"/>
      <c r="F42" s="347"/>
      <c r="G42" s="347"/>
      <c r="H42" s="347"/>
      <c r="I42" s="351"/>
      <c r="K42" s="353"/>
      <c r="L42" s="353"/>
      <c r="M42" s="353"/>
      <c r="N42" s="21"/>
    </row>
    <row r="43" spans="2:14" s="11" customFormat="1" ht="14.25" x14ac:dyDescent="0.2">
      <c r="B43" s="353"/>
      <c r="C43" s="353"/>
      <c r="D43" s="353"/>
      <c r="E43" s="353"/>
      <c r="F43" s="353"/>
      <c r="G43" s="353"/>
      <c r="H43" s="353"/>
      <c r="I43" s="351"/>
      <c r="K43" s="353"/>
      <c r="L43" s="353"/>
      <c r="M43" s="353"/>
      <c r="N43" s="21"/>
    </row>
    <row r="44" spans="2:14" s="11" customFormat="1" ht="14.25" x14ac:dyDescent="0.2">
      <c r="B44" s="354" t="s">
        <v>760</v>
      </c>
      <c r="C44" s="354" t="s">
        <v>761</v>
      </c>
      <c r="D44" s="354" t="s">
        <v>762</v>
      </c>
      <c r="E44" s="354" t="s">
        <v>789</v>
      </c>
      <c r="F44" s="354" t="s">
        <v>763</v>
      </c>
      <c r="G44" s="354" t="s">
        <v>764</v>
      </c>
      <c r="H44" s="354" t="s">
        <v>765</v>
      </c>
      <c r="I44" s="351"/>
      <c r="K44" s="353"/>
      <c r="L44" s="353"/>
      <c r="M44" s="353"/>
      <c r="N44" s="21"/>
    </row>
    <row r="45" spans="2:14" s="11" customFormat="1" ht="14.25" x14ac:dyDescent="0.2">
      <c r="B45" s="357" t="s">
        <v>303</v>
      </c>
      <c r="C45" s="358" t="s">
        <v>304</v>
      </c>
      <c r="D45" s="366" t="s">
        <v>309</v>
      </c>
      <c r="E45" s="359">
        <f>IFERROR(AVERAGEIF(PAI!$I$7:$I$123,Obj_Estratégicos!D45,PAI!$U$7:$U$123),"")</f>
        <v>1</v>
      </c>
      <c r="F45" s="360">
        <f>IFERROR(AVERAGEIF(PAI!$I$7:$I$123,Obj_Estratégicos!D45,PAI!$S$7:$S$123),"")</f>
        <v>1</v>
      </c>
      <c r="G45" s="360">
        <f>IFERROR(AVERAGE(F45),"")</f>
        <v>1</v>
      </c>
      <c r="H45" s="361">
        <f>IFERROR(AVERAGE(G45:G46),"")</f>
        <v>0.80726160524887769</v>
      </c>
      <c r="I45" s="351"/>
      <c r="K45" s="362"/>
      <c r="L45" s="362"/>
      <c r="M45" s="362"/>
      <c r="N45" s="21"/>
    </row>
    <row r="46" spans="2:14" ht="15" x14ac:dyDescent="0.2">
      <c r="B46" s="357"/>
      <c r="C46" s="358" t="s">
        <v>313</v>
      </c>
      <c r="D46" s="358" t="s">
        <v>317</v>
      </c>
      <c r="E46" s="359">
        <f>IFERROR(AVERAGEIF(PAI!$I$7:$I$123,Obj_Estratégicos!D46,PAI!$U$7:$U$123),"")</f>
        <v>0.61452321049775538</v>
      </c>
      <c r="F46" s="360">
        <f>IFERROR(AVERAGEIF(PAI!$I$7:$I$123,Obj_Estratégicos!D46,PAI!$S$7:$S$123),"")</f>
        <v>0.61452321049775538</v>
      </c>
      <c r="G46" s="360">
        <f>IFERROR(AVERAGE(F46),"")</f>
        <v>0.61452321049775538</v>
      </c>
      <c r="H46" s="361"/>
      <c r="K46" s="350" t="s">
        <v>784</v>
      </c>
      <c r="L46" s="350"/>
      <c r="M46" s="350"/>
    </row>
    <row r="47" spans="2:14" ht="12.75" x14ac:dyDescent="0.2">
      <c r="B47" s="357" t="s">
        <v>323</v>
      </c>
      <c r="C47" s="357" t="s">
        <v>324</v>
      </c>
      <c r="D47" s="358" t="s">
        <v>326</v>
      </c>
      <c r="E47" s="359">
        <f>IFERROR(AVERAGEIF(PAI!$I$7:$I$123,Obj_Estratégicos!D47,PAI!$U$7:$U$123),"")</f>
        <v>1</v>
      </c>
      <c r="F47" s="360">
        <f>IFERROR(AVERAGEIF(PAI!$I$7:$I$123,Obj_Estratégicos!D47,PAI!$S$7:$S$123),"")</f>
        <v>1</v>
      </c>
      <c r="G47" s="361">
        <f>IFERROR(AVERAGE(F47:F48),"")</f>
        <v>1</v>
      </c>
      <c r="H47" s="361">
        <f>IFERROR(AVERAGE(G47),"")</f>
        <v>1</v>
      </c>
      <c r="K47" s="354" t="s">
        <v>7</v>
      </c>
      <c r="L47" s="354" t="s">
        <v>766</v>
      </c>
      <c r="M47" s="354" t="s">
        <v>53</v>
      </c>
      <c r="N47" s="370" t="s">
        <v>796</v>
      </c>
    </row>
    <row r="48" spans="2:14" x14ac:dyDescent="0.2">
      <c r="B48" s="357"/>
      <c r="C48" s="357"/>
      <c r="D48" s="358" t="s">
        <v>331</v>
      </c>
      <c r="E48" s="359">
        <f>IFERROR(AVERAGEIF(PAI!$I$7:$I$123,Obj_Estratégicos!D48,PAI!$U$7:$U$123),"")</f>
        <v>1</v>
      </c>
      <c r="F48" s="360">
        <f>IFERROR(AVERAGEIF(PAI!$I$7:$I$123,Obj_Estratégicos!D48,PAI!$S$7:$S$123),"")</f>
        <v>1</v>
      </c>
      <c r="G48" s="361"/>
      <c r="H48" s="361"/>
      <c r="K48" s="365" t="s">
        <v>785</v>
      </c>
      <c r="L48" s="364">
        <f>+L7</f>
        <v>0.87062074829931979</v>
      </c>
      <c r="M48" s="364">
        <f>IFERROR(IF((L48/100%)&gt;100%,100%,L48/100%),"")</f>
        <v>0.87062074829931979</v>
      </c>
      <c r="N48" s="372">
        <f>100%-L48</f>
        <v>0.12937925170068021</v>
      </c>
    </row>
    <row r="49" spans="2:14" x14ac:dyDescent="0.2">
      <c r="B49" s="357" t="s">
        <v>334</v>
      </c>
      <c r="C49" s="357" t="s">
        <v>335</v>
      </c>
      <c r="D49" s="358" t="s">
        <v>338</v>
      </c>
      <c r="E49" s="359">
        <f>IFERROR(AVERAGEIF(PAI!$I$7:$I$123,Obj_Estratégicos!D49,PAI!$U$7:$U$123),"")</f>
        <v>0.8529411764705882</v>
      </c>
      <c r="F49" s="360">
        <f>IFERROR(AVERAGEIF(PAI!$I$7:$I$123,Obj_Estratégicos!D49,PAI!$S$7:$S$123),"")</f>
        <v>0.8529411764705882</v>
      </c>
      <c r="G49" s="361">
        <f>IFERROR(AVERAGE(F49:F58),"")</f>
        <v>0.98485590555240488</v>
      </c>
      <c r="H49" s="361">
        <f>IFERROR(AVERAGE(G49:G64),"")</f>
        <v>0.98106307962857942</v>
      </c>
      <c r="K49" s="365" t="s">
        <v>786</v>
      </c>
      <c r="L49" s="364">
        <f>+L16</f>
        <v>0.93043749351574789</v>
      </c>
      <c r="M49" s="364">
        <f t="shared" ref="M49:M52" si="4">IFERROR(IF((L49/100%)&gt;100%,100%,L49/100%),"")</f>
        <v>0.93043749351574789</v>
      </c>
      <c r="N49" s="372">
        <f t="shared" ref="N49:N52" si="5">100%-L49</f>
        <v>6.9562506484252107E-2</v>
      </c>
    </row>
    <row r="50" spans="2:14" x14ac:dyDescent="0.2">
      <c r="B50" s="357"/>
      <c r="C50" s="357"/>
      <c r="D50" s="358" t="s">
        <v>346</v>
      </c>
      <c r="E50" s="359">
        <f>IFERROR(AVERAGEIF(PAI!$I$7:$I$123,Obj_Estratégicos!D50,PAI!$U$7:$U$123),"")</f>
        <v>0.99561787905346188</v>
      </c>
      <c r="F50" s="360">
        <f>IFERROR(AVERAGEIF(PAI!$I$7:$I$123,Obj_Estratégicos!D50,PAI!$S$7:$S$123),"")</f>
        <v>0.99561787905346188</v>
      </c>
      <c r="G50" s="361"/>
      <c r="H50" s="361"/>
      <c r="K50" s="363" t="s">
        <v>302</v>
      </c>
      <c r="L50" s="364">
        <f>+L25</f>
        <v>0.92944156162581903</v>
      </c>
      <c r="M50" s="364">
        <f t="shared" si="4"/>
        <v>0.92944156162581903</v>
      </c>
      <c r="N50" s="372">
        <f t="shared" si="5"/>
        <v>7.0558438374180965E-2</v>
      </c>
    </row>
    <row r="51" spans="2:14" x14ac:dyDescent="0.2">
      <c r="B51" s="357"/>
      <c r="C51" s="357"/>
      <c r="D51" s="358" t="s">
        <v>351</v>
      </c>
      <c r="E51" s="359">
        <f>IFERROR(AVERAGEIF(PAI!$I$7:$I$123,Obj_Estratégicos!D51,PAI!$U$7:$U$123),"")</f>
        <v>1</v>
      </c>
      <c r="F51" s="360">
        <f>IFERROR(AVERAGEIF(PAI!$I$7:$I$123,Obj_Estratégicos!D51,PAI!$S$7:$S$123),"")</f>
        <v>1</v>
      </c>
      <c r="G51" s="361"/>
      <c r="H51" s="361"/>
      <c r="K51" s="363" t="s">
        <v>787</v>
      </c>
      <c r="L51" s="364">
        <f>+L33</f>
        <v>0.94697525793849602</v>
      </c>
      <c r="M51" s="364">
        <f t="shared" si="4"/>
        <v>0.94697525793849602</v>
      </c>
      <c r="N51" s="372">
        <f t="shared" si="5"/>
        <v>5.3024742061503982E-2</v>
      </c>
    </row>
    <row r="52" spans="2:14" x14ac:dyDescent="0.2">
      <c r="B52" s="357"/>
      <c r="C52" s="357"/>
      <c r="D52" s="358" t="s">
        <v>358</v>
      </c>
      <c r="E52" s="359">
        <f>IFERROR(AVERAGEIF(PAI!$I$7:$I$123,Obj_Estratégicos!D52,PAI!$U$7:$U$123),"")</f>
        <v>1</v>
      </c>
      <c r="F52" s="360">
        <f>IFERROR(AVERAGEIF(PAI!$I$7:$I$123,Obj_Estratégicos!D52,PAI!$S$7:$S$123),"")</f>
        <v>1</v>
      </c>
      <c r="G52" s="361"/>
      <c r="H52" s="361"/>
      <c r="K52" s="363" t="s">
        <v>788</v>
      </c>
      <c r="L52" s="364">
        <f>+L40</f>
        <v>0.92272727272727273</v>
      </c>
      <c r="M52" s="364">
        <f t="shared" si="4"/>
        <v>0.92272727272727273</v>
      </c>
      <c r="N52" s="372">
        <f t="shared" si="5"/>
        <v>7.7272727272727271E-2</v>
      </c>
    </row>
    <row r="53" spans="2:14" ht="15.75" x14ac:dyDescent="0.2">
      <c r="B53" s="357"/>
      <c r="C53" s="357"/>
      <c r="D53" s="358" t="s">
        <v>698</v>
      </c>
      <c r="E53" s="359">
        <f>IFERROR(AVERAGEIF(PAI!$I$7:$I$123,Obj_Estratégicos!D53,PAI!$U$7:$U$123),"")</f>
        <v>1</v>
      </c>
      <c r="F53" s="360">
        <f>IFERROR(AVERAGEIF(PAI!$I$7:$I$123,Obj_Estratégicos!D53,PAI!$S$7:$S$123),"")</f>
        <v>1</v>
      </c>
      <c r="G53" s="361"/>
      <c r="H53" s="361"/>
      <c r="K53" s="348" t="s">
        <v>769</v>
      </c>
      <c r="L53" s="349">
        <f>IFERROR(AVERAGE(L48:L52),"")</f>
        <v>0.92004046682133112</v>
      </c>
      <c r="M53" s="349">
        <f>IFERROR(AVERAGE(M48:M52),"")</f>
        <v>0.92004046682133112</v>
      </c>
    </row>
    <row r="54" spans="2:14" x14ac:dyDescent="0.2">
      <c r="B54" s="357"/>
      <c r="C54" s="357"/>
      <c r="D54" s="358" t="s">
        <v>703</v>
      </c>
      <c r="E54" s="359">
        <f>IFERROR(AVERAGEIF(PAI!$I$7:$I$123,Obj_Estratégicos!D54,PAI!$U$7:$U$123),"")</f>
        <v>1</v>
      </c>
      <c r="F54" s="360">
        <f>IFERROR(AVERAGEIF(PAI!$I$7:$I$123,Obj_Estratégicos!D54,PAI!$S$7:$S$123),"")</f>
        <v>1</v>
      </c>
      <c r="G54" s="361"/>
      <c r="H54" s="361"/>
    </row>
    <row r="55" spans="2:14" x14ac:dyDescent="0.2">
      <c r="B55" s="357"/>
      <c r="C55" s="357"/>
      <c r="D55" s="358" t="s">
        <v>516</v>
      </c>
      <c r="E55" s="359">
        <f>IFERROR(AVERAGEIF(PAI!$I$7:$I$123,Obj_Estratégicos!D55,PAI!$U$7:$U$123),"")</f>
        <v>1</v>
      </c>
      <c r="F55" s="360">
        <f>IFERROR(AVERAGEIF(PAI!$I$7:$I$123,Obj_Estratégicos!D55,PAI!$S$7:$S$123),"")</f>
        <v>1</v>
      </c>
      <c r="G55" s="361"/>
      <c r="H55" s="361"/>
      <c r="L55" s="369"/>
    </row>
    <row r="56" spans="2:14" x14ac:dyDescent="0.2">
      <c r="B56" s="357"/>
      <c r="C56" s="357"/>
      <c r="D56" s="358" t="s">
        <v>382</v>
      </c>
      <c r="E56" s="359">
        <f>IFERROR(AVERAGEIF(PAI!$I$7:$I$123,Obj_Estratégicos!D56,PAI!$U$7:$U$123),"")</f>
        <v>1</v>
      </c>
      <c r="F56" s="360">
        <f>IFERROR(AVERAGEIF(PAI!$I$7:$I$123,Obj_Estratégicos!D56,PAI!$S$7:$S$123),"")</f>
        <v>1</v>
      </c>
      <c r="G56" s="361"/>
      <c r="H56" s="361"/>
    </row>
    <row r="57" spans="2:14" x14ac:dyDescent="0.2">
      <c r="B57" s="357"/>
      <c r="C57" s="357"/>
      <c r="D57" s="366" t="s">
        <v>387</v>
      </c>
      <c r="E57" s="359">
        <f>IFERROR(AVERAGEIF(PAI!$I$7:$I$123,Obj_Estratégicos!D57,PAI!$U$7:$U$123),"")</f>
        <v>1</v>
      </c>
      <c r="F57" s="360">
        <f>IFERROR(AVERAGEIF(PAI!$I$7:$I$123,Obj_Estratégicos!D57,PAI!$S$7:$S$123),"")</f>
        <v>1</v>
      </c>
      <c r="G57" s="361"/>
      <c r="H57" s="361"/>
    </row>
    <row r="58" spans="2:14" x14ac:dyDescent="0.2">
      <c r="B58" s="357"/>
      <c r="C58" s="357"/>
      <c r="D58" s="358" t="s">
        <v>395</v>
      </c>
      <c r="E58" s="359">
        <f>IFERROR(AVERAGEIF(PAI!$I$7:$I$123,Obj_Estratégicos!D58,PAI!$U$7:$U$123),"")</f>
        <v>1</v>
      </c>
      <c r="F58" s="360">
        <f>IFERROR(AVERAGEIF(PAI!$I$7:$I$123,Obj_Estratégicos!D58,PAI!$S$7:$S$123),"")</f>
        <v>1</v>
      </c>
      <c r="G58" s="361"/>
      <c r="H58" s="361"/>
    </row>
    <row r="59" spans="2:14" x14ac:dyDescent="0.2">
      <c r="B59" s="357"/>
      <c r="C59" s="357" t="s">
        <v>400</v>
      </c>
      <c r="D59" s="366" t="s">
        <v>402</v>
      </c>
      <c r="E59" s="359">
        <f>IFERROR(AVERAGEIF(PAI!$I$7:$I$123,Obj_Estratégicos!D59,PAI!$U$7:$U$123),"")</f>
        <v>1</v>
      </c>
      <c r="F59" s="360">
        <f>IFERROR(AVERAGEIF(PAI!$I$7:$I$123,Obj_Estratégicos!D59,PAI!$S$7:$S$123),"")</f>
        <v>1</v>
      </c>
      <c r="G59" s="361">
        <f>IFERROR(AVERAGE(F59:F62),"")</f>
        <v>0.95833333333333337</v>
      </c>
      <c r="H59" s="361"/>
    </row>
    <row r="60" spans="2:14" x14ac:dyDescent="0.2">
      <c r="B60" s="357"/>
      <c r="C60" s="357"/>
      <c r="D60" s="358" t="s">
        <v>407</v>
      </c>
      <c r="E60" s="359">
        <f>IFERROR(AVERAGEIF(PAI!$I$7:$I$123,Obj_Estratégicos!D60,PAI!$U$7:$U$123),"")</f>
        <v>0.83333333333333337</v>
      </c>
      <c r="F60" s="360">
        <f>IFERROR(AVERAGEIF(PAI!$I$7:$I$123,Obj_Estratégicos!D60,PAI!$S$7:$S$123),"")</f>
        <v>0.83333333333333337</v>
      </c>
      <c r="G60" s="361"/>
      <c r="H60" s="361"/>
    </row>
    <row r="61" spans="2:14" x14ac:dyDescent="0.2">
      <c r="B61" s="357"/>
      <c r="C61" s="357"/>
      <c r="D61" s="358" t="s">
        <v>411</v>
      </c>
      <c r="E61" s="359">
        <f>IFERROR(AVERAGEIF(PAI!$I$7:$I$123,Obj_Estratégicos!D61,PAI!$U$7:$U$123),"")</f>
        <v>1</v>
      </c>
      <c r="F61" s="360">
        <f>IFERROR(AVERAGEIF(PAI!$I$7:$I$123,Obj_Estratégicos!D61,PAI!$S$7:$S$123),"")</f>
        <v>1</v>
      </c>
      <c r="G61" s="361"/>
      <c r="H61" s="361"/>
    </row>
    <row r="62" spans="2:14" x14ac:dyDescent="0.2">
      <c r="B62" s="357"/>
      <c r="C62" s="357"/>
      <c r="D62" s="358" t="s">
        <v>416</v>
      </c>
      <c r="E62" s="359">
        <f>IFERROR(AVERAGEIF(PAI!$I$7:$I$123,Obj_Estratégicos!D62,PAI!$U$7:$U$123),"")</f>
        <v>1</v>
      </c>
      <c r="F62" s="360">
        <f>IFERROR(AVERAGEIF(PAI!$I$7:$I$123,Obj_Estratégicos!D62,PAI!$S$7:$S$123),"")</f>
        <v>1</v>
      </c>
      <c r="G62" s="361"/>
      <c r="H62" s="361"/>
    </row>
    <row r="63" spans="2:14" x14ac:dyDescent="0.2">
      <c r="B63" s="357"/>
      <c r="C63" s="357" t="s">
        <v>420</v>
      </c>
      <c r="D63" s="366" t="s">
        <v>422</v>
      </c>
      <c r="E63" s="359">
        <f>IFERROR(AVERAGEIF(PAI!$I$7:$I$123,Obj_Estratégicos!D63,PAI!$U$7:$U$123),"")</f>
        <v>1</v>
      </c>
      <c r="F63" s="360">
        <f>IFERROR(AVERAGEIF(PAI!$I$7:$I$123,Obj_Estratégicos!D63,PAI!$S$7:$S$123),"")</f>
        <v>1</v>
      </c>
      <c r="G63" s="361">
        <f>IFERROR(AVERAGE(F63:F64),"")</f>
        <v>1</v>
      </c>
      <c r="H63" s="361"/>
    </row>
    <row r="64" spans="2:14" x14ac:dyDescent="0.2">
      <c r="B64" s="357"/>
      <c r="C64" s="357"/>
      <c r="D64" s="358" t="s">
        <v>426</v>
      </c>
      <c r="E64" s="359">
        <f>IFERROR(AVERAGEIF(PAI!$I$7:$I$123,Obj_Estratégicos!D64,PAI!$U$7:$U$123),"")</f>
        <v>1</v>
      </c>
      <c r="F64" s="360">
        <f>IFERROR(AVERAGEIF(PAI!$I$7:$I$123,Obj_Estratégicos!D64,PAI!$S$7:$S$123),"")</f>
        <v>1</v>
      </c>
      <c r="G64" s="361"/>
      <c r="H64" s="361"/>
    </row>
    <row r="67" spans="2:8" ht="15" x14ac:dyDescent="0.25">
      <c r="B67" s="347" t="s">
        <v>777</v>
      </c>
      <c r="C67" s="347"/>
      <c r="D67" s="347"/>
      <c r="E67" s="347"/>
      <c r="F67" s="347"/>
      <c r="G67" s="347"/>
      <c r="H67" s="347"/>
    </row>
    <row r="69" spans="2:8" ht="12.75" x14ac:dyDescent="0.2">
      <c r="B69" s="354" t="s">
        <v>760</v>
      </c>
      <c r="C69" s="354" t="s">
        <v>761</v>
      </c>
      <c r="D69" s="354" t="s">
        <v>762</v>
      </c>
      <c r="E69" s="354" t="s">
        <v>789</v>
      </c>
      <c r="F69" s="354" t="s">
        <v>763</v>
      </c>
      <c r="G69" s="354" t="s">
        <v>764</v>
      </c>
      <c r="H69" s="354" t="s">
        <v>765</v>
      </c>
    </row>
    <row r="70" spans="2:8" ht="36" customHeight="1" x14ac:dyDescent="0.2">
      <c r="B70" s="357" t="s">
        <v>141</v>
      </c>
      <c r="C70" s="358" t="s">
        <v>435</v>
      </c>
      <c r="D70" s="366" t="s">
        <v>437</v>
      </c>
      <c r="E70" s="359">
        <f>IFERROR(AVERAGEIF(PAI!$I$7:$I$123,Obj_Estratégicos!D70,PAI!$U$7:$U$123),"")</f>
        <v>1</v>
      </c>
      <c r="F70" s="360">
        <f>IFERROR(AVERAGEIF(PAI!$I$7:$I$123,Obj_Estratégicos!D70,PAI!$S$7:$S$123),"")</f>
        <v>1</v>
      </c>
      <c r="G70" s="360">
        <f>IFERROR(AVERAGE(F70),"")</f>
        <v>1</v>
      </c>
      <c r="H70" s="361">
        <f>IFERROR(AVERAGE(G70:G107),"")</f>
        <v>0.90501669918056338</v>
      </c>
    </row>
    <row r="71" spans="2:8" x14ac:dyDescent="0.2">
      <c r="B71" s="357"/>
      <c r="C71" s="357" t="s">
        <v>142</v>
      </c>
      <c r="D71" s="358" t="s">
        <v>521</v>
      </c>
      <c r="E71" s="359">
        <f>IFERROR(AVERAGEIF(PAI!$I$7:$I$123,Obj_Estratégicos!D71,PAI!$U$7:$U$123),"")</f>
        <v>0.5</v>
      </c>
      <c r="F71" s="360">
        <f>IFERROR(AVERAGEIF(PAI!$I$7:$I$123,Obj_Estratégicos!D71,PAI!$S$7:$S$123),"")</f>
        <v>0.5</v>
      </c>
      <c r="G71" s="361">
        <f>IFERROR(AVERAGE(F71:F92),"")</f>
        <v>0.901988294432574</v>
      </c>
      <c r="H71" s="361"/>
    </row>
    <row r="72" spans="2:8" x14ac:dyDescent="0.2">
      <c r="B72" s="357"/>
      <c r="C72" s="357"/>
      <c r="D72" s="358" t="s">
        <v>147</v>
      </c>
      <c r="E72" s="359">
        <f>IFERROR(AVERAGEIF(PAI!$I$7:$I$123,Obj_Estratégicos!D72,PAI!$U$7:$U$123),"")</f>
        <v>0.8571428571428571</v>
      </c>
      <c r="F72" s="360">
        <f>IFERROR(AVERAGEIF(PAI!$I$7:$I$123,Obj_Estratégicos!D72,PAI!$S$7:$S$123),"")</f>
        <v>0.8571428571428571</v>
      </c>
      <c r="G72" s="361"/>
      <c r="H72" s="361"/>
    </row>
    <row r="73" spans="2:8" x14ac:dyDescent="0.2">
      <c r="B73" s="357"/>
      <c r="C73" s="357"/>
      <c r="D73" s="358" t="s">
        <v>369</v>
      </c>
      <c r="E73" s="359">
        <f>IFERROR(AVERAGEIF(PAI!$I$7:$I$123,Obj_Estratégicos!D73,PAI!$U$7:$U$123),"")</f>
        <v>1</v>
      </c>
      <c r="F73" s="360">
        <f>IFERROR(AVERAGEIF(PAI!$I$7:$I$123,Obj_Estratégicos!D73,PAI!$S$7:$S$123),"")</f>
        <v>1</v>
      </c>
      <c r="G73" s="361"/>
      <c r="H73" s="361"/>
    </row>
    <row r="74" spans="2:8" ht="15" customHeight="1" x14ac:dyDescent="0.2">
      <c r="B74" s="357"/>
      <c r="C74" s="357"/>
      <c r="D74" s="358" t="s">
        <v>373</v>
      </c>
      <c r="E74" s="359">
        <f>IFERROR(AVERAGEIF(PAI!$I$7:$I$123,Obj_Estratégicos!D74,PAI!$U$7:$U$123),"")</f>
        <v>1</v>
      </c>
      <c r="F74" s="360">
        <f>IFERROR(AVERAGEIF(PAI!$I$7:$I$123,Obj_Estratégicos!D74,PAI!$S$7:$S$123),"")</f>
        <v>1.0022883295194509</v>
      </c>
      <c r="G74" s="361"/>
      <c r="H74" s="361"/>
    </row>
    <row r="75" spans="2:8" ht="15" customHeight="1" x14ac:dyDescent="0.2">
      <c r="B75" s="357"/>
      <c r="C75" s="357"/>
      <c r="D75" s="358" t="s">
        <v>494</v>
      </c>
      <c r="E75" s="359">
        <f>IFERROR(AVERAGEIF(PAI!$I$7:$I$123,Obj_Estratégicos!D75,PAI!$U$7:$U$123),"")</f>
        <v>0.89356435643564358</v>
      </c>
      <c r="F75" s="360">
        <f>IFERROR(AVERAGEIF(PAI!$I$7:$I$123,Obj_Estratégicos!D75,PAI!$S$7:$S$123),"")</f>
        <v>0.89356435643564358</v>
      </c>
      <c r="G75" s="361"/>
      <c r="H75" s="361"/>
    </row>
    <row r="76" spans="2:8" x14ac:dyDescent="0.2">
      <c r="B76" s="357"/>
      <c r="C76" s="357"/>
      <c r="D76" s="358" t="s">
        <v>489</v>
      </c>
      <c r="E76" s="359">
        <f>IFERROR(AVERAGEIF(PAI!$I$7:$I$123,Obj_Estratégicos!D76,PAI!$U$7:$U$123),"")</f>
        <v>0.926056338028169</v>
      </c>
      <c r="F76" s="360">
        <f>IFERROR(AVERAGEIF(PAI!$I$7:$I$123,Obj_Estratégicos!D76,PAI!$S$7:$S$123),"")</f>
        <v>0.926056338028169</v>
      </c>
      <c r="G76" s="361"/>
      <c r="H76" s="361"/>
    </row>
    <row r="77" spans="2:8" x14ac:dyDescent="0.2">
      <c r="B77" s="357"/>
      <c r="C77" s="357"/>
      <c r="D77" s="366" t="s">
        <v>503</v>
      </c>
      <c r="E77" s="359" t="str">
        <f>IFERROR(AVERAGEIF(PAI!$I$7:$I$123,Obj_Estratégicos!D77,PAI!$U$7:$U$123),"")</f>
        <v/>
      </c>
      <c r="F77" s="360" t="str">
        <f>IFERROR(AVERAGEIF(PAI!$I$7:$I$123,Obj_Estratégicos!D77,PAI!$S$7:$S$123),"")</f>
        <v/>
      </c>
      <c r="G77" s="361"/>
      <c r="H77" s="361"/>
    </row>
    <row r="78" spans="2:8" x14ac:dyDescent="0.2">
      <c r="B78" s="357"/>
      <c r="C78" s="357"/>
      <c r="D78" s="358" t="s">
        <v>464</v>
      </c>
      <c r="E78" s="359">
        <f>IFERROR(AVERAGEIF(PAI!$I$7:$I$123,Obj_Estratégicos!D78,PAI!$U$7:$U$123),"")</f>
        <v>1</v>
      </c>
      <c r="F78" s="360">
        <f>IFERROR(AVERAGEIF(PAI!$I$7:$I$123,Obj_Estratégicos!D78,PAI!$S$7:$S$123),"")</f>
        <v>1</v>
      </c>
      <c r="G78" s="361"/>
      <c r="H78" s="361"/>
    </row>
    <row r="79" spans="2:8" x14ac:dyDescent="0.2">
      <c r="B79" s="357"/>
      <c r="C79" s="357"/>
      <c r="D79" s="358" t="s">
        <v>550</v>
      </c>
      <c r="E79" s="359">
        <f>IFERROR(AVERAGEIF(PAI!$I$7:$I$123,Obj_Estratégicos!D79,PAI!$U$7:$U$123),"")</f>
        <v>1</v>
      </c>
      <c r="F79" s="360">
        <f>IFERROR(AVERAGEIF(PAI!$I$7:$I$123,Obj_Estratégicos!D79,PAI!$S$7:$S$123),"")</f>
        <v>1</v>
      </c>
      <c r="G79" s="361"/>
      <c r="H79" s="361"/>
    </row>
    <row r="80" spans="2:8" x14ac:dyDescent="0.2">
      <c r="B80" s="357"/>
      <c r="C80" s="357"/>
      <c r="D80" s="358" t="s">
        <v>541</v>
      </c>
      <c r="E80" s="359">
        <f>IFERROR(AVERAGEIF(PAI!$I$7:$I$123,Obj_Estratégicos!D80,PAI!$U$7:$U$123),"")</f>
        <v>0.99879227053140096</v>
      </c>
      <c r="F80" s="360">
        <f>IFERROR(AVERAGEIF(PAI!$I$7:$I$123,Obj_Estratégicos!D80,PAI!$S$7:$S$123),"")</f>
        <v>0.99879227053140096</v>
      </c>
      <c r="G80" s="361"/>
      <c r="H80" s="361"/>
    </row>
    <row r="81" spans="2:8" ht="23.25" customHeight="1" x14ac:dyDescent="0.2">
      <c r="B81" s="357"/>
      <c r="C81" s="357"/>
      <c r="D81" s="358" t="s">
        <v>499</v>
      </c>
      <c r="E81" s="359">
        <f>IFERROR(AVERAGEIF(PAI!$I$7:$I$123,Obj_Estratégicos!D81,PAI!$U$7:$U$123),"")</f>
        <v>1</v>
      </c>
      <c r="F81" s="360">
        <f>IFERROR(AVERAGEIF(PAI!$I$7:$I$123,Obj_Estratégicos!D81,PAI!$S$7:$S$123),"")</f>
        <v>1</v>
      </c>
      <c r="G81" s="361"/>
      <c r="H81" s="361"/>
    </row>
    <row r="82" spans="2:8" ht="34.5" customHeight="1" x14ac:dyDescent="0.2">
      <c r="B82" s="357"/>
      <c r="C82" s="357"/>
      <c r="D82" s="358" t="s">
        <v>432</v>
      </c>
      <c r="E82" s="359">
        <f>IFERROR(AVERAGEIF(PAI!$I$7:$I$123,Obj_Estratégicos!D82,PAI!$U$7:$U$123),"")</f>
        <v>0.97172619047619047</v>
      </c>
      <c r="F82" s="360">
        <f>IFERROR(AVERAGEIF(PAI!$I$7:$I$123,Obj_Estratégicos!D82,PAI!$S$7:$S$123),"")</f>
        <v>0.97172619047619047</v>
      </c>
      <c r="G82" s="361"/>
      <c r="H82" s="361"/>
    </row>
    <row r="83" spans="2:8" x14ac:dyDescent="0.2">
      <c r="B83" s="357"/>
      <c r="C83" s="357"/>
      <c r="D83" s="366" t="s">
        <v>554</v>
      </c>
      <c r="E83" s="359">
        <f>IFERROR(AVERAGEIF(PAI!$I$7:$I$123,Obj_Estratégicos!D83,PAI!$U$7:$U$123),"")</f>
        <v>1</v>
      </c>
      <c r="F83" s="360">
        <f>IFERROR(AVERAGEIF(PAI!$I$7:$I$123,Obj_Estratégicos!D83,PAI!$S$7:$S$123),"")</f>
        <v>1</v>
      </c>
      <c r="G83" s="361"/>
      <c r="H83" s="361"/>
    </row>
    <row r="84" spans="2:8" x14ac:dyDescent="0.2">
      <c r="B84" s="357"/>
      <c r="C84" s="357"/>
      <c r="D84" s="358" t="s">
        <v>469</v>
      </c>
      <c r="E84" s="359">
        <f>IFERROR(AVERAGEIF(PAI!$I$7:$I$123,Obj_Estratégicos!D84,PAI!$U$7:$U$123),"")</f>
        <v>0.93549755994058981</v>
      </c>
      <c r="F84" s="360">
        <f>IFERROR(AVERAGEIF(PAI!$I$7:$I$123,Obj_Estratégicos!D84,PAI!$S$7:$S$123),"")</f>
        <v>0.93549755994058981</v>
      </c>
      <c r="G84" s="361"/>
      <c r="H84" s="361"/>
    </row>
    <row r="85" spans="2:8" x14ac:dyDescent="0.2">
      <c r="B85" s="357"/>
      <c r="C85" s="357"/>
      <c r="D85" s="358" t="s">
        <v>473</v>
      </c>
      <c r="E85" s="359">
        <f>IFERROR(AVERAGEIF(PAI!$I$7:$I$123,Obj_Estratégicos!D85,PAI!$U$7:$U$123),"")</f>
        <v>1</v>
      </c>
      <c r="F85" s="360">
        <f>IFERROR(AVERAGEIF(PAI!$I$7:$I$123,Obj_Estratégicos!D85,PAI!$S$7:$S$123),"")</f>
        <v>1</v>
      </c>
      <c r="G85" s="361"/>
      <c r="H85" s="361"/>
    </row>
    <row r="86" spans="2:8" x14ac:dyDescent="0.2">
      <c r="B86" s="357"/>
      <c r="C86" s="357"/>
      <c r="D86" s="358" t="s">
        <v>460</v>
      </c>
      <c r="E86" s="359">
        <f>IFERROR(AVERAGEIF(PAI!$I$7:$I$123,Obj_Estratégicos!D86,PAI!$U$7:$U$123),"")</f>
        <v>1</v>
      </c>
      <c r="F86" s="360">
        <f>IFERROR(AVERAGEIF(PAI!$I$7:$I$123,Obj_Estratégicos!D86,PAI!$S$7:$S$123),"")</f>
        <v>1</v>
      </c>
      <c r="G86" s="361"/>
      <c r="H86" s="361"/>
    </row>
    <row r="87" spans="2:8" x14ac:dyDescent="0.2">
      <c r="B87" s="357"/>
      <c r="C87" s="357"/>
      <c r="D87" s="358" t="s">
        <v>447</v>
      </c>
      <c r="E87" s="359">
        <f>IFERROR(AVERAGEIF(PAI!$I$7:$I$123,Obj_Estratégicos!D87,PAI!$U$7:$U$123),"")</f>
        <v>1</v>
      </c>
      <c r="F87" s="360">
        <f>IFERROR(AVERAGEIF(PAI!$I$7:$I$123,Obj_Estratégicos!D87,PAI!$S$7:$S$123),"")</f>
        <v>1</v>
      </c>
      <c r="G87" s="361"/>
      <c r="H87" s="361"/>
    </row>
    <row r="88" spans="2:8" x14ac:dyDescent="0.2">
      <c r="B88" s="357"/>
      <c r="C88" s="357"/>
      <c r="D88" s="358" t="s">
        <v>364</v>
      </c>
      <c r="E88" s="359">
        <f>IFERROR(AVERAGEIF(PAI!$I$7:$I$123,Obj_Estratégicos!D88,PAI!$U$7:$U$123),"")</f>
        <v>1</v>
      </c>
      <c r="F88" s="360">
        <f>IFERROR(AVERAGEIF(PAI!$I$7:$I$123,Obj_Estratégicos!D88,PAI!$S$7:$S$123),"")</f>
        <v>1</v>
      </c>
      <c r="G88" s="361"/>
      <c r="H88" s="361"/>
    </row>
    <row r="89" spans="2:8" x14ac:dyDescent="0.2">
      <c r="B89" s="357"/>
      <c r="C89" s="357"/>
      <c r="D89" s="358" t="s">
        <v>480</v>
      </c>
      <c r="E89" s="359">
        <f>IFERROR(AVERAGEIF(PAI!$I$7:$I$123,Obj_Estratégicos!D89,PAI!$U$7:$U$123),"")</f>
        <v>0.25</v>
      </c>
      <c r="F89" s="360">
        <f>IFERROR(AVERAGEIF(PAI!$I$7:$I$123,Obj_Estratégicos!D89,PAI!$S$7:$S$123),"")</f>
        <v>0.25</v>
      </c>
      <c r="G89" s="361"/>
      <c r="H89" s="361"/>
    </row>
    <row r="90" spans="2:8" ht="15" customHeight="1" x14ac:dyDescent="0.2">
      <c r="B90" s="357"/>
      <c r="C90" s="357"/>
      <c r="D90" s="358" t="s">
        <v>509</v>
      </c>
      <c r="E90" s="359" t="str">
        <f>IFERROR(AVERAGEIF(PAI!$I$7:$I$123,Obj_Estratégicos!D90,PAI!$U$7:$U$123),"")</f>
        <v/>
      </c>
      <c r="F90" s="360" t="str">
        <f>IFERROR(AVERAGEIF(PAI!$I$7:$I$123,Obj_Estratégicos!D90,PAI!$S$7:$S$123),"")</f>
        <v/>
      </c>
      <c r="G90" s="361"/>
      <c r="H90" s="361"/>
    </row>
    <row r="91" spans="2:8" ht="57.75" customHeight="1" x14ac:dyDescent="0.2">
      <c r="B91" s="357"/>
      <c r="C91" s="357"/>
      <c r="D91" s="358" t="s">
        <v>559</v>
      </c>
      <c r="E91" s="359">
        <f>IFERROR(AVERAGEIF(PAI!$I$7:$I$123,Obj_Estratégicos!D91,PAI!$U$7:$U$123),"")</f>
        <v>0.70469798657718119</v>
      </c>
      <c r="F91" s="360">
        <f>IFERROR(AVERAGEIF(PAI!$I$7:$I$123,Obj_Estratégicos!D91,PAI!$S$7:$S$123),"")</f>
        <v>0.70469798657718119</v>
      </c>
      <c r="G91" s="361"/>
      <c r="H91" s="361"/>
    </row>
    <row r="92" spans="2:8" x14ac:dyDescent="0.2">
      <c r="B92" s="357"/>
      <c r="C92" s="357"/>
      <c r="D92" s="358" t="s">
        <v>442</v>
      </c>
      <c r="E92" s="359">
        <f>IFERROR(AVERAGEIF(PAI!$I$7:$I$123,Obj_Estratégicos!D92,PAI!$U$7:$U$123),"")</f>
        <v>1</v>
      </c>
      <c r="F92" s="360">
        <f>IFERROR(AVERAGEIF(PAI!$I$7:$I$123,Obj_Estratégicos!D92,PAI!$S$7:$S$123),"")</f>
        <v>1</v>
      </c>
      <c r="G92" s="361"/>
      <c r="H92" s="361"/>
    </row>
    <row r="93" spans="2:8" ht="36" customHeight="1" x14ac:dyDescent="0.2">
      <c r="B93" s="357"/>
      <c r="C93" s="357" t="s">
        <v>563</v>
      </c>
      <c r="D93" s="366" t="s">
        <v>650</v>
      </c>
      <c r="E93" s="359">
        <f>IFERROR(AVERAGEIF(PAI!$I$7:$I$123,Obj_Estratégicos!D93,PAI!$U$7:$U$123),"")</f>
        <v>1</v>
      </c>
      <c r="F93" s="360">
        <f>IFERROR(AVERAGEIF(PAI!$I$7:$I$123,Obj_Estratégicos!D93,PAI!$S$7:$S$123),"")</f>
        <v>1</v>
      </c>
      <c r="G93" s="361">
        <f>IFERROR(AVERAGE(F93:F107),"")</f>
        <v>0.8130618031091158</v>
      </c>
      <c r="H93" s="361"/>
    </row>
    <row r="94" spans="2:8" x14ac:dyDescent="0.2">
      <c r="B94" s="357"/>
      <c r="C94" s="357"/>
      <c r="D94" s="366" t="s">
        <v>602</v>
      </c>
      <c r="E94" s="359">
        <f>IFERROR(AVERAGEIF(PAI!$I$7:$I$123,Obj_Estratégicos!D94,PAI!$U$7:$U$123),"")</f>
        <v>1</v>
      </c>
      <c r="F94" s="360">
        <f>IFERROR(AVERAGEIF(PAI!$I$7:$I$123,Obj_Estratégicos!D94,PAI!$S$7:$S$123),"")</f>
        <v>1</v>
      </c>
      <c r="G94" s="361"/>
      <c r="H94" s="361"/>
    </row>
    <row r="95" spans="2:8" x14ac:dyDescent="0.2">
      <c r="B95" s="357"/>
      <c r="C95" s="357"/>
      <c r="D95" s="358" t="s">
        <v>609</v>
      </c>
      <c r="E95" s="359">
        <f>IFERROR(AVERAGEIF(PAI!$I$7:$I$123,Obj_Estratégicos!D95,PAI!$U$7:$U$123),"")</f>
        <v>0.63805970149253732</v>
      </c>
      <c r="F95" s="360">
        <f>IFERROR(AVERAGEIF(PAI!$I$7:$I$123,Obj_Estratégicos!D95,PAI!$S$7:$S$123),"")</f>
        <v>0.63805970149253732</v>
      </c>
      <c r="G95" s="361"/>
      <c r="H95" s="361"/>
    </row>
    <row r="96" spans="2:8" x14ac:dyDescent="0.2">
      <c r="B96" s="357"/>
      <c r="C96" s="357"/>
      <c r="D96" s="358" t="s">
        <v>636</v>
      </c>
      <c r="E96" s="359">
        <f>IFERROR(AVERAGEIF(PAI!$I$7:$I$123,Obj_Estratégicos!D96,PAI!$U$7:$U$123),"")</f>
        <v>1</v>
      </c>
      <c r="F96" s="360">
        <f>IFERROR(AVERAGEIF(PAI!$I$7:$I$123,Obj_Estratégicos!D96,PAI!$S$7:$S$123),"")</f>
        <v>1</v>
      </c>
      <c r="G96" s="361"/>
      <c r="H96" s="361"/>
    </row>
    <row r="97" spans="2:8" x14ac:dyDescent="0.2">
      <c r="B97" s="357"/>
      <c r="C97" s="357"/>
      <c r="D97" s="358" t="s">
        <v>586</v>
      </c>
      <c r="E97" s="359">
        <f>IFERROR(AVERAGEIF(PAI!$I$7:$I$123,Obj_Estratégicos!D97,PAI!$U$7:$U$123),"")</f>
        <v>0.50999811652702109</v>
      </c>
      <c r="F97" s="360">
        <f>IFERROR(AVERAGEIF(PAI!$I$7:$I$123,Obj_Estratégicos!D97,PAI!$S$7:$S$123),"")</f>
        <v>0.50999811652702109</v>
      </c>
      <c r="G97" s="361"/>
      <c r="H97" s="361"/>
    </row>
    <row r="98" spans="2:8" x14ac:dyDescent="0.2">
      <c r="B98" s="357"/>
      <c r="C98" s="357"/>
      <c r="D98" s="358" t="s">
        <v>713</v>
      </c>
      <c r="E98" s="359">
        <f>IFERROR(AVERAGEIF(PAI!$I$7:$I$123,Obj_Estratégicos!D98,PAI!$U$7:$U$123),"")</f>
        <v>1</v>
      </c>
      <c r="F98" s="360">
        <f>IFERROR(AVERAGEIF(PAI!$I$7:$I$123,Obj_Estratégicos!D98,PAI!$S$7:$S$123),"")</f>
        <v>1</v>
      </c>
      <c r="G98" s="361"/>
      <c r="H98" s="361"/>
    </row>
    <row r="99" spans="2:8" x14ac:dyDescent="0.2">
      <c r="B99" s="357"/>
      <c r="C99" s="357"/>
      <c r="D99" s="358" t="s">
        <v>643</v>
      </c>
      <c r="E99" s="359">
        <f>IFERROR(AVERAGEIF(PAI!$I$7:$I$123,Obj_Estratégicos!D99,PAI!$U$7:$U$123),"")</f>
        <v>0.44193216855087358</v>
      </c>
      <c r="F99" s="360">
        <f>IFERROR(AVERAGEIF(PAI!$I$7:$I$123,Obj_Estratégicos!D99,PAI!$S$7:$S$123),"")</f>
        <v>0.44193216855087358</v>
      </c>
      <c r="G99" s="361"/>
      <c r="H99" s="361"/>
    </row>
    <row r="100" spans="2:8" x14ac:dyDescent="0.2">
      <c r="B100" s="357"/>
      <c r="C100" s="357"/>
      <c r="D100" s="358" t="s">
        <v>580</v>
      </c>
      <c r="E100" s="359">
        <f>IFERROR(AVERAGEIF(PAI!$I$7:$I$123,Obj_Estratégicos!D100,PAI!$U$7:$U$123),"")</f>
        <v>1</v>
      </c>
      <c r="F100" s="360">
        <f>IFERROR(AVERAGEIF(PAI!$I$7:$I$123,Obj_Estratégicos!D100,PAI!$S$7:$S$123),"")</f>
        <v>1</v>
      </c>
      <c r="G100" s="361"/>
      <c r="H100" s="361"/>
    </row>
    <row r="101" spans="2:8" x14ac:dyDescent="0.2">
      <c r="B101" s="357"/>
      <c r="C101" s="357"/>
      <c r="D101" s="358" t="s">
        <v>708</v>
      </c>
      <c r="E101" s="359">
        <f>IFERROR(AVERAGEIF(PAI!$I$7:$I$123,Obj_Estratégicos!D101,PAI!$U$7:$U$123),"")</f>
        <v>1</v>
      </c>
      <c r="F101" s="360">
        <f>IFERROR(AVERAGEIF(PAI!$I$7:$I$123,Obj_Estratégicos!D101,PAI!$S$7:$S$123),"")</f>
        <v>1</v>
      </c>
      <c r="G101" s="361"/>
      <c r="H101" s="361"/>
    </row>
    <row r="102" spans="2:8" x14ac:dyDescent="0.2">
      <c r="B102" s="357"/>
      <c r="C102" s="357"/>
      <c r="D102" s="366" t="s">
        <v>654</v>
      </c>
      <c r="E102" s="359">
        <f>IFERROR(AVERAGEIF(PAI!$I$7:$I$123,Obj_Estratégicos!D102,PAI!$U$7:$U$123),"")</f>
        <v>1</v>
      </c>
      <c r="F102" s="360">
        <f>IFERROR(AVERAGEIF(PAI!$I$7:$I$123,Obj_Estratégicos!D102,PAI!$S$7:$S$123),"")</f>
        <v>1</v>
      </c>
      <c r="G102" s="361"/>
      <c r="H102" s="361"/>
    </row>
    <row r="103" spans="2:8" x14ac:dyDescent="0.2">
      <c r="B103" s="357"/>
      <c r="C103" s="357"/>
      <c r="D103" s="358" t="s">
        <v>622</v>
      </c>
      <c r="E103" s="359">
        <f>IFERROR(AVERAGEIF(PAI!$I$7:$I$123,Obj_Estratégicos!D103,PAI!$U$7:$U$123),"")</f>
        <v>0</v>
      </c>
      <c r="F103" s="360">
        <f>IFERROR(AVERAGEIF(PAI!$I$7:$I$123,Obj_Estratégicos!D103,PAI!$S$7:$S$123),"")</f>
        <v>0</v>
      </c>
      <c r="G103" s="361"/>
      <c r="H103" s="361"/>
    </row>
    <row r="104" spans="2:8" x14ac:dyDescent="0.2">
      <c r="B104" s="357"/>
      <c r="C104" s="357"/>
      <c r="D104" s="358" t="s">
        <v>565</v>
      </c>
      <c r="E104" s="359">
        <f>IFERROR(AVERAGEIF(PAI!$I$7:$I$123,Obj_Estratégicos!D104,PAI!$U$7:$U$123),"")</f>
        <v>1</v>
      </c>
      <c r="F104" s="360">
        <f>IFERROR(AVERAGEIF(PAI!$I$7:$I$123,Obj_Estratégicos!D104,PAI!$S$7:$S$123),"")</f>
        <v>1</v>
      </c>
      <c r="G104" s="361"/>
      <c r="H104" s="361"/>
    </row>
    <row r="105" spans="2:8" x14ac:dyDescent="0.2">
      <c r="B105" s="357"/>
      <c r="C105" s="357"/>
      <c r="D105" s="358" t="s">
        <v>569</v>
      </c>
      <c r="E105" s="359">
        <f>IFERROR(AVERAGEIF(PAI!$I$7:$I$123,Obj_Estratégicos!D105,PAI!$U$7:$U$123),"")</f>
        <v>1</v>
      </c>
      <c r="F105" s="360">
        <f>IFERROR(AVERAGEIF(PAI!$I$7:$I$123,Obj_Estratégicos!D105,PAI!$S$7:$S$123),"")</f>
        <v>1</v>
      </c>
      <c r="G105" s="361"/>
      <c r="H105" s="361"/>
    </row>
    <row r="106" spans="2:8" ht="15" customHeight="1" x14ac:dyDescent="0.2">
      <c r="B106" s="357"/>
      <c r="C106" s="357"/>
      <c r="D106" s="358" t="s">
        <v>574</v>
      </c>
      <c r="E106" s="359">
        <f>IFERROR(AVERAGEIF(PAI!$I$7:$I$123,Obj_Estratégicos!D106,PAI!$U$7:$U$123),"")</f>
        <v>0.78450848863773304</v>
      </c>
      <c r="F106" s="360">
        <f>IFERROR(AVERAGEIF(PAI!$I$7:$I$123,Obj_Estratégicos!D106,PAI!$S$7:$S$123),"")</f>
        <v>0.78450848863773304</v>
      </c>
      <c r="G106" s="361"/>
      <c r="H106" s="361"/>
    </row>
    <row r="107" spans="2:8" x14ac:dyDescent="0.2">
      <c r="B107" s="357"/>
      <c r="C107" s="357"/>
      <c r="D107" s="358" t="s">
        <v>630</v>
      </c>
      <c r="E107" s="359">
        <f>IFERROR(AVERAGEIF(PAI!$I$7:$I$123,Obj_Estratégicos!D107,PAI!$U$7:$U$123),"")</f>
        <v>0.8214285714285714</v>
      </c>
      <c r="F107" s="360">
        <f>IFERROR(AVERAGEIF(PAI!$I$7:$I$123,Obj_Estratégicos!D107,PAI!$S$7:$S$123),"")</f>
        <v>0.8214285714285714</v>
      </c>
      <c r="G107" s="361"/>
      <c r="H107" s="361"/>
    </row>
    <row r="108" spans="2:8" x14ac:dyDescent="0.2">
      <c r="B108" s="357" t="s">
        <v>524</v>
      </c>
      <c r="C108" s="357" t="s">
        <v>657</v>
      </c>
      <c r="D108" s="358" t="s">
        <v>660</v>
      </c>
      <c r="E108" s="359">
        <f>IFERROR(AVERAGEIF(PAI!$I$7:$I$123,Obj_Estratégicos!D108,PAI!$U$7:$U$123),"")</f>
        <v>0.97222222222222232</v>
      </c>
      <c r="F108" s="360">
        <f>IFERROR(AVERAGEIF(PAI!$I$7:$I$123,Obj_Estratégicos!D108,PAI!$S$7:$S$123),"")</f>
        <v>0.97222222222222232</v>
      </c>
      <c r="G108" s="361">
        <f>IFERROR(AVERAGE(F108:F110),"")</f>
        <v>0.94985838779956433</v>
      </c>
      <c r="H108" s="361">
        <f>IFERROR(AVERAGE(G108),"")</f>
        <v>0.94985838779956433</v>
      </c>
    </row>
    <row r="109" spans="2:8" x14ac:dyDescent="0.2">
      <c r="B109" s="357"/>
      <c r="C109" s="357"/>
      <c r="D109" s="366" t="s">
        <v>667</v>
      </c>
      <c r="E109" s="359">
        <f>IFERROR(AVERAGEIF(PAI!$I$7:$I$123,Obj_Estratégicos!D109,PAI!$U$7:$U$123),"")</f>
        <v>0.88235294117647067</v>
      </c>
      <c r="F109" s="360">
        <f>IFERROR(AVERAGEIF(PAI!$I$7:$I$123,Obj_Estratégicos!D109,PAI!$S$7:$S$123),"")</f>
        <v>0.88235294117647067</v>
      </c>
      <c r="G109" s="361"/>
      <c r="H109" s="361"/>
    </row>
    <row r="110" spans="2:8" x14ac:dyDescent="0.2">
      <c r="B110" s="357"/>
      <c r="C110" s="357"/>
      <c r="D110" s="358" t="s">
        <v>528</v>
      </c>
      <c r="E110" s="359">
        <f>IFERROR(AVERAGEIF(PAI!$I$7:$I$123,Obj_Estratégicos!D110,PAI!$U$7:$U$123),"")</f>
        <v>0.995</v>
      </c>
      <c r="F110" s="360">
        <f>IFERROR(AVERAGEIF(PAI!$I$7:$I$123,Obj_Estratégicos!D110,PAI!$S$7:$S$123),"")</f>
        <v>0.995</v>
      </c>
      <c r="G110" s="361"/>
      <c r="H110" s="361"/>
    </row>
    <row r="111" spans="2:8" x14ac:dyDescent="0.2">
      <c r="B111" s="357" t="s">
        <v>532</v>
      </c>
      <c r="C111" s="357" t="s">
        <v>533</v>
      </c>
      <c r="D111" s="358" t="s">
        <v>678</v>
      </c>
      <c r="E111" s="359">
        <f>IFERROR(AVERAGEIF(PAI!$I$7:$I$123,Obj_Estratégicos!D111,PAI!$U$7:$U$123),"")</f>
        <v>1</v>
      </c>
      <c r="F111" s="360">
        <f>IFERROR(AVERAGEIF(PAI!$I$7:$I$123,Obj_Estratégicos!D111,PAI!$S$7:$S$123),"")</f>
        <v>1</v>
      </c>
      <c r="G111" s="361">
        <f>IFERROR(AVERAGE(F111:F117),"")</f>
        <v>0.98605068683536035</v>
      </c>
      <c r="H111" s="361">
        <f>IFERROR(AVERAGE(G111),"")</f>
        <v>0.98605068683536035</v>
      </c>
    </row>
    <row r="112" spans="2:8" x14ac:dyDescent="0.2">
      <c r="B112" s="357"/>
      <c r="C112" s="357"/>
      <c r="D112" s="358" t="s">
        <v>673</v>
      </c>
      <c r="E112" s="359">
        <f>IFERROR(AVERAGEIF(PAI!$I$7:$I$123,Obj_Estratégicos!D112,PAI!$U$7:$U$123),"")</f>
        <v>0.9724950884086444</v>
      </c>
      <c r="F112" s="360">
        <f>IFERROR(AVERAGEIF(PAI!$I$7:$I$123,Obj_Estratégicos!D112,PAI!$S$7:$S$123),"")</f>
        <v>0.9724950884086444</v>
      </c>
      <c r="G112" s="361"/>
      <c r="H112" s="361"/>
    </row>
    <row r="113" spans="2:8" x14ac:dyDescent="0.2">
      <c r="B113" s="357"/>
      <c r="C113" s="357"/>
      <c r="D113" s="358" t="s">
        <v>537</v>
      </c>
      <c r="E113" s="359">
        <f>IFERROR(AVERAGEIF(PAI!$I$7:$I$123,Obj_Estratégicos!D113,PAI!$U$7:$U$123),"")</f>
        <v>0.9298597194388778</v>
      </c>
      <c r="F113" s="360">
        <f>IFERROR(AVERAGEIF(PAI!$I$7:$I$123,Obj_Estratégicos!D113,PAI!$S$7:$S$123),"")</f>
        <v>0.9298597194388778</v>
      </c>
      <c r="G113" s="361"/>
      <c r="H113" s="361"/>
    </row>
    <row r="114" spans="2:8" x14ac:dyDescent="0.2">
      <c r="B114" s="357"/>
      <c r="C114" s="357"/>
      <c r="D114" s="358" t="s">
        <v>685</v>
      </c>
      <c r="E114" s="359">
        <f>IFERROR(AVERAGEIF(PAI!$I$7:$I$123,Obj_Estratégicos!D114,PAI!$U$7:$U$123),"")</f>
        <v>1</v>
      </c>
      <c r="F114" s="360">
        <f>IFERROR(AVERAGEIF(PAI!$I$7:$I$123,Obj_Estratégicos!D114,PAI!$S$7:$S$123),"")</f>
        <v>1</v>
      </c>
      <c r="G114" s="361"/>
      <c r="H114" s="361"/>
    </row>
    <row r="115" spans="2:8" x14ac:dyDescent="0.2">
      <c r="B115" s="357"/>
      <c r="C115" s="357"/>
      <c r="D115" s="358" t="s">
        <v>690</v>
      </c>
      <c r="E115" s="359">
        <f>IFERROR(AVERAGEIF(PAI!$I$7:$I$123,Obj_Estratégicos!D115,PAI!$U$7:$U$123),"")</f>
        <v>1</v>
      </c>
      <c r="F115" s="360">
        <f>IFERROR(AVERAGEIF(PAI!$I$7:$I$123,Obj_Estratégicos!D115,PAI!$S$7:$S$123),"")</f>
        <v>1</v>
      </c>
      <c r="G115" s="361"/>
      <c r="H115" s="361"/>
    </row>
    <row r="116" spans="2:8" x14ac:dyDescent="0.2">
      <c r="B116" s="357"/>
      <c r="C116" s="357"/>
      <c r="D116" s="358" t="s">
        <v>617</v>
      </c>
      <c r="E116" s="359">
        <f>IFERROR(AVERAGEIF(PAI!$I$7:$I$123,Obj_Estratégicos!D116,PAI!$U$7:$U$123),"")</f>
        <v>1</v>
      </c>
      <c r="F116" s="360">
        <f>IFERROR(AVERAGEIF(PAI!$I$7:$I$123,Obj_Estratégicos!D116,PAI!$S$7:$S$123),"")</f>
        <v>1</v>
      </c>
      <c r="G116" s="361"/>
      <c r="H116" s="361"/>
    </row>
    <row r="117" spans="2:8" x14ac:dyDescent="0.2">
      <c r="B117" s="357"/>
      <c r="C117" s="357"/>
      <c r="D117" s="358" t="s">
        <v>613</v>
      </c>
      <c r="E117" s="359">
        <f>IFERROR(AVERAGEIF(PAI!$I$7:$I$123,Obj_Estratégicos!D117,PAI!$U$7:$U$123),"")</f>
        <v>1</v>
      </c>
      <c r="F117" s="360">
        <f>IFERROR(AVERAGEIF(PAI!$I$7:$I$123,Obj_Estratégicos!D117,PAI!$S$7:$S$123),"")</f>
        <v>1</v>
      </c>
      <c r="G117" s="361"/>
      <c r="H117" s="361"/>
    </row>
    <row r="120" spans="2:8" ht="15" x14ac:dyDescent="0.25">
      <c r="B120" s="347" t="s">
        <v>781</v>
      </c>
      <c r="C120" s="347"/>
      <c r="D120" s="347"/>
      <c r="E120" s="347"/>
      <c r="F120" s="347"/>
      <c r="G120" s="347"/>
      <c r="H120" s="347"/>
    </row>
    <row r="122" spans="2:8" ht="12.75" x14ac:dyDescent="0.2">
      <c r="B122" s="354" t="s">
        <v>760</v>
      </c>
      <c r="C122" s="354" t="s">
        <v>761</v>
      </c>
      <c r="D122" s="354" t="s">
        <v>762</v>
      </c>
      <c r="E122" s="354" t="s">
        <v>789</v>
      </c>
      <c r="F122" s="354" t="s">
        <v>763</v>
      </c>
      <c r="G122" s="354" t="s">
        <v>764</v>
      </c>
      <c r="H122" s="354" t="s">
        <v>765</v>
      </c>
    </row>
    <row r="123" spans="2:8" x14ac:dyDescent="0.2">
      <c r="B123" s="358" t="s">
        <v>717</v>
      </c>
      <c r="C123" s="358" t="s">
        <v>718</v>
      </c>
      <c r="D123" s="366" t="s">
        <v>721</v>
      </c>
      <c r="E123" s="359">
        <f>IFERROR(AVERAGEIF(PAI!$I$7:$I$123,Obj_Estratégicos!D123,PAI!$U$7:$U$123),"")</f>
        <v>0.89090909090909087</v>
      </c>
      <c r="F123" s="360">
        <f>IFERROR(AVERAGEIF(PAI!$I$7:$I$123,Obj_Estratégicos!D123,PAI!$S$7:$S$123),"")</f>
        <v>0.89090909090909087</v>
      </c>
      <c r="G123" s="360">
        <f>IFERROR(AVERAGE(F123),"")</f>
        <v>0.89090909090909087</v>
      </c>
      <c r="H123" s="360">
        <f>IFERROR(AVERAGE(G123),"")</f>
        <v>0.89090909090909087</v>
      </c>
    </row>
    <row r="124" spans="2:8" x14ac:dyDescent="0.2">
      <c r="B124" s="357" t="s">
        <v>725</v>
      </c>
      <c r="C124" s="358" t="s">
        <v>726</v>
      </c>
      <c r="D124" s="358" t="s">
        <v>730</v>
      </c>
      <c r="E124" s="359">
        <f>IFERROR(AVERAGEIF(PAI!$I$7:$I$123,Obj_Estratégicos!D124,PAI!$U$7:$U$123),"")</f>
        <v>1</v>
      </c>
      <c r="F124" s="360">
        <f>IFERROR(AVERAGEIF(PAI!$I$7:$I$123,Obj_Estratégicos!D124,PAI!$S$7:$S$123),"")</f>
        <v>1</v>
      </c>
      <c r="G124" s="360">
        <f>IFERROR(AVERAGE(F124),"")</f>
        <v>1</v>
      </c>
      <c r="H124" s="361">
        <f>IFERROR(AVERAGE(G124:G125),"")</f>
        <v>0.95454545454545459</v>
      </c>
    </row>
    <row r="125" spans="2:8" x14ac:dyDescent="0.2">
      <c r="B125" s="357"/>
      <c r="C125" s="358" t="s">
        <v>726</v>
      </c>
      <c r="D125" s="358" t="s">
        <v>735</v>
      </c>
      <c r="E125" s="359">
        <f>IFERROR(AVERAGEIF(PAI!$I$7:$I$123,Obj_Estratégicos!D125,PAI!$U$7:$U$123),"")</f>
        <v>0.90909090909090906</v>
      </c>
      <c r="F125" s="360">
        <f>IFERROR(AVERAGEIF(PAI!$I$7:$I$123,Obj_Estratégicos!D125,PAI!$S$7:$S$123),"")</f>
        <v>0.90909090909090906</v>
      </c>
      <c r="G125" s="360">
        <f>IFERROR(AVERAGE(F125),"")</f>
        <v>0.90909090909090906</v>
      </c>
      <c r="H125" s="361"/>
    </row>
  </sheetData>
  <mergeCells count="66">
    <mergeCell ref="B2:H2"/>
    <mergeCell ref="K3:M3"/>
    <mergeCell ref="B5:B12"/>
    <mergeCell ref="C5:C10"/>
    <mergeCell ref="G5:G10"/>
    <mergeCell ref="H5:H12"/>
    <mergeCell ref="C11:C12"/>
    <mergeCell ref="G11:G12"/>
    <mergeCell ref="K11:M11"/>
    <mergeCell ref="B13:B14"/>
    <mergeCell ref="C13:C14"/>
    <mergeCell ref="H13:H14"/>
    <mergeCell ref="B17:H17"/>
    <mergeCell ref="B20:B21"/>
    <mergeCell ref="C20:C21"/>
    <mergeCell ref="G20:G21"/>
    <mergeCell ref="H20:H21"/>
    <mergeCell ref="B42:H42"/>
    <mergeCell ref="K20:M20"/>
    <mergeCell ref="B22:B37"/>
    <mergeCell ref="C22:C26"/>
    <mergeCell ref="G22:G26"/>
    <mergeCell ref="H22:H37"/>
    <mergeCell ref="C27:C32"/>
    <mergeCell ref="G27:G32"/>
    <mergeCell ref="K28:M28"/>
    <mergeCell ref="C34:C35"/>
    <mergeCell ref="G34:G35"/>
    <mergeCell ref="C36:C37"/>
    <mergeCell ref="G36:G37"/>
    <mergeCell ref="K36:M36"/>
    <mergeCell ref="B38:B39"/>
    <mergeCell ref="H38:H39"/>
    <mergeCell ref="B45:B46"/>
    <mergeCell ref="H45:H46"/>
    <mergeCell ref="K46:M46"/>
    <mergeCell ref="B47:B48"/>
    <mergeCell ref="C47:C48"/>
    <mergeCell ref="G47:G48"/>
    <mergeCell ref="H47:H48"/>
    <mergeCell ref="B49:B64"/>
    <mergeCell ref="C49:C58"/>
    <mergeCell ref="G49:G58"/>
    <mergeCell ref="H49:H64"/>
    <mergeCell ref="C59:C62"/>
    <mergeCell ref="G59:G62"/>
    <mergeCell ref="C63:C64"/>
    <mergeCell ref="G63:G64"/>
    <mergeCell ref="B67:H67"/>
    <mergeCell ref="B70:B107"/>
    <mergeCell ref="H70:H107"/>
    <mergeCell ref="C71:C92"/>
    <mergeCell ref="G71:G92"/>
    <mergeCell ref="C93:C107"/>
    <mergeCell ref="G93:G107"/>
    <mergeCell ref="B120:H120"/>
    <mergeCell ref="B124:B125"/>
    <mergeCell ref="H124:H125"/>
    <mergeCell ref="B108:B110"/>
    <mergeCell ref="C108:C110"/>
    <mergeCell ref="G108:G110"/>
    <mergeCell ref="H108:H110"/>
    <mergeCell ref="B111:B117"/>
    <mergeCell ref="C111:C117"/>
    <mergeCell ref="G111:G117"/>
    <mergeCell ref="H111:H117"/>
  </mergeCells>
  <dataValidations count="1">
    <dataValidation type="list" allowBlank="1" showInputMessage="1" showErrorMessage="1" sqref="B20 B22 B38 B45 B47 B49 B70 B108 B111 B123:B124" xr:uid="{37E3EE62-261F-4CE4-8142-71C9F6668EF5}">
      <formula1>Objetivos_Estratégicos</formula1>
    </dataValidation>
  </dataValidations>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E0B76-90A7-4BCB-81DD-BC06236710B4}">
  <dimension ref="B3:F21"/>
  <sheetViews>
    <sheetView workbookViewId="0">
      <selection activeCell="F13" sqref="F13"/>
    </sheetView>
  </sheetViews>
  <sheetFormatPr baseColWidth="10" defaultRowHeight="15" x14ac:dyDescent="0.25"/>
  <cols>
    <col min="1" max="2" width="11.42578125" style="208"/>
    <col min="3" max="3" width="65.85546875" style="208" customWidth="1"/>
    <col min="4" max="4" width="28" style="208" customWidth="1"/>
    <col min="5" max="5" width="17.5703125" style="208" customWidth="1"/>
    <col min="6" max="6" width="13.28515625" style="208" customWidth="1"/>
    <col min="7" max="16384" width="11.42578125" style="208"/>
  </cols>
  <sheetData>
    <row r="3" spans="2:6" ht="25.5" x14ac:dyDescent="0.25">
      <c r="B3" s="310" t="s">
        <v>7</v>
      </c>
      <c r="C3" s="310" t="s">
        <v>850</v>
      </c>
      <c r="D3" s="310" t="s">
        <v>851</v>
      </c>
      <c r="E3" s="310" t="s">
        <v>74</v>
      </c>
      <c r="F3" s="310" t="s">
        <v>852</v>
      </c>
    </row>
    <row r="4" spans="2:6" ht="37.5" customHeight="1" x14ac:dyDescent="0.25">
      <c r="B4" s="311" t="s">
        <v>754</v>
      </c>
      <c r="C4" s="312" t="s">
        <v>853</v>
      </c>
      <c r="D4" s="313" t="s">
        <v>854</v>
      </c>
      <c r="E4" s="314">
        <v>1</v>
      </c>
      <c r="F4" s="315">
        <f>IFERROR(AVERAGE(Obj_Estratégicos!F5,Obj_Estratégicos!F6),"")</f>
        <v>1</v>
      </c>
    </row>
    <row r="5" spans="2:6" ht="48" x14ac:dyDescent="0.25">
      <c r="B5" s="311"/>
      <c r="C5" s="316" t="s">
        <v>79</v>
      </c>
      <c r="D5" s="317" t="s">
        <v>109</v>
      </c>
      <c r="E5" s="318">
        <v>1</v>
      </c>
      <c r="F5" s="319">
        <f>IFERROR(AVERAGEIF(PAI!$I$7:$I$123,D5,PAI!$S$7:$S$123),"")</f>
        <v>0.74489795918367352</v>
      </c>
    </row>
    <row r="6" spans="2:6" ht="48" x14ac:dyDescent="0.25">
      <c r="B6" s="311"/>
      <c r="C6" s="320" t="s">
        <v>152</v>
      </c>
      <c r="D6" s="321" t="s">
        <v>164</v>
      </c>
      <c r="E6" s="318">
        <v>1</v>
      </c>
      <c r="F6" s="319">
        <f>IFERROR(AVERAGEIF(PAI!$I$7:$I$123,D6,PAI!$S$7:$S$123),"")</f>
        <v>1</v>
      </c>
    </row>
    <row r="7" spans="2:6" ht="24" x14ac:dyDescent="0.25">
      <c r="B7" s="322" t="s">
        <v>167</v>
      </c>
      <c r="C7" s="323" t="s">
        <v>855</v>
      </c>
      <c r="D7" s="324" t="s">
        <v>261</v>
      </c>
      <c r="E7" s="325">
        <v>1</v>
      </c>
      <c r="F7" s="325">
        <f>IFERROR(AVERAGEIF(PAI!$I$7:$I$123,D7,PAI!$S$7:$S$123),"")</f>
        <v>0.91613436653866243</v>
      </c>
    </row>
    <row r="8" spans="2:6" ht="36" x14ac:dyDescent="0.25">
      <c r="B8" s="322"/>
      <c r="C8" s="316" t="s">
        <v>177</v>
      </c>
      <c r="D8" s="326" t="s">
        <v>189</v>
      </c>
      <c r="E8" s="327" t="s">
        <v>856</v>
      </c>
      <c r="F8" s="319">
        <f>IFERROR(AVERAGEIF(PAI!$I$7:$I$123,D8,PAI!$S$7:$S$123),"")</f>
        <v>0.99998268654995204</v>
      </c>
    </row>
    <row r="9" spans="2:6" ht="24" x14ac:dyDescent="0.25">
      <c r="B9" s="322"/>
      <c r="C9" s="316" t="s">
        <v>168</v>
      </c>
      <c r="D9" s="326" t="s">
        <v>196</v>
      </c>
      <c r="E9" s="327" t="s">
        <v>857</v>
      </c>
      <c r="F9" s="319">
        <f>IFERROR(AVERAGEIF(PAI!$I$7:$I$123,D9,PAI!$S$7:$S$123),"")</f>
        <v>1</v>
      </c>
    </row>
    <row r="10" spans="2:6" ht="24" x14ac:dyDescent="0.25">
      <c r="B10" s="328"/>
      <c r="C10" s="320" t="s">
        <v>286</v>
      </c>
      <c r="D10" s="326" t="s">
        <v>290</v>
      </c>
      <c r="E10" s="318">
        <v>0.84</v>
      </c>
      <c r="F10" s="319">
        <f>IFERROR(AVERAGEIF(PAI!$I$7:$I$123,D10,PAI!$S$7:$S$123),"")</f>
        <v>0.94655106788511723</v>
      </c>
    </row>
    <row r="11" spans="2:6" ht="24" customHeight="1" x14ac:dyDescent="0.25">
      <c r="B11" s="329" t="s">
        <v>302</v>
      </c>
      <c r="C11" s="330" t="s">
        <v>858</v>
      </c>
      <c r="D11" s="330" t="s">
        <v>326</v>
      </c>
      <c r="E11" s="331">
        <v>6</v>
      </c>
      <c r="F11" s="332">
        <f>IFERROR(AVERAGEIF(PAI!$I$7:$I$123,D11,PAI!$S$7:$S$123),"")</f>
        <v>1</v>
      </c>
    </row>
    <row r="12" spans="2:6" ht="48" x14ac:dyDescent="0.25">
      <c r="B12" s="333"/>
      <c r="C12" s="316" t="s">
        <v>303</v>
      </c>
      <c r="D12" s="326" t="s">
        <v>309</v>
      </c>
      <c r="E12" s="318">
        <v>1</v>
      </c>
      <c r="F12" s="319">
        <f>IFERROR(AVERAGEIF(PAI!$I$7:$I$123,D12,PAI!$S$7:$S$123),"")</f>
        <v>1</v>
      </c>
    </row>
    <row r="13" spans="2:6" ht="48" x14ac:dyDescent="0.25">
      <c r="B13" s="333"/>
      <c r="C13" s="334" t="s">
        <v>323</v>
      </c>
      <c r="D13" s="326" t="s">
        <v>326</v>
      </c>
      <c r="E13" s="327">
        <v>6</v>
      </c>
      <c r="F13" s="319">
        <f>IFERROR(AVERAGEIF(PAI!$I$7:$I$123,D13,PAI!$S$7:$S$123),"")</f>
        <v>1</v>
      </c>
    </row>
    <row r="14" spans="2:6" ht="36" x14ac:dyDescent="0.25">
      <c r="B14" s="335"/>
      <c r="C14" s="316" t="s">
        <v>334</v>
      </c>
      <c r="D14" s="326" t="s">
        <v>402</v>
      </c>
      <c r="E14" s="327">
        <v>12</v>
      </c>
      <c r="F14" s="319">
        <f>IFERROR(AVERAGEIF(PAI!$I$7:$I$123,D14,PAI!$S$7:$S$123),"")</f>
        <v>1</v>
      </c>
    </row>
    <row r="15" spans="2:6" ht="36" x14ac:dyDescent="0.25">
      <c r="B15" s="336" t="s">
        <v>140</v>
      </c>
      <c r="C15" s="337" t="s">
        <v>859</v>
      </c>
      <c r="D15" s="338" t="s">
        <v>673</v>
      </c>
      <c r="E15" s="339">
        <v>1</v>
      </c>
      <c r="F15" s="339">
        <f>IFERROR(AVERAGEIF(PAI!$I$7:$I$123,D15,PAI!$S$7:$S$123),"")</f>
        <v>0.9724950884086444</v>
      </c>
    </row>
    <row r="16" spans="2:6" ht="48" x14ac:dyDescent="0.25">
      <c r="B16" s="340"/>
      <c r="C16" s="316" t="s">
        <v>141</v>
      </c>
      <c r="D16" s="326" t="s">
        <v>550</v>
      </c>
      <c r="E16" s="318">
        <v>1</v>
      </c>
      <c r="F16" s="319">
        <f>IFERROR(AVERAGEIF(PAI!$I$7:$I$123,D16,PAI!$S$7:$S$123),"")</f>
        <v>1</v>
      </c>
    </row>
    <row r="17" spans="2:6" ht="36" x14ac:dyDescent="0.25">
      <c r="B17" s="340"/>
      <c r="C17" s="320" t="s">
        <v>524</v>
      </c>
      <c r="D17" s="326" t="s">
        <v>667</v>
      </c>
      <c r="E17" s="318">
        <v>0.6</v>
      </c>
      <c r="F17" s="319">
        <f>IFERROR(AVERAGEIF(PAI!$I$7:$I$123,D17,PAI!$S$7:$S$123),"")</f>
        <v>0.88235294117647067</v>
      </c>
    </row>
    <row r="18" spans="2:6" ht="36" x14ac:dyDescent="0.25">
      <c r="B18" s="341"/>
      <c r="C18" s="320" t="s">
        <v>532</v>
      </c>
      <c r="D18" s="326" t="s">
        <v>673</v>
      </c>
      <c r="E18" s="318">
        <v>1</v>
      </c>
      <c r="F18" s="319">
        <f>IFERROR(AVERAGEIF(PAI!$I$7:$I$123,D18,PAI!$S$7:$S$123),"")</f>
        <v>0.9724950884086444</v>
      </c>
    </row>
    <row r="19" spans="2:6" ht="36" x14ac:dyDescent="0.25">
      <c r="B19" s="342" t="s">
        <v>716</v>
      </c>
      <c r="C19" s="343" t="s">
        <v>860</v>
      </c>
      <c r="D19" s="343" t="s">
        <v>735</v>
      </c>
      <c r="E19" s="344">
        <v>1</v>
      </c>
      <c r="F19" s="344">
        <f>IFERROR(AVERAGEIF(PAI!$I$7:$I$123,D19,PAI!$S$7:$S$123),"")</f>
        <v>0.90909090909090906</v>
      </c>
    </row>
    <row r="20" spans="2:6" ht="24" x14ac:dyDescent="0.25">
      <c r="B20" s="345"/>
      <c r="C20" s="320" t="s">
        <v>717</v>
      </c>
      <c r="D20" s="326" t="s">
        <v>721</v>
      </c>
      <c r="E20" s="318">
        <v>1</v>
      </c>
      <c r="F20" s="319">
        <f>IFERROR(AVERAGEIF(PAI!$I$7:$I$123,D20,PAI!$S$7:$S$123),"")</f>
        <v>0.89090909090909087</v>
      </c>
    </row>
    <row r="21" spans="2:6" ht="36" x14ac:dyDescent="0.25">
      <c r="B21" s="346"/>
      <c r="C21" s="320" t="s">
        <v>725</v>
      </c>
      <c r="D21" s="326" t="s">
        <v>735</v>
      </c>
      <c r="E21" s="318">
        <v>1</v>
      </c>
      <c r="F21" s="319">
        <f>IFERROR(AVERAGEIF(PAI!$I$7:$I$123,D21,PAI!$S$7:$S$123),"")</f>
        <v>0.90909090909090906</v>
      </c>
    </row>
  </sheetData>
  <mergeCells count="5">
    <mergeCell ref="B4:B6"/>
    <mergeCell ref="B7:B10"/>
    <mergeCell ref="B11:B14"/>
    <mergeCell ref="B15:B18"/>
    <mergeCell ref="B19:B21"/>
  </mergeCells>
  <conditionalFormatting sqref="D6">
    <cfRule type="duplicateValues" dxfId="0"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681BD-FA33-4418-BCAD-E0D8628ED146}">
  <dimension ref="B2:AZ31"/>
  <sheetViews>
    <sheetView topLeftCell="N1" workbookViewId="0">
      <selection activeCell="U19" sqref="U19"/>
    </sheetView>
  </sheetViews>
  <sheetFormatPr baseColWidth="10" defaultRowHeight="15" x14ac:dyDescent="0.25"/>
  <cols>
    <col min="1" max="1" width="11.42578125" style="208"/>
    <col min="2" max="2" width="47.5703125" style="208" bestFit="1" customWidth="1"/>
    <col min="3" max="3" width="47.140625" style="208" bestFit="1" customWidth="1"/>
    <col min="4" max="4" width="6" style="208" bestFit="1" customWidth="1"/>
    <col min="5" max="5" width="5" style="208" bestFit="1" customWidth="1"/>
    <col min="6" max="6" width="4" style="208" bestFit="1" customWidth="1"/>
    <col min="7" max="7" width="28.85546875" style="208" customWidth="1"/>
    <col min="8" max="8" width="11" style="208" bestFit="1" customWidth="1"/>
    <col min="9" max="10" width="12" style="208" bestFit="1" customWidth="1"/>
    <col min="11" max="11" width="4" style="208" bestFit="1" customWidth="1"/>
    <col min="12" max="14" width="12" style="208" bestFit="1" customWidth="1"/>
    <col min="15" max="15" width="11" style="208" bestFit="1" customWidth="1"/>
    <col min="16" max="39" width="12" style="208" bestFit="1" customWidth="1"/>
    <col min="40" max="40" width="11" style="208" bestFit="1" customWidth="1"/>
    <col min="41" max="44" width="12" style="208" bestFit="1" customWidth="1"/>
    <col min="45" max="45" width="6" style="208" bestFit="1" customWidth="1"/>
    <col min="46" max="48" width="12" style="208" bestFit="1" customWidth="1"/>
    <col min="49" max="49" width="2" style="208" bestFit="1" customWidth="1"/>
    <col min="50" max="50" width="11" style="208" bestFit="1" customWidth="1"/>
    <col min="51" max="51" width="8.42578125" style="208" bestFit="1" customWidth="1"/>
    <col min="52" max="52" width="12.5703125" style="208" bestFit="1" customWidth="1"/>
    <col min="53" max="16384" width="11.42578125" style="208"/>
  </cols>
  <sheetData>
    <row r="2" spans="2:52" x14ac:dyDescent="0.25">
      <c r="B2" s="210" t="s">
        <v>825</v>
      </c>
      <c r="C2" t="s">
        <v>827</v>
      </c>
      <c r="D2"/>
      <c r="E2"/>
      <c r="F2"/>
      <c r="G2" t="s">
        <v>825</v>
      </c>
      <c r="H2" t="s">
        <v>827</v>
      </c>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row>
    <row r="3" spans="2:52" x14ac:dyDescent="0.25">
      <c r="B3" s="211" t="s">
        <v>116</v>
      </c>
      <c r="C3" s="212">
        <v>0.625</v>
      </c>
      <c r="D3"/>
      <c r="E3"/>
      <c r="F3"/>
      <c r="G3" t="s">
        <v>828</v>
      </c>
      <c r="H3" s="213">
        <v>0.625</v>
      </c>
      <c r="I3"/>
      <c r="J3"/>
      <c r="K3"/>
      <c r="L3"/>
      <c r="M3"/>
      <c r="N3"/>
      <c r="O3"/>
      <c r="P3"/>
      <c r="Q3"/>
      <c r="R3"/>
      <c r="S3" t="s">
        <v>825</v>
      </c>
      <c r="T3" t="s">
        <v>230</v>
      </c>
      <c r="U3" t="s">
        <v>215</v>
      </c>
      <c r="V3"/>
      <c r="W3"/>
      <c r="X3"/>
      <c r="Y3"/>
      <c r="Z3"/>
      <c r="AA3"/>
      <c r="AB3"/>
      <c r="AC3"/>
      <c r="AD3"/>
      <c r="AE3"/>
      <c r="AF3"/>
      <c r="AG3"/>
      <c r="AH3"/>
      <c r="AI3"/>
      <c r="AJ3"/>
      <c r="AK3"/>
      <c r="AL3"/>
      <c r="AM3"/>
      <c r="AN3"/>
      <c r="AO3"/>
      <c r="AP3"/>
      <c r="AQ3"/>
      <c r="AR3"/>
      <c r="AS3"/>
      <c r="AT3"/>
      <c r="AU3"/>
      <c r="AV3"/>
      <c r="AW3"/>
      <c r="AX3"/>
      <c r="AY3"/>
      <c r="AZ3"/>
    </row>
    <row r="4" spans="2:52" x14ac:dyDescent="0.25">
      <c r="B4" s="211" t="s">
        <v>297</v>
      </c>
      <c r="C4" s="212">
        <v>0.8732841807470898</v>
      </c>
      <c r="D4"/>
      <c r="E4"/>
      <c r="F4"/>
      <c r="G4" t="s">
        <v>829</v>
      </c>
      <c r="H4" s="213">
        <v>0.8732841807470898</v>
      </c>
      <c r="I4"/>
      <c r="J4"/>
      <c r="K4"/>
      <c r="L4"/>
      <c r="M4"/>
      <c r="N4"/>
      <c r="O4"/>
      <c r="P4"/>
      <c r="Q4"/>
      <c r="R4"/>
      <c r="S4" t="s">
        <v>828</v>
      </c>
      <c r="T4"/>
      <c r="U4">
        <v>1</v>
      </c>
      <c r="V4"/>
      <c r="W4"/>
      <c r="X4"/>
      <c r="Y4"/>
      <c r="Z4"/>
      <c r="AA4"/>
      <c r="AB4"/>
      <c r="AC4"/>
      <c r="AD4"/>
      <c r="AE4"/>
      <c r="AF4"/>
      <c r="AG4"/>
      <c r="AH4"/>
      <c r="AI4"/>
      <c r="AJ4"/>
      <c r="AK4"/>
      <c r="AL4"/>
      <c r="AM4"/>
      <c r="AN4"/>
      <c r="AO4"/>
      <c r="AP4"/>
      <c r="AQ4"/>
      <c r="AR4"/>
      <c r="AS4"/>
      <c r="AT4"/>
      <c r="AU4"/>
      <c r="AV4"/>
      <c r="AW4"/>
      <c r="AX4"/>
      <c r="AY4"/>
      <c r="AZ4"/>
    </row>
    <row r="5" spans="2:52" x14ac:dyDescent="0.25">
      <c r="B5" s="211" t="s">
        <v>84</v>
      </c>
      <c r="C5" s="212">
        <v>1</v>
      </c>
      <c r="D5"/>
      <c r="E5"/>
      <c r="F5"/>
      <c r="G5" t="s">
        <v>838</v>
      </c>
      <c r="H5" s="213">
        <v>1</v>
      </c>
      <c r="I5"/>
      <c r="J5"/>
      <c r="K5"/>
      <c r="L5"/>
      <c r="M5"/>
      <c r="N5"/>
      <c r="O5"/>
      <c r="P5"/>
      <c r="Q5"/>
      <c r="R5"/>
      <c r="S5" t="s">
        <v>840</v>
      </c>
      <c r="T5"/>
      <c r="U5">
        <v>1</v>
      </c>
      <c r="V5"/>
      <c r="W5"/>
      <c r="X5"/>
      <c r="Y5"/>
      <c r="Z5"/>
      <c r="AA5"/>
      <c r="AB5"/>
      <c r="AC5"/>
      <c r="AD5"/>
      <c r="AE5"/>
      <c r="AF5"/>
      <c r="AG5"/>
      <c r="AH5"/>
      <c r="AI5"/>
      <c r="AJ5"/>
      <c r="AK5"/>
      <c r="AL5"/>
      <c r="AM5"/>
      <c r="AN5"/>
      <c r="AO5"/>
      <c r="AP5"/>
      <c r="AQ5"/>
      <c r="AR5"/>
      <c r="AS5"/>
      <c r="AT5"/>
      <c r="AU5"/>
      <c r="AV5"/>
      <c r="AW5"/>
      <c r="AX5"/>
      <c r="AY5"/>
      <c r="AZ5"/>
    </row>
    <row r="6" spans="2:52" x14ac:dyDescent="0.25">
      <c r="B6" s="211" t="s">
        <v>108</v>
      </c>
      <c r="C6" s="212">
        <v>0.91496598639455795</v>
      </c>
      <c r="D6"/>
      <c r="E6"/>
      <c r="F6"/>
      <c r="G6" t="s">
        <v>839</v>
      </c>
      <c r="H6" s="213">
        <v>0.91496598639455795</v>
      </c>
      <c r="I6"/>
      <c r="J6"/>
      <c r="K6"/>
      <c r="L6"/>
      <c r="M6"/>
      <c r="N6"/>
      <c r="O6"/>
      <c r="P6"/>
      <c r="Q6"/>
      <c r="R6"/>
      <c r="S6" t="s">
        <v>831</v>
      </c>
      <c r="T6">
        <v>1</v>
      </c>
      <c r="U6">
        <v>1</v>
      </c>
      <c r="V6"/>
      <c r="W6"/>
      <c r="X6"/>
      <c r="Y6"/>
      <c r="Z6"/>
      <c r="AA6"/>
      <c r="AB6"/>
      <c r="AC6"/>
      <c r="AD6"/>
      <c r="AE6"/>
      <c r="AF6"/>
      <c r="AG6"/>
      <c r="AH6"/>
      <c r="AI6"/>
      <c r="AJ6"/>
      <c r="AK6"/>
      <c r="AL6"/>
      <c r="AM6"/>
      <c r="AN6"/>
      <c r="AO6"/>
      <c r="AP6"/>
      <c r="AQ6"/>
      <c r="AR6"/>
      <c r="AS6"/>
      <c r="AT6"/>
      <c r="AU6"/>
      <c r="AV6"/>
      <c r="AW6"/>
      <c r="AX6"/>
      <c r="AY6"/>
      <c r="AZ6"/>
    </row>
    <row r="7" spans="2:52" x14ac:dyDescent="0.25">
      <c r="B7" s="211" t="s">
        <v>125</v>
      </c>
      <c r="C7" s="212">
        <v>0.8829400495809524</v>
      </c>
      <c r="D7"/>
      <c r="E7"/>
      <c r="F7"/>
      <c r="G7" t="s">
        <v>840</v>
      </c>
      <c r="H7" s="213">
        <v>0.8829400495809524</v>
      </c>
      <c r="I7"/>
      <c r="J7"/>
      <c r="K7"/>
      <c r="L7"/>
      <c r="M7"/>
      <c r="N7"/>
      <c r="O7"/>
      <c r="P7"/>
      <c r="Q7"/>
      <c r="R7"/>
      <c r="S7" t="s">
        <v>833</v>
      </c>
      <c r="T7"/>
      <c r="U7">
        <v>2</v>
      </c>
      <c r="V7"/>
      <c r="W7"/>
      <c r="X7"/>
      <c r="Y7"/>
      <c r="Z7"/>
      <c r="AA7"/>
      <c r="AB7"/>
      <c r="AC7"/>
      <c r="AD7"/>
      <c r="AE7"/>
      <c r="AF7"/>
      <c r="AG7"/>
      <c r="AH7"/>
      <c r="AI7"/>
      <c r="AJ7"/>
      <c r="AK7"/>
      <c r="AL7"/>
      <c r="AM7"/>
      <c r="AN7"/>
      <c r="AO7"/>
      <c r="AP7"/>
      <c r="AQ7"/>
      <c r="AR7"/>
      <c r="AS7"/>
      <c r="AT7"/>
      <c r="AU7"/>
      <c r="AV7"/>
      <c r="AW7"/>
      <c r="AX7"/>
      <c r="AY7"/>
      <c r="AZ7"/>
    </row>
    <row r="8" spans="2:52" x14ac:dyDescent="0.25">
      <c r="B8" s="211" t="s">
        <v>345</v>
      </c>
      <c r="C8" s="212">
        <v>0.99853929301782063</v>
      </c>
      <c r="D8"/>
      <c r="E8"/>
      <c r="F8"/>
      <c r="G8" t="s">
        <v>830</v>
      </c>
      <c r="H8" s="213">
        <v>0.99853929301782063</v>
      </c>
      <c r="I8"/>
      <c r="J8"/>
      <c r="K8"/>
      <c r="L8"/>
      <c r="M8"/>
      <c r="N8"/>
      <c r="O8"/>
      <c r="P8"/>
      <c r="Q8"/>
      <c r="R8"/>
      <c r="S8" t="s">
        <v>834</v>
      </c>
      <c r="T8">
        <v>1</v>
      </c>
      <c r="U8">
        <v>3</v>
      </c>
      <c r="V8"/>
      <c r="W8"/>
      <c r="X8"/>
      <c r="Y8"/>
      <c r="Z8"/>
      <c r="AA8"/>
      <c r="AB8"/>
      <c r="AC8"/>
      <c r="AD8"/>
      <c r="AE8"/>
      <c r="AF8"/>
      <c r="AG8"/>
      <c r="AH8"/>
      <c r="AI8"/>
      <c r="AJ8"/>
      <c r="AK8"/>
      <c r="AL8"/>
      <c r="AM8"/>
      <c r="AN8"/>
      <c r="AO8"/>
      <c r="AP8"/>
      <c r="AQ8"/>
      <c r="AR8"/>
      <c r="AS8"/>
      <c r="AT8"/>
      <c r="AU8"/>
      <c r="AV8"/>
      <c r="AW8"/>
      <c r="AX8"/>
      <c r="AY8"/>
      <c r="AZ8"/>
    </row>
    <row r="9" spans="2:52" x14ac:dyDescent="0.25">
      <c r="B9" s="211" t="s">
        <v>163</v>
      </c>
      <c r="C9" s="212">
        <v>0.69270145331452604</v>
      </c>
      <c r="D9"/>
      <c r="E9"/>
      <c r="F9"/>
      <c r="G9" t="s">
        <v>831</v>
      </c>
      <c r="H9" s="213">
        <v>0.69270145331452604</v>
      </c>
      <c r="I9"/>
      <c r="J9"/>
      <c r="K9"/>
      <c r="L9"/>
      <c r="M9"/>
      <c r="N9"/>
      <c r="O9"/>
      <c r="P9"/>
      <c r="Q9"/>
      <c r="R9"/>
      <c r="S9" t="s">
        <v>841</v>
      </c>
      <c r="T9"/>
      <c r="U9">
        <v>1</v>
      </c>
      <c r="V9"/>
      <c r="W9"/>
      <c r="X9"/>
      <c r="Y9"/>
      <c r="Z9"/>
      <c r="AA9"/>
      <c r="AB9"/>
      <c r="AC9"/>
      <c r="AD9"/>
      <c r="AE9"/>
      <c r="AF9"/>
      <c r="AG9"/>
      <c r="AH9"/>
      <c r="AI9"/>
      <c r="AJ9"/>
      <c r="AK9"/>
      <c r="AL9"/>
      <c r="AM9"/>
      <c r="AN9"/>
      <c r="AO9"/>
      <c r="AP9"/>
      <c r="AQ9"/>
      <c r="AR9"/>
      <c r="AS9"/>
      <c r="AT9"/>
      <c r="AU9"/>
      <c r="AV9"/>
      <c r="AW9"/>
      <c r="AX9"/>
      <c r="AY9"/>
      <c r="AZ9"/>
    </row>
    <row r="10" spans="2:52" x14ac:dyDescent="0.25">
      <c r="B10" s="211" t="s">
        <v>459</v>
      </c>
      <c r="C10" s="212">
        <v>1</v>
      </c>
      <c r="D10"/>
      <c r="E10"/>
      <c r="F10"/>
      <c r="G10" t="s">
        <v>832</v>
      </c>
      <c r="H10" s="213">
        <v>1</v>
      </c>
      <c r="I10"/>
      <c r="J10"/>
      <c r="K10"/>
      <c r="L10"/>
      <c r="M10"/>
      <c r="N10"/>
      <c r="O10"/>
      <c r="P10"/>
      <c r="Q10"/>
      <c r="R10"/>
      <c r="S10" t="s">
        <v>842</v>
      </c>
      <c r="T10"/>
      <c r="U10">
        <v>2</v>
      </c>
      <c r="V10"/>
      <c r="W10"/>
      <c r="X10"/>
      <c r="Y10"/>
      <c r="Z10"/>
      <c r="AA10"/>
      <c r="AB10"/>
      <c r="AC10"/>
      <c r="AD10"/>
      <c r="AE10"/>
      <c r="AF10"/>
      <c r="AG10"/>
      <c r="AH10"/>
      <c r="AI10"/>
      <c r="AJ10"/>
      <c r="AK10"/>
      <c r="AL10"/>
      <c r="AM10"/>
      <c r="AN10"/>
      <c r="AO10"/>
      <c r="AP10"/>
      <c r="AQ10"/>
      <c r="AR10"/>
      <c r="AS10"/>
      <c r="AT10"/>
      <c r="AU10"/>
      <c r="AV10"/>
      <c r="AW10"/>
      <c r="AX10"/>
      <c r="AY10"/>
      <c r="AZ10"/>
    </row>
    <row r="11" spans="2:52" x14ac:dyDescent="0.25">
      <c r="B11" s="211" t="s">
        <v>134</v>
      </c>
      <c r="C11" s="212">
        <v>0.7583333333333333</v>
      </c>
      <c r="D11"/>
      <c r="E11"/>
      <c r="F11"/>
      <c r="G11" t="s">
        <v>833</v>
      </c>
      <c r="H11" s="213">
        <v>0.7583333333333333</v>
      </c>
      <c r="I11"/>
      <c r="J11"/>
      <c r="K11"/>
      <c r="L11"/>
      <c r="M11"/>
      <c r="N11"/>
      <c r="O11"/>
      <c r="P11"/>
      <c r="Q11"/>
      <c r="R11"/>
      <c r="S11" t="s">
        <v>843</v>
      </c>
      <c r="T11"/>
      <c r="U11">
        <v>1</v>
      </c>
      <c r="V11"/>
      <c r="W11"/>
      <c r="X11"/>
      <c r="Y11"/>
      <c r="Z11"/>
      <c r="AA11"/>
      <c r="AB11"/>
      <c r="AC11"/>
      <c r="AD11"/>
      <c r="AE11"/>
      <c r="AF11"/>
      <c r="AG11"/>
      <c r="AH11"/>
      <c r="AI11"/>
      <c r="AJ11"/>
      <c r="AK11"/>
      <c r="AL11"/>
      <c r="AM11"/>
      <c r="AN11"/>
      <c r="AO11"/>
      <c r="AP11"/>
      <c r="AQ11"/>
      <c r="AR11"/>
      <c r="AS11"/>
      <c r="AT11"/>
      <c r="AU11"/>
      <c r="AV11"/>
      <c r="AW11"/>
      <c r="AX11"/>
      <c r="AY11"/>
      <c r="AZ11"/>
    </row>
    <row r="12" spans="2:52" x14ac:dyDescent="0.25">
      <c r="B12" s="211" t="s">
        <v>205</v>
      </c>
      <c r="C12" s="212">
        <v>0.44467693667563218</v>
      </c>
      <c r="D12"/>
      <c r="E12"/>
      <c r="F12"/>
      <c r="G12" t="s">
        <v>834</v>
      </c>
      <c r="H12" s="213">
        <v>0.44467693667563218</v>
      </c>
      <c r="I12"/>
      <c r="J12"/>
      <c r="K12"/>
      <c r="L12"/>
      <c r="M12"/>
      <c r="N12"/>
      <c r="O12"/>
      <c r="P12"/>
      <c r="Q12"/>
      <c r="R12"/>
      <c r="S12" t="s">
        <v>844</v>
      </c>
      <c r="T12"/>
      <c r="U12">
        <v>1</v>
      </c>
      <c r="V12"/>
      <c r="W12"/>
      <c r="X12"/>
      <c r="Y12"/>
      <c r="Z12"/>
      <c r="AA12"/>
      <c r="AB12"/>
      <c r="AC12"/>
      <c r="AD12"/>
      <c r="AE12"/>
      <c r="AF12"/>
      <c r="AG12"/>
      <c r="AH12"/>
      <c r="AI12"/>
      <c r="AJ12"/>
      <c r="AK12"/>
      <c r="AL12"/>
      <c r="AM12"/>
      <c r="AN12"/>
      <c r="AO12"/>
      <c r="AP12"/>
      <c r="AQ12"/>
      <c r="AR12"/>
      <c r="AS12"/>
      <c r="AT12"/>
      <c r="AU12"/>
      <c r="AV12"/>
      <c r="AW12"/>
      <c r="AX12"/>
      <c r="AY12"/>
      <c r="AZ12"/>
    </row>
    <row r="13" spans="2:52" x14ac:dyDescent="0.25">
      <c r="B13" s="211" t="s">
        <v>488</v>
      </c>
      <c r="C13" s="212">
        <v>0.90868544600938961</v>
      </c>
      <c r="D13"/>
      <c r="E13"/>
      <c r="F13"/>
      <c r="G13" t="s">
        <v>835</v>
      </c>
      <c r="H13" s="213">
        <v>0.90868544600938961</v>
      </c>
      <c r="I13"/>
      <c r="J13"/>
      <c r="K13"/>
      <c r="L13"/>
      <c r="M13"/>
      <c r="N13"/>
      <c r="O13"/>
      <c r="P13"/>
      <c r="Q13"/>
      <c r="R13"/>
      <c r="S13" t="s">
        <v>837</v>
      </c>
      <c r="T13">
        <v>2</v>
      </c>
      <c r="U13"/>
      <c r="V13"/>
      <c r="W13"/>
      <c r="X13"/>
      <c r="Y13"/>
      <c r="Z13"/>
      <c r="AA13"/>
      <c r="AB13"/>
      <c r="AC13"/>
      <c r="AD13"/>
      <c r="AE13"/>
      <c r="AF13"/>
      <c r="AG13"/>
      <c r="AH13"/>
      <c r="AI13"/>
      <c r="AJ13"/>
      <c r="AK13"/>
      <c r="AL13"/>
      <c r="AM13"/>
      <c r="AN13"/>
      <c r="AO13"/>
      <c r="AP13"/>
      <c r="AQ13"/>
      <c r="AR13"/>
      <c r="AS13"/>
      <c r="AT13"/>
      <c r="AU13"/>
      <c r="AV13"/>
      <c r="AW13"/>
      <c r="AX13"/>
      <c r="AY13"/>
      <c r="AZ13"/>
    </row>
    <row r="14" spans="2:52" x14ac:dyDescent="0.25">
      <c r="B14" s="211" t="s">
        <v>188</v>
      </c>
      <c r="C14" s="212">
        <v>0.95888110783953406</v>
      </c>
      <c r="D14"/>
      <c r="E14"/>
      <c r="F14"/>
      <c r="G14" t="s">
        <v>836</v>
      </c>
      <c r="H14" s="213">
        <v>0.95888110783953406</v>
      </c>
      <c r="I14"/>
      <c r="J14"/>
      <c r="K14"/>
      <c r="L14"/>
      <c r="M14"/>
      <c r="N14"/>
      <c r="O14"/>
      <c r="P14"/>
      <c r="Q14"/>
      <c r="R14"/>
      <c r="S14" t="s">
        <v>515</v>
      </c>
      <c r="T14"/>
      <c r="U14">
        <v>1</v>
      </c>
      <c r="V14"/>
      <c r="W14"/>
      <c r="X14"/>
      <c r="Y14"/>
      <c r="Z14"/>
      <c r="AA14"/>
      <c r="AB14"/>
      <c r="AC14"/>
      <c r="AD14"/>
      <c r="AE14"/>
      <c r="AF14"/>
      <c r="AG14"/>
      <c r="AH14"/>
      <c r="AI14"/>
      <c r="AJ14"/>
      <c r="AK14"/>
      <c r="AL14"/>
      <c r="AM14"/>
      <c r="AN14"/>
      <c r="AO14"/>
      <c r="AP14"/>
      <c r="AQ14"/>
      <c r="AR14"/>
      <c r="AS14"/>
      <c r="AT14"/>
      <c r="AU14"/>
      <c r="AV14"/>
      <c r="AW14"/>
      <c r="AX14"/>
      <c r="AY14"/>
      <c r="AZ14"/>
    </row>
    <row r="15" spans="2:52" x14ac:dyDescent="0.25">
      <c r="B15" s="211" t="s">
        <v>268</v>
      </c>
      <c r="C15" s="212">
        <v>0.91596474045053866</v>
      </c>
      <c r="D15"/>
      <c r="E15"/>
      <c r="F15"/>
      <c r="G15" t="s">
        <v>841</v>
      </c>
      <c r="H15" s="213">
        <v>0.91596474045053866</v>
      </c>
      <c r="I15"/>
      <c r="J15"/>
      <c r="K15"/>
      <c r="L15"/>
      <c r="M15"/>
      <c r="N15"/>
      <c r="O15"/>
      <c r="P15"/>
      <c r="Q15"/>
      <c r="R15"/>
      <c r="S15" t="s">
        <v>847</v>
      </c>
      <c r="T15"/>
      <c r="U15">
        <v>1</v>
      </c>
      <c r="V15"/>
      <c r="W15"/>
      <c r="X15"/>
      <c r="Y15"/>
      <c r="Z15"/>
      <c r="AA15"/>
      <c r="AB15"/>
      <c r="AC15"/>
      <c r="AD15"/>
      <c r="AE15"/>
      <c r="AF15"/>
      <c r="AG15"/>
      <c r="AH15"/>
      <c r="AI15"/>
      <c r="AJ15"/>
      <c r="AK15"/>
      <c r="AL15"/>
      <c r="AM15"/>
      <c r="AN15"/>
      <c r="AO15"/>
      <c r="AP15"/>
      <c r="AQ15"/>
      <c r="AR15"/>
      <c r="AS15"/>
      <c r="AT15"/>
      <c r="AU15"/>
      <c r="AV15"/>
      <c r="AW15"/>
      <c r="AX15"/>
      <c r="AY15"/>
      <c r="AZ15"/>
    </row>
    <row r="16" spans="2:52" x14ac:dyDescent="0.25">
      <c r="B16" s="211" t="s">
        <v>273</v>
      </c>
      <c r="C16" s="212">
        <v>0.81685549491126663</v>
      </c>
      <c r="D16"/>
      <c r="E16"/>
      <c r="F16"/>
      <c r="G16" t="s">
        <v>842</v>
      </c>
      <c r="H16" s="213">
        <v>0.81685549491126663</v>
      </c>
      <c r="I16"/>
      <c r="J16"/>
      <c r="K16"/>
      <c r="L16"/>
      <c r="M16"/>
      <c r="N16"/>
      <c r="O16"/>
      <c r="P16"/>
      <c r="Q16"/>
      <c r="R16"/>
      <c r="S16" s="208" t="s">
        <v>849</v>
      </c>
      <c r="U16" s="208">
        <v>1</v>
      </c>
      <c r="V16"/>
      <c r="W16"/>
      <c r="X16"/>
      <c r="Y16"/>
      <c r="Z16"/>
      <c r="AA16"/>
      <c r="AB16"/>
      <c r="AC16"/>
      <c r="AD16"/>
      <c r="AE16"/>
      <c r="AF16"/>
      <c r="AG16"/>
      <c r="AH16"/>
      <c r="AI16"/>
      <c r="AJ16"/>
      <c r="AK16"/>
      <c r="AL16"/>
      <c r="AM16"/>
      <c r="AN16"/>
      <c r="AO16"/>
      <c r="AP16"/>
      <c r="AQ16"/>
      <c r="AR16"/>
      <c r="AS16"/>
      <c r="AT16"/>
      <c r="AU16"/>
      <c r="AV16"/>
      <c r="AW16"/>
      <c r="AX16"/>
      <c r="AY16"/>
      <c r="AZ16"/>
    </row>
    <row r="17" spans="2:52" x14ac:dyDescent="0.25">
      <c r="B17" s="211" t="s">
        <v>276</v>
      </c>
      <c r="C17" s="212">
        <v>0.76345449856322423</v>
      </c>
      <c r="D17"/>
      <c r="E17"/>
      <c r="F17"/>
      <c r="G17" t="s">
        <v>843</v>
      </c>
      <c r="H17" s="213">
        <v>0.76345449856322423</v>
      </c>
      <c r="I17"/>
      <c r="J17"/>
      <c r="K17"/>
      <c r="L17"/>
      <c r="M17"/>
      <c r="N17"/>
      <c r="O17"/>
      <c r="P17"/>
      <c r="Q17"/>
      <c r="R17"/>
      <c r="T17" s="208">
        <f>SUM(T5:T15)</f>
        <v>4</v>
      </c>
      <c r="U17" s="208">
        <f>SUM(U4:U16)</f>
        <v>16</v>
      </c>
      <c r="V17"/>
      <c r="W17"/>
      <c r="X17"/>
      <c r="Y17"/>
      <c r="Z17"/>
      <c r="AA17"/>
      <c r="AB17"/>
      <c r="AC17"/>
      <c r="AD17"/>
      <c r="AE17"/>
      <c r="AF17"/>
      <c r="AG17"/>
      <c r="AH17"/>
      <c r="AI17"/>
      <c r="AJ17"/>
      <c r="AK17"/>
      <c r="AL17"/>
      <c r="AM17"/>
      <c r="AN17"/>
      <c r="AO17"/>
      <c r="AP17"/>
      <c r="AQ17"/>
      <c r="AR17"/>
      <c r="AS17"/>
      <c r="AT17"/>
      <c r="AU17"/>
      <c r="AV17"/>
      <c r="AW17"/>
      <c r="AX17"/>
      <c r="AY17"/>
      <c r="AZ17"/>
    </row>
    <row r="18" spans="2:52" x14ac:dyDescent="0.25">
      <c r="B18" s="211" t="s">
        <v>279</v>
      </c>
      <c r="C18" s="212">
        <v>0.81094017184481459</v>
      </c>
      <c r="D18"/>
      <c r="E18"/>
      <c r="F18"/>
      <c r="G18" t="s">
        <v>844</v>
      </c>
      <c r="H18" s="213">
        <v>0.81094017184481459</v>
      </c>
      <c r="I18"/>
      <c r="J18"/>
      <c r="K18"/>
      <c r="L18"/>
      <c r="M18"/>
      <c r="N18"/>
      <c r="O18"/>
      <c r="P18"/>
      <c r="Q18"/>
      <c r="R18"/>
      <c r="V18"/>
      <c r="W18"/>
      <c r="X18"/>
      <c r="Y18"/>
      <c r="Z18"/>
      <c r="AA18"/>
      <c r="AB18"/>
      <c r="AC18"/>
      <c r="AD18"/>
      <c r="AE18"/>
      <c r="AF18"/>
      <c r="AG18"/>
      <c r="AH18"/>
      <c r="AI18"/>
      <c r="AJ18"/>
      <c r="AK18"/>
      <c r="AL18"/>
      <c r="AM18"/>
      <c r="AN18"/>
      <c r="AO18"/>
      <c r="AP18"/>
      <c r="AQ18"/>
      <c r="AR18"/>
      <c r="AS18"/>
      <c r="AT18"/>
      <c r="AU18"/>
      <c r="AV18"/>
      <c r="AW18"/>
      <c r="AX18"/>
      <c r="AY18"/>
      <c r="AZ18"/>
    </row>
    <row r="19" spans="2:52" x14ac:dyDescent="0.25">
      <c r="B19" s="211" t="s">
        <v>357</v>
      </c>
      <c r="C19" s="212">
        <v>0.98264211432584903</v>
      </c>
      <c r="D19"/>
      <c r="E19"/>
      <c r="F19"/>
      <c r="G19" t="s">
        <v>837</v>
      </c>
      <c r="H19" s="213">
        <v>0.98264211432584903</v>
      </c>
      <c r="I19"/>
      <c r="J19"/>
      <c r="K19"/>
      <c r="L19"/>
      <c r="M19"/>
      <c r="N19"/>
      <c r="O19"/>
      <c r="P19"/>
      <c r="Q19"/>
      <c r="R19"/>
      <c r="V19"/>
      <c r="W19"/>
      <c r="X19"/>
      <c r="Y19"/>
      <c r="Z19"/>
      <c r="AA19"/>
      <c r="AB19"/>
      <c r="AC19"/>
      <c r="AD19"/>
      <c r="AE19"/>
      <c r="AF19"/>
      <c r="AG19"/>
      <c r="AH19"/>
      <c r="AI19"/>
      <c r="AJ19"/>
      <c r="AK19"/>
      <c r="AL19"/>
      <c r="AM19"/>
      <c r="AN19"/>
      <c r="AO19"/>
      <c r="AP19"/>
      <c r="AQ19"/>
      <c r="AR19"/>
      <c r="AS19"/>
      <c r="AT19"/>
      <c r="AU19"/>
      <c r="AV19"/>
      <c r="AW19"/>
      <c r="AX19"/>
      <c r="AY19"/>
      <c r="AZ19"/>
    </row>
    <row r="20" spans="2:52" x14ac:dyDescent="0.25">
      <c r="B20" s="211" t="s">
        <v>515</v>
      </c>
      <c r="C20" s="212">
        <v>0.83166666666666667</v>
      </c>
      <c r="D20"/>
      <c r="E20"/>
      <c r="F20"/>
      <c r="G20" t="s">
        <v>515</v>
      </c>
      <c r="H20" s="213">
        <v>0.83166666666666667</v>
      </c>
      <c r="I20"/>
      <c r="J20"/>
      <c r="K20"/>
      <c r="L20"/>
      <c r="M20"/>
      <c r="N20"/>
      <c r="O20"/>
      <c r="P20"/>
      <c r="Q20"/>
      <c r="R20"/>
      <c r="V20"/>
      <c r="W20"/>
      <c r="X20"/>
      <c r="Y20"/>
      <c r="Z20"/>
      <c r="AA20"/>
      <c r="AB20"/>
      <c r="AC20"/>
      <c r="AD20"/>
      <c r="AE20"/>
      <c r="AF20"/>
      <c r="AG20"/>
      <c r="AH20"/>
      <c r="AI20"/>
      <c r="AJ20"/>
      <c r="AK20"/>
      <c r="AL20"/>
      <c r="AM20"/>
      <c r="AN20"/>
      <c r="AO20"/>
      <c r="AP20"/>
      <c r="AQ20"/>
      <c r="AR20"/>
      <c r="AS20"/>
      <c r="AT20"/>
      <c r="AU20"/>
      <c r="AV20"/>
      <c r="AW20"/>
      <c r="AX20"/>
      <c r="AY20"/>
      <c r="AZ20"/>
    </row>
    <row r="21" spans="2:52" x14ac:dyDescent="0.25">
      <c r="B21" s="211" t="s">
        <v>536</v>
      </c>
      <c r="C21" s="212">
        <v>0.98047096156950442</v>
      </c>
      <c r="D21"/>
      <c r="E21"/>
      <c r="F21"/>
      <c r="G21" t="s">
        <v>536</v>
      </c>
      <c r="H21" s="213">
        <v>0.98047096156950442</v>
      </c>
      <c r="I21"/>
      <c r="J21"/>
      <c r="K21"/>
      <c r="L21"/>
      <c r="M21"/>
      <c r="N21"/>
      <c r="O21"/>
      <c r="P21"/>
      <c r="Q21"/>
      <c r="R21"/>
      <c r="V21"/>
      <c r="W21"/>
      <c r="X21"/>
      <c r="Y21"/>
      <c r="Z21"/>
      <c r="AA21"/>
      <c r="AB21"/>
      <c r="AC21"/>
      <c r="AD21"/>
      <c r="AE21"/>
      <c r="AF21"/>
      <c r="AG21"/>
      <c r="AH21"/>
      <c r="AI21"/>
      <c r="AJ21"/>
      <c r="AK21"/>
      <c r="AL21"/>
      <c r="AM21"/>
      <c r="AN21"/>
      <c r="AO21"/>
      <c r="AP21"/>
      <c r="AQ21"/>
      <c r="AR21"/>
      <c r="AS21"/>
      <c r="AT21"/>
      <c r="AU21"/>
      <c r="AV21"/>
      <c r="AW21"/>
      <c r="AX21"/>
      <c r="AY21"/>
      <c r="AZ21"/>
    </row>
    <row r="22" spans="2:52" x14ac:dyDescent="0.25">
      <c r="B22" s="211" t="s">
        <v>146</v>
      </c>
      <c r="C22" s="212">
        <v>0.95238095238095244</v>
      </c>
      <c r="D22"/>
      <c r="E22"/>
      <c r="F22"/>
      <c r="G22" t="s">
        <v>146</v>
      </c>
      <c r="H22" s="213">
        <v>0.95238095238095244</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2:52" x14ac:dyDescent="0.25">
      <c r="B23" s="211" t="s">
        <v>697</v>
      </c>
      <c r="C23" s="212">
        <v>1</v>
      </c>
      <c r="D23"/>
      <c r="E23"/>
      <c r="F23"/>
      <c r="G23" t="s">
        <v>697</v>
      </c>
      <c r="H23" s="213">
        <v>1</v>
      </c>
      <c r="I23"/>
      <c r="J23"/>
      <c r="K23"/>
      <c r="L23"/>
      <c r="M23"/>
      <c r="N23"/>
      <c r="O23"/>
      <c r="P23"/>
      <c r="Q23"/>
      <c r="R23"/>
      <c r="S23" t="s">
        <v>146</v>
      </c>
      <c r="T23"/>
      <c r="U23"/>
      <c r="V23"/>
      <c r="W23"/>
      <c r="X23"/>
      <c r="Y23"/>
      <c r="Z23"/>
      <c r="AA23"/>
      <c r="AB23"/>
      <c r="AC23"/>
      <c r="AD23"/>
      <c r="AE23"/>
      <c r="AF23"/>
      <c r="AG23"/>
      <c r="AH23"/>
      <c r="AI23"/>
      <c r="AJ23"/>
      <c r="AK23"/>
      <c r="AL23"/>
      <c r="AM23"/>
      <c r="AN23"/>
      <c r="AO23"/>
      <c r="AP23"/>
      <c r="AQ23"/>
      <c r="AR23"/>
      <c r="AS23"/>
      <c r="AT23"/>
      <c r="AU23"/>
      <c r="AV23"/>
      <c r="AW23"/>
      <c r="AX23"/>
      <c r="AY23"/>
      <c r="AZ23"/>
    </row>
    <row r="24" spans="2:52" x14ac:dyDescent="0.25">
      <c r="B24" s="211" t="s">
        <v>381</v>
      </c>
      <c r="C24" s="212">
        <v>0.99939613526570048</v>
      </c>
      <c r="D24"/>
      <c r="E24"/>
      <c r="F24"/>
      <c r="G24" t="s">
        <v>381</v>
      </c>
      <c r="H24" s="213">
        <v>0.99939613526570048</v>
      </c>
      <c r="I24"/>
      <c r="J24"/>
      <c r="K24"/>
      <c r="L24"/>
      <c r="M24"/>
      <c r="N24"/>
      <c r="O24"/>
      <c r="P24"/>
      <c r="Q24"/>
      <c r="R24"/>
      <c r="S24" t="s">
        <v>697</v>
      </c>
      <c r="T24"/>
      <c r="U24"/>
      <c r="V24"/>
      <c r="W24"/>
      <c r="X24"/>
      <c r="Y24"/>
      <c r="Z24"/>
      <c r="AA24"/>
      <c r="AB24"/>
      <c r="AC24"/>
      <c r="AD24"/>
      <c r="AE24"/>
      <c r="AF24"/>
      <c r="AG24"/>
      <c r="AH24"/>
      <c r="AI24"/>
      <c r="AJ24"/>
      <c r="AK24"/>
      <c r="AL24"/>
      <c r="AM24"/>
      <c r="AN24"/>
      <c r="AO24"/>
      <c r="AP24"/>
      <c r="AQ24"/>
      <c r="AR24"/>
      <c r="AS24"/>
      <c r="AT24"/>
      <c r="AU24"/>
      <c r="AV24"/>
      <c r="AW24"/>
      <c r="AX24"/>
      <c r="AY24"/>
      <c r="AZ24"/>
    </row>
    <row r="25" spans="2:52" x14ac:dyDescent="0.25">
      <c r="B25" s="211" t="s">
        <v>549</v>
      </c>
      <c r="C25" s="212">
        <v>0.9107142857142857</v>
      </c>
      <c r="D25"/>
      <c r="E25"/>
      <c r="F25"/>
      <c r="G25" t="s">
        <v>845</v>
      </c>
      <c r="H25" s="213">
        <v>0.9107142857142857</v>
      </c>
      <c r="I25"/>
      <c r="J25"/>
      <c r="K25"/>
      <c r="L25"/>
      <c r="M25"/>
      <c r="N25"/>
      <c r="O25"/>
      <c r="P25"/>
      <c r="Q25"/>
      <c r="R25"/>
      <c r="S25" t="s">
        <v>381</v>
      </c>
      <c r="T25"/>
      <c r="U25"/>
      <c r="V25"/>
      <c r="W25"/>
      <c r="X25"/>
      <c r="Y25"/>
      <c r="Z25"/>
      <c r="AA25"/>
      <c r="AB25"/>
      <c r="AC25"/>
      <c r="AD25"/>
      <c r="AE25"/>
      <c r="AF25"/>
      <c r="AG25"/>
      <c r="AH25"/>
      <c r="AI25"/>
      <c r="AJ25"/>
      <c r="AK25"/>
      <c r="AL25"/>
      <c r="AM25"/>
      <c r="AN25"/>
      <c r="AO25"/>
      <c r="AP25"/>
      <c r="AQ25"/>
      <c r="AR25"/>
      <c r="AS25"/>
      <c r="AT25"/>
      <c r="AU25"/>
      <c r="AV25"/>
      <c r="AW25"/>
      <c r="AX25"/>
      <c r="AY25"/>
      <c r="AZ25"/>
    </row>
    <row r="26" spans="2:52" x14ac:dyDescent="0.25">
      <c r="B26" s="211" t="s">
        <v>308</v>
      </c>
      <c r="C26" s="212">
        <v>0.9447856543831088</v>
      </c>
      <c r="D26"/>
      <c r="E26"/>
      <c r="F26"/>
      <c r="G26" t="s">
        <v>846</v>
      </c>
      <c r="H26" s="213">
        <v>0.9447856543831088</v>
      </c>
      <c r="I26"/>
      <c r="J26"/>
      <c r="K26"/>
      <c r="L26"/>
      <c r="M26"/>
      <c r="N26"/>
      <c r="O26"/>
      <c r="P26"/>
      <c r="Q26"/>
      <c r="R26"/>
      <c r="S26" t="s">
        <v>845</v>
      </c>
      <c r="T26"/>
      <c r="U26"/>
      <c r="V26"/>
      <c r="W26"/>
      <c r="X26"/>
      <c r="Y26"/>
      <c r="Z26"/>
      <c r="AA26"/>
      <c r="AB26"/>
      <c r="AC26"/>
      <c r="AD26"/>
      <c r="AE26"/>
      <c r="AF26"/>
      <c r="AG26"/>
      <c r="AH26"/>
      <c r="AI26"/>
      <c r="AJ26"/>
      <c r="AK26"/>
      <c r="AL26"/>
      <c r="AM26"/>
      <c r="AN26"/>
      <c r="AO26"/>
      <c r="AP26"/>
      <c r="AQ26"/>
      <c r="AR26"/>
      <c r="AS26"/>
      <c r="AT26"/>
      <c r="AU26"/>
      <c r="AV26"/>
      <c r="AW26"/>
      <c r="AX26"/>
      <c r="AY26"/>
      <c r="AZ26"/>
    </row>
    <row r="27" spans="2:52" x14ac:dyDescent="0.25">
      <c r="B27" s="211" t="s">
        <v>635</v>
      </c>
      <c r="C27" s="212">
        <v>0.72096608427543685</v>
      </c>
      <c r="D27"/>
      <c r="E27"/>
      <c r="F27"/>
      <c r="G27" t="s">
        <v>847</v>
      </c>
      <c r="H27" s="213">
        <v>0.72096608427543685</v>
      </c>
      <c r="I27"/>
      <c r="J27"/>
      <c r="K27"/>
      <c r="L27"/>
      <c r="M27"/>
      <c r="N27"/>
      <c r="O27"/>
      <c r="P27"/>
      <c r="Q27"/>
      <c r="R27"/>
      <c r="S27" t="s">
        <v>846</v>
      </c>
      <c r="T27"/>
      <c r="U27"/>
      <c r="V27"/>
      <c r="W27"/>
      <c r="X27"/>
      <c r="Y27"/>
      <c r="Z27"/>
      <c r="AA27"/>
      <c r="AB27"/>
      <c r="AC27"/>
      <c r="AD27"/>
      <c r="AE27"/>
      <c r="AF27"/>
      <c r="AG27"/>
      <c r="AH27"/>
      <c r="AI27"/>
      <c r="AJ27"/>
      <c r="AK27"/>
      <c r="AL27"/>
      <c r="AM27"/>
      <c r="AN27"/>
      <c r="AO27"/>
      <c r="AP27"/>
      <c r="AQ27"/>
      <c r="AR27"/>
      <c r="AS27"/>
      <c r="AT27"/>
      <c r="AU27"/>
      <c r="AV27"/>
      <c r="AW27"/>
      <c r="AX27"/>
      <c r="AY27"/>
      <c r="AZ27"/>
    </row>
    <row r="28" spans="2:52" x14ac:dyDescent="0.25">
      <c r="B28" s="211" t="s">
        <v>394</v>
      </c>
      <c r="C28" s="212">
        <v>0.95152505446623092</v>
      </c>
      <c r="D28"/>
      <c r="E28"/>
      <c r="F28"/>
      <c r="G28" t="s">
        <v>848</v>
      </c>
      <c r="H28" s="213">
        <v>0.95152505446623092</v>
      </c>
      <c r="I28"/>
      <c r="J28"/>
      <c r="K28"/>
      <c r="L28"/>
      <c r="M28"/>
      <c r="N28"/>
      <c r="O28"/>
      <c r="P28"/>
      <c r="Q28"/>
      <c r="R28"/>
      <c r="V28"/>
      <c r="W28"/>
      <c r="X28"/>
      <c r="Y28"/>
      <c r="Z28"/>
      <c r="AA28"/>
      <c r="AB28"/>
      <c r="AC28"/>
      <c r="AD28"/>
      <c r="AE28"/>
      <c r="AF28"/>
      <c r="AG28"/>
      <c r="AH28"/>
      <c r="AI28"/>
      <c r="AJ28"/>
      <c r="AK28"/>
      <c r="AL28"/>
      <c r="AM28"/>
      <c r="AN28"/>
      <c r="AO28"/>
      <c r="AP28"/>
      <c r="AQ28"/>
      <c r="AR28"/>
      <c r="AS28"/>
      <c r="AT28"/>
      <c r="AU28"/>
      <c r="AV28"/>
      <c r="AW28"/>
      <c r="AX28"/>
      <c r="AY28"/>
      <c r="AZ28"/>
    </row>
    <row r="29" spans="2:52" x14ac:dyDescent="0.25">
      <c r="B29" s="211" t="s">
        <v>649</v>
      </c>
      <c r="C29" s="212">
        <v>1</v>
      </c>
      <c r="D29"/>
      <c r="E29"/>
      <c r="F29"/>
      <c r="G29" t="s">
        <v>649</v>
      </c>
      <c r="H29" s="213">
        <v>1</v>
      </c>
      <c r="I29"/>
      <c r="J29"/>
      <c r="K29"/>
      <c r="L29"/>
      <c r="M29"/>
      <c r="N29"/>
      <c r="O29"/>
      <c r="P29"/>
      <c r="Q29"/>
      <c r="R29"/>
      <c r="S29" t="s">
        <v>848</v>
      </c>
      <c r="T29"/>
      <c r="U29"/>
      <c r="V29"/>
      <c r="W29"/>
      <c r="X29"/>
      <c r="Y29"/>
      <c r="Z29"/>
      <c r="AA29"/>
      <c r="AB29"/>
      <c r="AC29"/>
      <c r="AD29"/>
      <c r="AE29"/>
      <c r="AF29"/>
      <c r="AG29"/>
      <c r="AH29"/>
      <c r="AI29"/>
      <c r="AJ29"/>
      <c r="AK29"/>
      <c r="AL29"/>
      <c r="AM29"/>
      <c r="AN29"/>
      <c r="AO29"/>
      <c r="AP29"/>
      <c r="AQ29"/>
      <c r="AR29"/>
      <c r="AS29"/>
      <c r="AT29"/>
      <c r="AU29"/>
      <c r="AV29"/>
      <c r="AW29"/>
      <c r="AX29"/>
      <c r="AY29"/>
      <c r="AZ29"/>
    </row>
    <row r="30" spans="2:52" x14ac:dyDescent="0.25">
      <c r="B30" s="211" t="s">
        <v>826</v>
      </c>
      <c r="C30" s="212">
        <v>0.87126472714173842</v>
      </c>
      <c r="D30"/>
      <c r="E30"/>
      <c r="F30"/>
      <c r="G30" t="s">
        <v>826</v>
      </c>
      <c r="H30" s="213">
        <v>0.87126472714173842</v>
      </c>
      <c r="I30"/>
      <c r="J30"/>
      <c r="K30"/>
      <c r="L30"/>
      <c r="M30"/>
      <c r="N30"/>
      <c r="O30"/>
      <c r="P30"/>
      <c r="Q30"/>
      <c r="R30"/>
      <c r="S30" t="s">
        <v>649</v>
      </c>
      <c r="T30"/>
      <c r="U30"/>
      <c r="V30"/>
      <c r="W30"/>
      <c r="X30"/>
      <c r="Y30"/>
      <c r="Z30"/>
      <c r="AA30"/>
      <c r="AB30"/>
      <c r="AC30"/>
      <c r="AD30"/>
      <c r="AE30"/>
      <c r="AF30"/>
      <c r="AG30"/>
      <c r="AH30"/>
      <c r="AI30"/>
      <c r="AJ30"/>
      <c r="AK30"/>
      <c r="AL30"/>
      <c r="AM30"/>
      <c r="AN30"/>
      <c r="AO30"/>
      <c r="AP30"/>
      <c r="AQ30"/>
      <c r="AR30"/>
      <c r="AS30"/>
      <c r="AT30"/>
      <c r="AU30"/>
      <c r="AV30"/>
      <c r="AW30"/>
      <c r="AX30"/>
      <c r="AY30"/>
      <c r="AZ30"/>
    </row>
    <row r="31" spans="2:52" x14ac:dyDescent="0.25">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
  <sheetViews>
    <sheetView workbookViewId="0">
      <selection activeCell="C12" sqref="C12"/>
    </sheetView>
  </sheetViews>
  <sheetFormatPr baseColWidth="10" defaultColWidth="11.42578125" defaultRowHeight="12" x14ac:dyDescent="0.2"/>
  <cols>
    <col min="1" max="1" width="6.85546875" style="2" customWidth="1"/>
    <col min="2" max="2" width="25" style="1" customWidth="1"/>
    <col min="3" max="3" width="82.42578125" style="2" customWidth="1"/>
    <col min="4" max="4" width="28" style="2" customWidth="1"/>
    <col min="5" max="5" width="22" style="2" customWidth="1"/>
    <col min="6" max="6" width="29.28515625" style="2" customWidth="1"/>
    <col min="7" max="12" width="22" style="2" customWidth="1"/>
    <col min="13" max="13" width="20.140625" style="2" customWidth="1"/>
    <col min="14" max="16" width="23.140625" style="2" customWidth="1"/>
    <col min="17" max="16384" width="11.42578125" style="2"/>
  </cols>
  <sheetData>
    <row r="1" spans="1:16" s="11" customFormat="1" ht="93.75" customHeight="1" thickBot="1" x14ac:dyDescent="0.25">
      <c r="A1" s="232"/>
      <c r="B1" s="234"/>
      <c r="C1" s="30" t="s">
        <v>63</v>
      </c>
      <c r="D1" s="33" t="s">
        <v>738</v>
      </c>
      <c r="E1" s="15"/>
      <c r="F1" s="15"/>
      <c r="G1" s="34"/>
      <c r="H1" s="34"/>
      <c r="I1" s="34"/>
      <c r="J1" s="34"/>
    </row>
    <row r="2" spans="1:16" s="11" customFormat="1" ht="14.25" x14ac:dyDescent="0.2"/>
    <row r="3" spans="1:16" s="11" customFormat="1" ht="14.25" x14ac:dyDescent="0.2"/>
    <row r="4" spans="1:16" s="11" customFormat="1" ht="21.75" customHeight="1" x14ac:dyDescent="0.4">
      <c r="A4" s="309" t="s">
        <v>739</v>
      </c>
      <c r="B4" s="309"/>
      <c r="C4" s="309"/>
      <c r="D4" s="309"/>
      <c r="E4" s="32"/>
      <c r="F4" s="32"/>
      <c r="G4" s="32"/>
      <c r="H4" s="32"/>
      <c r="I4" s="32"/>
      <c r="J4" s="32"/>
      <c r="K4" s="32"/>
      <c r="L4" s="32"/>
      <c r="M4" s="32"/>
      <c r="N4" s="31"/>
    </row>
    <row r="5" spans="1:16" x14ac:dyDescent="0.2">
      <c r="C5" s="1"/>
    </row>
    <row r="6" spans="1:16" x14ac:dyDescent="0.2">
      <c r="C6" s="1"/>
    </row>
    <row r="7" spans="1:16" x14ac:dyDescent="0.2">
      <c r="C7" s="1"/>
    </row>
    <row r="8" spans="1:16" x14ac:dyDescent="0.2">
      <c r="C8" s="22"/>
    </row>
    <row r="10" spans="1:16" x14ac:dyDescent="0.2">
      <c r="B10" s="35" t="s">
        <v>7</v>
      </c>
      <c r="C10" s="36" t="s">
        <v>740</v>
      </c>
      <c r="D10" s="37" t="s">
        <v>741</v>
      </c>
      <c r="E10" s="37" t="s">
        <v>742</v>
      </c>
      <c r="F10" s="37" t="s">
        <v>743</v>
      </c>
      <c r="G10" s="37" t="s">
        <v>744</v>
      </c>
      <c r="H10" s="37" t="s">
        <v>745</v>
      </c>
      <c r="I10" s="37" t="s">
        <v>746</v>
      </c>
      <c r="J10" s="37" t="s">
        <v>747</v>
      </c>
      <c r="K10" s="37" t="s">
        <v>748</v>
      </c>
      <c r="L10" s="37" t="s">
        <v>749</v>
      </c>
      <c r="M10" s="38" t="s">
        <v>750</v>
      </c>
      <c r="N10" s="37" t="s">
        <v>751</v>
      </c>
      <c r="O10" s="37" t="s">
        <v>752</v>
      </c>
      <c r="P10" s="37" t="s">
        <v>753</v>
      </c>
    </row>
    <row r="11" spans="1:16" ht="108" x14ac:dyDescent="0.2">
      <c r="B11" s="3" t="s">
        <v>754</v>
      </c>
      <c r="C11" s="4" t="s">
        <v>79</v>
      </c>
      <c r="D11" s="23" t="s">
        <v>113</v>
      </c>
      <c r="E11" s="24" t="s">
        <v>153</v>
      </c>
      <c r="F11" s="25" t="s">
        <v>178</v>
      </c>
      <c r="G11" s="25" t="s">
        <v>265</v>
      </c>
      <c r="H11" s="26" t="s">
        <v>287</v>
      </c>
      <c r="I11" s="25" t="s">
        <v>304</v>
      </c>
      <c r="J11" s="27" t="s">
        <v>324</v>
      </c>
      <c r="K11" s="23" t="s">
        <v>420</v>
      </c>
      <c r="L11" s="25" t="s">
        <v>755</v>
      </c>
      <c r="M11" s="6" t="s">
        <v>525</v>
      </c>
      <c r="N11" s="26" t="s">
        <v>533</v>
      </c>
      <c r="O11" s="25" t="s">
        <v>756</v>
      </c>
      <c r="P11" s="25" t="s">
        <v>726</v>
      </c>
    </row>
    <row r="12" spans="1:16" ht="72" x14ac:dyDescent="0.2">
      <c r="B12" s="3" t="s">
        <v>167</v>
      </c>
      <c r="C12" s="7" t="s">
        <v>152</v>
      </c>
      <c r="D12" s="28" t="s">
        <v>131</v>
      </c>
      <c r="E12" s="5"/>
      <c r="F12" s="5"/>
      <c r="G12" s="25" t="s">
        <v>193</v>
      </c>
      <c r="H12" s="5"/>
      <c r="I12" s="26" t="s">
        <v>313</v>
      </c>
      <c r="J12" s="5"/>
      <c r="K12" s="23" t="s">
        <v>400</v>
      </c>
      <c r="L12" s="25" t="s">
        <v>142</v>
      </c>
      <c r="N12" s="5"/>
      <c r="O12" s="26" t="s">
        <v>718</v>
      </c>
      <c r="P12" s="5"/>
    </row>
    <row r="13" spans="1:16" ht="72" x14ac:dyDescent="0.2">
      <c r="B13" s="3" t="s">
        <v>302</v>
      </c>
      <c r="C13" s="4" t="s">
        <v>177</v>
      </c>
      <c r="D13" s="27" t="s">
        <v>757</v>
      </c>
      <c r="E13" s="5"/>
      <c r="F13" s="5"/>
      <c r="G13" s="25" t="s">
        <v>248</v>
      </c>
      <c r="H13" s="5"/>
      <c r="I13" s="5"/>
      <c r="J13" s="5"/>
      <c r="K13" s="26" t="s">
        <v>335</v>
      </c>
      <c r="L13" s="25" t="s">
        <v>563</v>
      </c>
      <c r="N13" s="5"/>
      <c r="O13" s="5"/>
      <c r="P13" s="5"/>
    </row>
    <row r="14" spans="1:16" ht="48" x14ac:dyDescent="0.2">
      <c r="B14" s="3" t="s">
        <v>140</v>
      </c>
      <c r="C14" s="4" t="s">
        <v>168</v>
      </c>
      <c r="D14" s="5"/>
      <c r="E14" s="5"/>
      <c r="F14" s="5"/>
      <c r="G14" s="25" t="s">
        <v>758</v>
      </c>
      <c r="H14" s="5"/>
      <c r="I14" s="5"/>
      <c r="J14" s="5"/>
      <c r="K14" s="5"/>
      <c r="L14" s="25" t="s">
        <v>435</v>
      </c>
      <c r="N14" s="5"/>
      <c r="O14" s="5"/>
      <c r="P14" s="5"/>
    </row>
    <row r="15" spans="1:16" ht="36" x14ac:dyDescent="0.2">
      <c r="B15" s="6" t="s">
        <v>716</v>
      </c>
      <c r="C15" s="7" t="s">
        <v>286</v>
      </c>
      <c r="D15" s="5"/>
      <c r="E15" s="5"/>
      <c r="G15" s="25" t="s">
        <v>253</v>
      </c>
      <c r="H15" s="5"/>
      <c r="I15" s="5"/>
      <c r="J15" s="5"/>
      <c r="K15" s="5"/>
      <c r="L15" s="26"/>
      <c r="N15" s="5"/>
      <c r="O15" s="5"/>
      <c r="P15" s="5"/>
    </row>
    <row r="16" spans="1:16" ht="45" customHeight="1" x14ac:dyDescent="0.2">
      <c r="C16" s="8" t="s">
        <v>303</v>
      </c>
      <c r="G16" s="29" t="s">
        <v>169</v>
      </c>
    </row>
    <row r="17" spans="3:3" ht="36" x14ac:dyDescent="0.2">
      <c r="C17" s="9" t="s">
        <v>323</v>
      </c>
    </row>
    <row r="18" spans="3:3" ht="24" x14ac:dyDescent="0.2">
      <c r="C18" s="4" t="s">
        <v>334</v>
      </c>
    </row>
    <row r="19" spans="3:3" ht="36" x14ac:dyDescent="0.2">
      <c r="C19" s="4" t="s">
        <v>141</v>
      </c>
    </row>
    <row r="20" spans="3:3" ht="24" x14ac:dyDescent="0.2">
      <c r="C20" s="7" t="s">
        <v>524</v>
      </c>
    </row>
    <row r="21" spans="3:3" ht="24" x14ac:dyDescent="0.2">
      <c r="C21" s="7" t="s">
        <v>532</v>
      </c>
    </row>
    <row r="22" spans="3:3" ht="24" x14ac:dyDescent="0.2">
      <c r="C22" s="7" t="s">
        <v>717</v>
      </c>
    </row>
    <row r="23" spans="3:3" ht="24" x14ac:dyDescent="0.2">
      <c r="C23" s="10" t="s">
        <v>725</v>
      </c>
    </row>
  </sheetData>
  <sheetProtection algorithmName="SHA-512" hashValue="Dqo0QLta/j5a+KIN13DAL8h4XGtgHdXvwsFBASLxKS8QR6Nis1j/6Sy2kIKy3Y8J8bq4pe5WJUGPibxxkZprtA==" saltValue="tex0TpJeBWRf7urRqXhSjg==" spinCount="100000" sheet="1" objects="1" scenarios="1"/>
  <mergeCells count="2">
    <mergeCell ref="A1:B1"/>
    <mergeCell ref="A4:D4"/>
  </mergeCells>
  <phoneticPr fontId="7"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Props1.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2.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83EAF7-F9C7-4666-BCB4-434C9FF3B827}">
  <ds:schemaRefs>
    <ds:schemaRef ds:uri="c7184af8-c5d2-4a08-8041-8549b01cd6dc"/>
    <ds:schemaRef ds:uri="4b30e662-6855-462f-bece-10da13834bb5"/>
    <ds:schemaRef ds:uri="http://purl.org/dc/dcmitype/"/>
    <ds:schemaRef ds:uri="http://schemas.microsoft.com/office/2006/documentManagement/types"/>
    <ds:schemaRef ds:uri="http://purl.org/dc/terms/"/>
    <ds:schemaRef ds:uri="http://schemas.openxmlformats.org/package/2006/metadata/core-properties"/>
    <ds:schemaRef ds:uri="http://www.w3.org/XML/1998/namespace"/>
    <ds:schemaRef ds:uri="http://purl.org/dc/elements/1.1/"/>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15</vt:i4>
      </vt:variant>
    </vt:vector>
  </HeadingPairs>
  <TitlesOfParts>
    <vt:vector size="21" baseType="lpstr">
      <vt:lpstr>Instructivo</vt:lpstr>
      <vt:lpstr>PAI</vt:lpstr>
      <vt:lpstr>Obj_Estratégicos</vt:lpstr>
      <vt:lpstr>KPIs</vt:lpstr>
      <vt:lpstr>Hoja1</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Adriana Milena Chamorro Troncoso</cp:lastModifiedBy>
  <cp:revision/>
  <dcterms:created xsi:type="dcterms:W3CDTF">2021-01-12T21:50:06Z</dcterms:created>
  <dcterms:modified xsi:type="dcterms:W3CDTF">2024-02-01T15:53:06Z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