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updateLinks="always" defaultThemeVersion="166925"/>
  <mc:AlternateContent xmlns:mc="http://schemas.openxmlformats.org/markup-compatibility/2006">
    <mc:Choice Requires="x15">
      <x15ac:absPath xmlns:x15ac="http://schemas.microsoft.com/office/spreadsheetml/2010/11/ac" url="\\fileserver\publica\110-DPP\PLANEACIÓN ESTRATEGICA\2024\06_Plan_Acción_2024\2_Seguimiento\3T\04_Aprobación\"/>
    </mc:Choice>
  </mc:AlternateContent>
  <xr:revisionPtr revIDLastSave="0" documentId="8_{4573132A-4523-42EE-B4E6-41530646439E}" xr6:coauthVersionLast="47" xr6:coauthVersionMax="47" xr10:uidLastSave="{00000000-0000-0000-0000-000000000000}"/>
  <bookViews>
    <workbookView xWindow="-120" yWindow="-120" windowWidth="20730" windowHeight="11160" xr2:uid="{00000000-000D-0000-FFFF-FFFF00000000}"/>
  </bookViews>
  <sheets>
    <sheet name="PAI" sheetId="1" r:id="rId1"/>
    <sheet name="Datos"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s>
  <definedNames>
    <definedName name="_xlnm._FilterDatabase" localSheetId="0" hidden="1">PAI!$A$7:$X$115</definedName>
    <definedName name="Dimensión">Datos!$B$11:$B$15</definedName>
    <definedName name="Iniciativas_Objetivo1">Tabla6[Iniciativas_Objetivo1]</definedName>
    <definedName name="Iniciativas_Objetivo10">Datos!$M$11:$M$11</definedName>
    <definedName name="Iniciativas_Objetivo11">Datos!$N$11:$N$11</definedName>
    <definedName name="Iniciativas_Objetivo12">Datos!$O$11:$O$12</definedName>
    <definedName name="Iniciativas_Objetivo13">Datos!$P$11:$P$11</definedName>
    <definedName name="Iniciativas_Objetivo2">Tabla7[Iniciativas_Objetivo2]</definedName>
    <definedName name="Iniciativas_Objetivo3">Tabla3[Iniciativas_Objetivo3]</definedName>
    <definedName name="Iniciativas_Objetivo4">Tabla4[Iniciativas_Objetivo4]</definedName>
    <definedName name="Iniciativas_Objetivo5">Tabla5[Iniciativas_Objetivo5]</definedName>
    <definedName name="Iniciativas_Objetivo6">Datos!$I$11:$I$12</definedName>
    <definedName name="Iniciativas_Objetivo7">Datos!$J$11:$J$11</definedName>
    <definedName name="Iniciativas_Objetivo8">Datos!$K$11:$K$13</definedName>
    <definedName name="Iniciativas_Objetivo9">Datos!$L$11:$L$14</definedName>
    <definedName name="Objetivos_Estratégicos">Datos!$C$11:$C$23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02" i="1" l="1"/>
  <c r="R95" i="1"/>
  <c r="R44" i="1"/>
  <c r="S36" i="1" l="1"/>
  <c r="S16" i="1"/>
  <c r="S15" i="1"/>
  <c r="S14" i="1"/>
  <c r="R36" i="1"/>
  <c r="R16" i="1"/>
  <c r="R15" i="1"/>
  <c r="R14" i="1"/>
  <c r="S13" i="1"/>
  <c r="R13" i="1"/>
  <c r="S115" i="1"/>
  <c r="S85" i="1"/>
  <c r="S84" i="1"/>
  <c r="R115" i="1"/>
  <c r="T114" i="1"/>
  <c r="R85" i="1"/>
  <c r="R84" i="1"/>
  <c r="S97" i="1"/>
  <c r="S96" i="1"/>
  <c r="S95" i="1"/>
  <c r="T95" i="1" s="1"/>
  <c r="S44" i="1"/>
  <c r="T44" i="1" s="1"/>
  <c r="R97" i="1"/>
  <c r="R96" i="1"/>
  <c r="S35" i="1"/>
  <c r="S12" i="1"/>
  <c r="S11" i="1"/>
  <c r="S10" i="1"/>
  <c r="R35" i="1"/>
  <c r="R12" i="1"/>
  <c r="R11" i="1"/>
  <c r="R10" i="1"/>
  <c r="S57" i="1"/>
  <c r="S27" i="1"/>
  <c r="S21" i="1"/>
  <c r="R57" i="1"/>
  <c r="R27" i="1"/>
  <c r="R21" i="1"/>
  <c r="S108" i="1"/>
  <c r="S107" i="1"/>
  <c r="S62" i="1"/>
  <c r="R108" i="1"/>
  <c r="R107" i="1"/>
  <c r="R62" i="1"/>
  <c r="S104" i="1"/>
  <c r="S103" i="1"/>
  <c r="S102" i="1"/>
  <c r="T102" i="1" s="1"/>
  <c r="R104" i="1"/>
  <c r="R103" i="1"/>
  <c r="S94" i="1"/>
  <c r="S93" i="1"/>
  <c r="S92" i="1"/>
  <c r="R94" i="1"/>
  <c r="R93" i="1"/>
  <c r="R92" i="1"/>
  <c r="S43" i="1"/>
  <c r="R43" i="1"/>
  <c r="S40" i="1"/>
  <c r="S39" i="1"/>
  <c r="S38" i="1"/>
  <c r="S37" i="1"/>
  <c r="S23" i="1"/>
  <c r="S18" i="1"/>
  <c r="S17" i="1"/>
  <c r="R40" i="1"/>
  <c r="R39" i="1"/>
  <c r="R38" i="1"/>
  <c r="R37" i="1"/>
  <c r="R23" i="1"/>
  <c r="R18" i="1"/>
  <c r="R17" i="1"/>
  <c r="S83" i="1"/>
  <c r="S31" i="1"/>
  <c r="S30" i="1"/>
  <c r="S29" i="1"/>
  <c r="S28" i="1"/>
  <c r="R83" i="1"/>
  <c r="R31" i="1"/>
  <c r="R30" i="1"/>
  <c r="R29" i="1"/>
  <c r="R28" i="1"/>
  <c r="S112" i="1"/>
  <c r="S111" i="1"/>
  <c r="S110" i="1"/>
  <c r="R112" i="1"/>
  <c r="R111" i="1"/>
  <c r="R110" i="1"/>
  <c r="S109" i="1"/>
  <c r="R109" i="1"/>
  <c r="S113" i="1"/>
  <c r="S34" i="1"/>
  <c r="S33" i="1"/>
  <c r="S32" i="1"/>
  <c r="S22" i="1"/>
  <c r="R113" i="1"/>
  <c r="R34" i="1"/>
  <c r="R33" i="1"/>
  <c r="R32" i="1"/>
  <c r="R22" i="1"/>
  <c r="S82" i="1"/>
  <c r="S81" i="1"/>
  <c r="S80" i="1"/>
  <c r="R82" i="1"/>
  <c r="R81" i="1"/>
  <c r="R80" i="1"/>
  <c r="S79" i="1"/>
  <c r="S78" i="1"/>
  <c r="S9" i="1"/>
  <c r="S8" i="1"/>
  <c r="R79" i="1"/>
  <c r="R78" i="1"/>
  <c r="R26" i="1"/>
  <c r="R9" i="1"/>
  <c r="R8" i="1"/>
  <c r="S64" i="1"/>
  <c r="S63" i="1"/>
  <c r="R64" i="1"/>
  <c r="R63" i="1"/>
  <c r="S99" i="1"/>
  <c r="S98" i="1"/>
  <c r="S48" i="1"/>
  <c r="S20" i="1"/>
  <c r="S19" i="1"/>
  <c r="R99" i="1"/>
  <c r="R98" i="1"/>
  <c r="R48" i="1"/>
  <c r="R20" i="1"/>
  <c r="R19" i="1"/>
  <c r="S74" i="1"/>
  <c r="S73" i="1"/>
  <c r="S72" i="1"/>
  <c r="S71" i="1"/>
  <c r="S70" i="1"/>
  <c r="S69" i="1"/>
  <c r="R74" i="1"/>
  <c r="R73" i="1"/>
  <c r="R72" i="1"/>
  <c r="R71" i="1"/>
  <c r="R70" i="1"/>
  <c r="R69" i="1"/>
  <c r="S53" i="1"/>
  <c r="R53" i="1"/>
  <c r="S101" i="1"/>
  <c r="S100" i="1"/>
  <c r="R101" i="1"/>
  <c r="R100" i="1"/>
  <c r="S77" i="1"/>
  <c r="S56" i="1"/>
  <c r="S55" i="1"/>
  <c r="R77" i="1"/>
  <c r="R56" i="1"/>
  <c r="R55" i="1"/>
  <c r="S105" i="1"/>
  <c r="S61" i="1"/>
  <c r="S60" i="1"/>
  <c r="S59" i="1"/>
  <c r="S58" i="1"/>
  <c r="S47" i="1"/>
  <c r="S46" i="1"/>
  <c r="R105" i="1"/>
  <c r="R61" i="1"/>
  <c r="R60" i="1"/>
  <c r="R59" i="1"/>
  <c r="T58" i="1"/>
  <c r="R47" i="1"/>
  <c r="R46" i="1"/>
  <c r="S25" i="1"/>
  <c r="S24" i="1"/>
  <c r="R25" i="1"/>
  <c r="R24" i="1"/>
  <c r="S91" i="1"/>
  <c r="S90" i="1"/>
  <c r="S89" i="1"/>
  <c r="S42" i="1"/>
  <c r="R91" i="1"/>
  <c r="R90" i="1"/>
  <c r="R89" i="1"/>
  <c r="R42" i="1"/>
  <c r="S88" i="1"/>
  <c r="S87" i="1"/>
  <c r="S86" i="1"/>
  <c r="S41" i="1"/>
  <c r="R88" i="1"/>
  <c r="R87" i="1"/>
  <c r="R86" i="1"/>
  <c r="R41" i="1"/>
  <c r="S76" i="1"/>
  <c r="S75" i="1"/>
  <c r="S54" i="1"/>
  <c r="S45" i="1"/>
  <c r="R76" i="1"/>
  <c r="R75" i="1"/>
  <c r="R54" i="1"/>
  <c r="R45" i="1"/>
  <c r="S106" i="1"/>
  <c r="S68" i="1"/>
  <c r="S67" i="1"/>
  <c r="S66" i="1"/>
  <c r="S65" i="1"/>
  <c r="S52" i="1"/>
  <c r="S51" i="1"/>
  <c r="S50" i="1"/>
  <c r="S49" i="1"/>
  <c r="R106" i="1"/>
  <c r="R68" i="1"/>
  <c r="R67" i="1"/>
  <c r="R66" i="1"/>
  <c r="R65" i="1"/>
  <c r="R52" i="1"/>
  <c r="R51" i="1"/>
  <c r="R50" i="1"/>
  <c r="R49" i="1"/>
  <c r="T61" i="1" l="1"/>
  <c r="V61" i="1" s="1"/>
  <c r="T86" i="1"/>
  <c r="V86" i="1" s="1"/>
  <c r="T76" i="1"/>
  <c r="V76" i="1" s="1"/>
  <c r="T113" i="1"/>
  <c r="V113" i="1" s="1"/>
  <c r="T17" i="1"/>
  <c r="T89" i="1"/>
  <c r="V89" i="1" s="1"/>
  <c r="T47" i="1"/>
  <c r="T64" i="1"/>
  <c r="V64" i="1" s="1"/>
  <c r="T80" i="1"/>
  <c r="T28" i="1"/>
  <c r="T23" i="1"/>
  <c r="V23" i="1" s="1"/>
  <c r="T43" i="1"/>
  <c r="V43" i="1" s="1"/>
  <c r="T14" i="1"/>
  <c r="V14" i="1" s="1"/>
  <c r="T49" i="1"/>
  <c r="T90" i="1"/>
  <c r="V90" i="1" s="1"/>
  <c r="T55" i="1"/>
  <c r="T19" i="1"/>
  <c r="T10" i="1"/>
  <c r="T15" i="1"/>
  <c r="V15" i="1" s="1"/>
  <c r="T59" i="1"/>
  <c r="V59" i="1" s="1"/>
  <c r="T70" i="1"/>
  <c r="V70" i="1" s="1"/>
  <c r="T20" i="1"/>
  <c r="V20" i="1" s="1"/>
  <c r="T82" i="1"/>
  <c r="V82" i="1" s="1"/>
  <c r="T30" i="1"/>
  <c r="V30" i="1" s="1"/>
  <c r="T38" i="1"/>
  <c r="V38" i="1" s="1"/>
  <c r="T107" i="1"/>
  <c r="T11" i="1"/>
  <c r="V11" i="1" s="1"/>
  <c r="T16" i="1"/>
  <c r="V16" i="1" s="1"/>
  <c r="T69" i="1"/>
  <c r="V69" i="1" s="1"/>
  <c r="T81" i="1"/>
  <c r="T29" i="1"/>
  <c r="V29" i="1" s="1"/>
  <c r="T37" i="1"/>
  <c r="V37" i="1" s="1"/>
  <c r="T62" i="1"/>
  <c r="T50" i="1"/>
  <c r="V50" i="1" s="1"/>
  <c r="T56" i="1"/>
  <c r="T51" i="1"/>
  <c r="V51" i="1" s="1"/>
  <c r="T41" i="1"/>
  <c r="V41" i="1" s="1"/>
  <c r="T60" i="1"/>
  <c r="V60" i="1" s="1"/>
  <c r="T77" i="1"/>
  <c r="V77" i="1" s="1"/>
  <c r="T71" i="1"/>
  <c r="V71" i="1" s="1"/>
  <c r="T48" i="1"/>
  <c r="T8" i="1"/>
  <c r="T31" i="1"/>
  <c r="V31" i="1" s="1"/>
  <c r="T39" i="1"/>
  <c r="T93" i="1"/>
  <c r="V93" i="1" s="1"/>
  <c r="T108" i="1"/>
  <c r="V108" i="1" s="1"/>
  <c r="T12" i="1"/>
  <c r="V12" i="1" s="1"/>
  <c r="T84" i="1"/>
  <c r="T36" i="1"/>
  <c r="V36" i="1" s="1"/>
  <c r="T66" i="1"/>
  <c r="V66" i="1" s="1"/>
  <c r="T74" i="1"/>
  <c r="V74" i="1" s="1"/>
  <c r="T78" i="1"/>
  <c r="T110" i="1"/>
  <c r="V110" i="1" s="1"/>
  <c r="T32" i="1"/>
  <c r="T101" i="1"/>
  <c r="V101" i="1" s="1"/>
  <c r="T33" i="1"/>
  <c r="V33" i="1" s="1"/>
  <c r="T112" i="1"/>
  <c r="V112" i="1" s="1"/>
  <c r="T103" i="1"/>
  <c r="V103" i="1" s="1"/>
  <c r="T27" i="1"/>
  <c r="T52" i="1"/>
  <c r="V52" i="1" s="1"/>
  <c r="T98" i="1"/>
  <c r="V98" i="1" s="1"/>
  <c r="T9" i="1"/>
  <c r="T109" i="1"/>
  <c r="T83" i="1"/>
  <c r="V83" i="1" s="1"/>
  <c r="T40" i="1"/>
  <c r="T94" i="1"/>
  <c r="V94" i="1" s="1"/>
  <c r="T35" i="1"/>
  <c r="V35" i="1" s="1"/>
  <c r="T85" i="1"/>
  <c r="V85" i="1" s="1"/>
  <c r="T65" i="1"/>
  <c r="T87" i="1"/>
  <c r="V87" i="1" s="1"/>
  <c r="T73" i="1"/>
  <c r="V73" i="1" s="1"/>
  <c r="T99" i="1"/>
  <c r="V99" i="1" s="1"/>
  <c r="T26" i="1"/>
  <c r="T88" i="1"/>
  <c r="T22" i="1"/>
  <c r="T115" i="1"/>
  <c r="T67" i="1"/>
  <c r="V67" i="1" s="1"/>
  <c r="T45" i="1"/>
  <c r="T24" i="1"/>
  <c r="T100" i="1"/>
  <c r="T79" i="1"/>
  <c r="V79" i="1" s="1"/>
  <c r="T111" i="1"/>
  <c r="V111" i="1" s="1"/>
  <c r="T68" i="1"/>
  <c r="T54" i="1"/>
  <c r="V54" i="1" s="1"/>
  <c r="T25" i="1"/>
  <c r="V25" i="1" s="1"/>
  <c r="T106" i="1"/>
  <c r="T75" i="1"/>
  <c r="V75" i="1" s="1"/>
  <c r="T34" i="1"/>
  <c r="T104" i="1"/>
  <c r="T57" i="1"/>
  <c r="T96" i="1"/>
  <c r="V96" i="1" s="1"/>
  <c r="T97" i="1"/>
  <c r="V97" i="1" s="1"/>
  <c r="T13" i="1"/>
  <c r="T42" i="1"/>
  <c r="T46" i="1"/>
  <c r="T53" i="1"/>
  <c r="T63" i="1"/>
  <c r="T18" i="1"/>
  <c r="T91" i="1"/>
  <c r="V91" i="1" s="1"/>
  <c r="T105" i="1"/>
  <c r="V105" i="1" s="1"/>
  <c r="T72" i="1"/>
  <c r="V72" i="1" s="1"/>
  <c r="T92" i="1"/>
  <c r="V92" i="1" s="1"/>
  <c r="T21" i="1"/>
  <c r="V21" i="1" s="1"/>
  <c r="V114" i="1"/>
  <c r="V44" i="1"/>
  <c r="V102" i="1"/>
  <c r="V88" i="1"/>
  <c r="V68" i="1"/>
  <c r="V104" i="1"/>
  <c r="V95" i="1"/>
  <c r="V56" i="1"/>
  <c r="V81" i="1"/>
  <c r="V39" i="1"/>
  <c r="V62" i="1" l="1"/>
  <c r="V40" i="1"/>
  <c r="V48" i="1"/>
  <c r="V115" i="1"/>
  <c r="V9" i="1"/>
  <c r="V47" i="1"/>
  <c r="V78" i="1"/>
  <c r="V57" i="1"/>
  <c r="V26" i="1"/>
  <c r="V34" i="1"/>
  <c r="V58" i="1"/>
  <c r="V27" i="1"/>
  <c r="V65" i="1"/>
  <c r="V32" i="1"/>
  <c r="V106" i="1"/>
  <c r="V18" i="1"/>
  <c r="V107" i="1"/>
  <c r="V8" i="1"/>
  <c r="V49" i="1"/>
  <c r="V10" i="1"/>
  <c r="V80" i="1"/>
  <c r="V19" i="1"/>
  <c r="V24" i="1"/>
  <c r="V109" i="1"/>
  <c r="V46" i="1"/>
  <c r="V63" i="1"/>
  <c r="V13" i="1"/>
  <c r="V53" i="1"/>
  <c r="V45" i="1"/>
  <c r="V22" i="1"/>
  <c r="V28" i="1"/>
  <c r="V55" i="1"/>
  <c r="V84" i="1"/>
  <c r="V17" i="1"/>
  <c r="V42" i="1"/>
  <c r="V100" i="1"/>
</calcChain>
</file>

<file path=xl/sharedStrings.xml><?xml version="1.0" encoding="utf-8"?>
<sst xmlns="http://schemas.openxmlformats.org/spreadsheetml/2006/main" count="1881" uniqueCount="752">
  <si>
    <t>FORMATO PLAN DE ACCIÓN INSTITUCIONAL
PROCESO GOBIERNO Y GESTIÓN DE LA ESTRATEGIA
MACROPROCESO DIRECCIONAMIENTO ESTRATÉGICO</t>
  </si>
  <si>
    <t>Dimensión</t>
  </si>
  <si>
    <t>Objetivos estratégicos</t>
  </si>
  <si>
    <t>Iniciativas</t>
  </si>
  <si>
    <t>Acciones</t>
  </si>
  <si>
    <t>Macroproceso</t>
  </si>
  <si>
    <t>Proceso</t>
  </si>
  <si>
    <t xml:space="preserve">Área responsable de la ejecución </t>
  </si>
  <si>
    <t>¿Se toma en cuenta para la evaluación de desempeño?</t>
  </si>
  <si>
    <t>Nombre del indicador</t>
  </si>
  <si>
    <t>Clasificación por ubicación en la cadena de valor público</t>
  </si>
  <si>
    <t>Tipo de indicador</t>
  </si>
  <si>
    <t>Comportamiento del indicador</t>
  </si>
  <si>
    <t>Fórmula para medir el indicador</t>
  </si>
  <si>
    <t>Descripción del indicador</t>
  </si>
  <si>
    <t>Periodicidad del reporte</t>
  </si>
  <si>
    <r>
      <rPr>
        <b/>
        <sz val="12"/>
        <color theme="1"/>
        <rFont val="Arial"/>
        <family val="2"/>
      </rPr>
      <t xml:space="preserve">Código: </t>
    </r>
    <r>
      <rPr>
        <sz val="12"/>
        <color theme="1"/>
        <rFont val="Arial"/>
        <family val="2"/>
      </rPr>
      <t xml:space="preserve">F-DE2-118
</t>
    </r>
    <r>
      <rPr>
        <b/>
        <sz val="12"/>
        <color theme="1"/>
        <rFont val="Arial"/>
        <family val="2"/>
      </rPr>
      <t>Versión No.:</t>
    </r>
    <r>
      <rPr>
        <sz val="12"/>
        <color theme="1"/>
        <rFont val="Arial"/>
        <family val="2"/>
      </rPr>
      <t xml:space="preserve"> 06
</t>
    </r>
    <r>
      <rPr>
        <b/>
        <sz val="12"/>
        <color theme="1"/>
        <rFont val="Arial"/>
        <family val="2"/>
      </rPr>
      <t>Vigencia desde:</t>
    </r>
    <r>
      <rPr>
        <sz val="12"/>
        <color theme="1"/>
        <rFont val="Arial"/>
        <family val="2"/>
      </rPr>
      <t xml:space="preserve"> 26 – 09- 2023</t>
    </r>
  </si>
  <si>
    <r>
      <t xml:space="preserve">PLAN DE ACCIÓN INSTITUCIONAL (PAI) 2024
</t>
    </r>
    <r>
      <rPr>
        <b/>
        <sz val="12"/>
        <color theme="0"/>
        <rFont val="Arial"/>
        <family val="2"/>
      </rPr>
      <t>SOCIEDAD DE ACTIVOS ESPECIALES S.A.S.</t>
    </r>
  </si>
  <si>
    <t>Alineación estratégica y táctica</t>
  </si>
  <si>
    <t>Alineación Operativa</t>
  </si>
  <si>
    <t>Información del área que ejecuta la acción</t>
  </si>
  <si>
    <t>Clasificación de indicadores</t>
  </si>
  <si>
    <t>Información complementaria del indicador</t>
  </si>
  <si>
    <t>Seguimiento cuantitativo del indicador</t>
  </si>
  <si>
    <t>Alerta de desempeño al corte evaluado</t>
  </si>
  <si>
    <t>Análisis cualitativo del indicador</t>
  </si>
  <si>
    <t>ID</t>
  </si>
  <si>
    <t>Meta 2024</t>
  </si>
  <si>
    <t>Numerador</t>
  </si>
  <si>
    <t>Denominador</t>
  </si>
  <si>
    <t>Cumplimiento del indicador en el año</t>
  </si>
  <si>
    <t>% Meta T3</t>
  </si>
  <si>
    <t>Cumplimiento del indicador a corte del trimestre evaluado</t>
  </si>
  <si>
    <t>Análisis del indicador</t>
  </si>
  <si>
    <t>Observaciones</t>
  </si>
  <si>
    <t>Productiva, social y ambiental</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</si>
  <si>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t>
  </si>
  <si>
    <t>Garantizar la inclusión de comunidades, organizaciones sociales y economías populares en condición de vulnerabilidad en los mecanismos de administración existentes</t>
  </si>
  <si>
    <t>Permitir la inclusión de organizaciones comunitarias en el gerenciamiento de Sociedades Activas y/o establecimientos de comercio.</t>
  </si>
  <si>
    <t>Disposición Temporal</t>
  </si>
  <si>
    <t>Administración de Depósitos Provisionales</t>
  </si>
  <si>
    <t>Dirección de Gobierno, Control y Democratización de Sociedades</t>
  </si>
  <si>
    <t>SÍ</t>
  </si>
  <si>
    <t>Gerencias populares en Sociedades Activas y/o establecimientos de comercio</t>
  </si>
  <si>
    <t>Producto</t>
  </si>
  <si>
    <t>Eficacia</t>
  </si>
  <si>
    <t>Programación anual</t>
  </si>
  <si>
    <t>(Sociedades Activas y/o establecimientos de comercio con gerencias populares/Sociedades Activas y/o establecimientos de comercio priorizados para el gerenciamiento de organizaciones populares)*100%</t>
  </si>
  <si>
    <r>
      <rPr>
        <b/>
        <sz val="11"/>
        <rFont val="Arial"/>
        <family val="2"/>
      </rPr>
      <t>Objetivo del indicador:</t>
    </r>
    <r>
      <rPr>
        <sz val="11"/>
        <rFont val="Arial"/>
        <family val="2"/>
      </rPr>
      <t xml:space="preserve"> medir la inclusión de organizaciones comunitarias en el gerenciamiento de Sociedades Activas y/o establecimientos de comercio.
</t>
    </r>
    <r>
      <rPr>
        <b/>
        <sz val="11"/>
        <rFont val="Arial"/>
        <family val="2"/>
      </rPr>
      <t xml:space="preserve">Numerador: </t>
    </r>
    <r>
      <rPr>
        <sz val="11"/>
        <rFont val="Arial"/>
        <family val="2"/>
      </rPr>
      <t xml:space="preserve">corresponde al número de Sociedades Activas y/o establecimientos de comercio con gerenciamiento de organizaciones populares y/o comunitarias. 
</t>
    </r>
    <r>
      <rPr>
        <b/>
        <sz val="11"/>
        <rFont val="Arial"/>
        <family val="2"/>
      </rPr>
      <t xml:space="preserve">Denominador: </t>
    </r>
    <r>
      <rPr>
        <sz val="11"/>
        <rFont val="Arial"/>
        <family val="2"/>
      </rPr>
      <t xml:space="preserve">son las Sociedades Activas y/o establecimientos de comercio priorizados por la Gerencia de Sociedades Activas para el gerenciamiento popular. </t>
    </r>
  </si>
  <si>
    <t>Trimestral</t>
  </si>
  <si>
    <t>Se asignan 6 organizaciones para Gerencia Popular de las cuales 3 se encuentran con resolución de nombramiento y 3 tienen proyecto de acto administrativo en revisión de la Dirección de Asuntos Legales:
Con resolución: 
1. BÉLLEGAL S.A.S.
2. EL RANCHO DE LIZUT
3. THE GREEN HOUSE
4. CIA AGRICOLA DIAZ SOCIEDAD POR ACCIONES SIMPLIFICA
5. EMILY SPA
6. TIENDA TUNNING
Con proyecto en revisión: 
1. SANVAS INVERSIONES INMOBILIARIAS SAS
2. AUDIOVISUALES IMAGEN Y SONIDO S.A.S.
3. EDS EL MIRADOR PIENDAMO
4. ESTACION DE SERVICIOS LOS BANCOS SAS</t>
  </si>
  <si>
    <t>Adelantar entrega de activos por mecanismos de disposición temporal y/o definitiva, priorizando los procesos productivos, sociales, ambientales, así como la atención ante emergencias y desastres producto de fenómenos de variabilidad climática</t>
  </si>
  <si>
    <t>Democratizar inmuebles rurales sociales para el formento de la economía popular, la reforma agraria o el valor público, social y ambiental.</t>
  </si>
  <si>
    <t>Disposición Temporal
Disposición Final</t>
  </si>
  <si>
    <t>Administración directa
Administración de destinación provisional
Otras modalidades de disposición final</t>
  </si>
  <si>
    <t>Tierras sociales para la paz</t>
  </si>
  <si>
    <t>(Número de hectáreas de inmuebles sociales democratizadas en el marco de la estrategia de tierras para la paz/ Número de hectáreas de inmuebles sociales programadas para entrega en la vigencia)*100%</t>
  </si>
  <si>
    <r>
      <rPr>
        <b/>
        <sz val="11"/>
        <color rgb="FF000000"/>
        <rFont val="Arial"/>
        <family val="2"/>
      </rPr>
      <t>Objetivo del indicador:</t>
    </r>
    <r>
      <rPr>
        <sz val="11"/>
        <color rgb="FF000000"/>
        <rFont val="Arial"/>
        <family val="2"/>
      </rPr>
      <t xml:space="preserve"> medir el grado de avance de entrega de tierras sociales para la paz bajo los mecanismos establecidos.
</t>
    </r>
    <r>
      <rPr>
        <b/>
        <sz val="11"/>
        <color rgb="FF000000"/>
        <rFont val="Arial"/>
        <family val="2"/>
      </rPr>
      <t>Numerador:</t>
    </r>
    <r>
      <rPr>
        <sz val="11"/>
        <color rgb="FF000000"/>
        <rFont val="Arial"/>
        <family val="2"/>
      </rPr>
      <t xml:space="preserve"> corresponde al número de hectáreas de inmuebles sociales entregadas mediante transferencias definitivas de inmuebles sociales extintos, ventas a la ANT, entrega de derechos de uso u otros esquemas de administración, que cuenten con acto administrativo o figura jurídica suscrita.
</t>
    </r>
    <r>
      <rPr>
        <b/>
        <sz val="11"/>
        <color rgb="FF000000"/>
        <rFont val="Arial"/>
        <family val="2"/>
      </rPr>
      <t xml:space="preserve">Denominador: </t>
    </r>
    <r>
      <rPr>
        <sz val="11"/>
        <color rgb="FF000000"/>
        <rFont val="Arial"/>
        <family val="2"/>
      </rPr>
      <t xml:space="preserve">corresponde al número de hectáreas de inmuebles sociales programados para entrega en la vigencia 2024 que fomenten la economía popular, la reforma agraria y en general el programa de acceso a tierras. </t>
    </r>
  </si>
  <si>
    <t xml:space="preserve">
En el primer y segundo trimestre del año 2024 se finalizaron las actividades de alistamiento administrativo y jurídico, necesarias para proceder con la venta de los predios.
Se tienen los contratos de promesa de compraventa por enajenación temprana a través de venta directa de los siguientes predios:
1. AGRICOLA PALMARES: FMI 141-25150 ahora 142-2769 = 1.186 HA + 6.782 M2 (03/09/2024).
2. AGROPECUARIA BONGA LA GRANDE: FMI 143-15837 = 125 HA + 30 M2  y FMI 143-6696 218 HA + 9532 M2 (05/04/2024)
3. AGROPECUARIA BONGA LA GRANDE: FMI 148-20949 = 25 HA y FMI 143-17562 342 HA (27/05/2024)
4. AGROPECUARIA SIMBA SA: FMI 340-12510 = 145 HA (05/06/2024)
5. AGROPECUARIA SIMBA SA: FMI 340-3775 = 850 HA (05/04/2024)
6. ANGELA MARIA SAMPEDRO: FMI 340-22354 = 389 HA (05/06/2024)</t>
  </si>
  <si>
    <t>Esta Dirección solicita la eliminación del indicador teniendo en cuenta que la responsabilidad de la venta de bienes a la ANT es de la Gerencia de Comercialización de Activos Sociales.</t>
  </si>
  <si>
    <t>Realizar o actualizar fichas técnicas de caracterización de Inmuebles Rurales para procesos de disposición final gratuita con enfoque social y productivo</t>
  </si>
  <si>
    <t>Diagnóstico y Alistamiento</t>
  </si>
  <si>
    <t>Diagnóstico de Activos</t>
  </si>
  <si>
    <t>Dirección para la Democratización de Activos Inmuebles Rurales</t>
  </si>
  <si>
    <t>Fichas Técnicas de caracterización de Inmuebles Rurales para procesos de disposición final gratuita con enfoque social y productivo</t>
  </si>
  <si>
    <t>Gestión</t>
  </si>
  <si>
    <t>Demanda</t>
  </si>
  <si>
    <t>(Folios de Matrícula Inmobiliaria de inmuebles rurales con ficha de caracterización para disposición final gratuita/ Folios de Matrícula Inmobiliaria de inmuebles con viabilidad para disposición final gratuita) *100%</t>
  </si>
  <si>
    <r>
      <rPr>
        <b/>
        <sz val="11"/>
        <color rgb="FF000000"/>
        <rFont val="Arial"/>
        <family val="2"/>
      </rPr>
      <t>Objetivo del indicador:</t>
    </r>
    <r>
      <rPr>
        <sz val="11"/>
        <color indexed="8"/>
        <rFont val="Arial"/>
        <family val="2"/>
      </rPr>
      <t xml:space="preserve"> medir el proceso de caracterización técnica de inmuebles rurales para disponerlos de manera definitiva y gratuita definidas en la ley.
</t>
    </r>
    <r>
      <rPr>
        <b/>
        <sz val="11"/>
        <color rgb="FF000000"/>
        <rFont val="Arial"/>
        <family val="2"/>
      </rPr>
      <t xml:space="preserve">Numerador: </t>
    </r>
    <r>
      <rPr>
        <sz val="11"/>
        <color indexed="8"/>
        <rFont val="Arial"/>
        <family val="2"/>
      </rPr>
      <t xml:space="preserve">corresponde al número de folios de matrícula rurales que cuentan con fichas de caracterización predial elaboradas o actualizadas para el proceso de disposición definitiva y gratuita.
</t>
    </r>
    <r>
      <rPr>
        <b/>
        <sz val="11"/>
        <color rgb="FF000000"/>
        <rFont val="Arial"/>
        <family val="2"/>
      </rPr>
      <t xml:space="preserve">Denominador: </t>
    </r>
    <r>
      <rPr>
        <sz val="11"/>
        <color indexed="8"/>
        <rFont val="Arial"/>
        <family val="2"/>
      </rPr>
      <t>corresponde al número de folios de matrícula de inmuebles rurales que cuentan con un concepto jurídico favorable para disposición final gratuita favorable.</t>
    </r>
  </si>
  <si>
    <t xml:space="preserve">Se informa, que en el presente trimestre fueron recibidos un total de 78 conceptos jurídicos remitidos por la Dirección de Asuntos Legales, de los cuales únicamente 62 se consideran viables, 4  requieren de un proceso de saneamiento, 7 corresponden a conceptos condicionados, y  5 no son viables. Adicionalmete, se realizaron 19  fichas de caracterizacion con la informacion y análisis técnico. </t>
  </si>
  <si>
    <t>Presentar casos de destinación definitiva de inmuebles rurales, priorizando aquellos que contribuyen a la reforma agraria, al fomento de la economía popular y a la generación de valor público, social o ambiental.</t>
  </si>
  <si>
    <t>Disposición Final</t>
  </si>
  <si>
    <t>Otras modalidades de disposición final</t>
  </si>
  <si>
    <t>Trámite de destinaciones definitivas de Inmuebles Rurales</t>
  </si>
  <si>
    <r>
      <t xml:space="preserve">(Número de folios de matrícula de inmuebles rurales presentados para destinación definitiva / Número de folios de matrícula viables para </t>
    </r>
    <r>
      <rPr>
        <strike/>
        <sz val="11"/>
        <rFont val="Arial"/>
        <family val="2"/>
      </rPr>
      <t xml:space="preserve"> </t>
    </r>
    <r>
      <rPr>
        <sz val="11"/>
        <rFont val="Arial"/>
        <family val="2"/>
      </rPr>
      <t>destinaciones definitivas) *100%</t>
    </r>
  </si>
  <si>
    <r>
      <rPr>
        <b/>
        <sz val="11"/>
        <color rgb="FF000000"/>
        <rFont val="Arial"/>
        <family val="2"/>
      </rPr>
      <t xml:space="preserve">Objetivo del indicador: </t>
    </r>
    <r>
      <rPr>
        <sz val="11"/>
        <color indexed="8"/>
        <rFont val="Arial"/>
        <family val="2"/>
      </rPr>
      <t xml:space="preserve">medir la presentación de folios de matrícula de inmuebles rurales para el mecanismo de destinación definitiva gratuita prevista en la ley.
</t>
    </r>
    <r>
      <rPr>
        <b/>
        <sz val="11"/>
        <color rgb="FF000000"/>
        <rFont val="Arial"/>
        <family val="2"/>
      </rPr>
      <t xml:space="preserve">Numerador: </t>
    </r>
    <r>
      <rPr>
        <sz val="11"/>
        <color indexed="8"/>
        <rFont val="Arial"/>
        <family val="2"/>
      </rPr>
      <t xml:space="preserve">total de folios de matrícula de inmuebles rurales viables jurídicamente que cuentan con solicitud de elaboración de acto administrativo de destinación definitiva gratuita.
</t>
    </r>
    <r>
      <rPr>
        <b/>
        <sz val="11"/>
        <color rgb="FF000000"/>
        <rFont val="Arial"/>
        <family val="2"/>
      </rPr>
      <t xml:space="preserve">Denominador: </t>
    </r>
    <r>
      <rPr>
        <sz val="11"/>
        <color indexed="8"/>
        <rFont val="Arial"/>
        <family val="2"/>
      </rPr>
      <t xml:space="preserve">corresponde a los folios de matrícula de inmuebles rurales con solicitudes de destinación definitiva de inmuebles rurales que se consideran viables de acuerdo con la metodología y procedimientos. 
</t>
    </r>
    <r>
      <rPr>
        <b/>
        <sz val="11"/>
        <color rgb="FF000000"/>
        <rFont val="Arial"/>
        <family val="2"/>
      </rPr>
      <t xml:space="preserve">Observación: </t>
    </r>
    <r>
      <rPr>
        <sz val="11"/>
        <color indexed="8"/>
        <rFont val="Arial"/>
        <family val="2"/>
      </rPr>
      <t>se hace necesario indicar en el análisis del indicador, las destinaciones definitivas aprobadas como insumo para la medición de la macrometa estratégica "Destinaciones de inmuebles al fomento de la economía popular y reforma agraria"</t>
    </r>
  </si>
  <si>
    <t>Se relacionan las siguientes cifras del año en curso:
1.    Durante el primer trimestre, sobre las viabilidades jurídicas recibidas, se registran un total de 61 solicitudes, de las cuales 58 ya se encuentran en Dirección de Asuntos Legales Misionales para elaboración de acto administrativo, y 37 ya se encuentran con resolución de transferencia emitida.
2.    Durante el segundo trimestre sobre las viabilidades jurídicas recibidas, se registran un total de 61 solicitudes, de las cuales 60 ya se encuentran en Dirección de Asuntos Legales Misionales para elaboración de acto administrativo, y 51 ya se encuentran con resolución de transferencia emitida.
3.    Finalmente, durante el tercer trimestre sobre las viabilidades jurídicas recibidas, se registran un total de 36 solicitudes, de las cuales 35  ya se encuentran en Dirección de Asuntos Legales Misionales para elaboración de acto administrativo, y muchos de ellos ya cuentan con acto administrativo emitido.</t>
  </si>
  <si>
    <t>Cabe acotar, que de los 158 inmuebles rurales no sociales, sobre los cuales existen solicitudes de destinación definitiva, 5 aún se encuentran surtiendo procesos de alistamiento en cuanto a las viabilidades necesaras y/o a espera de desistimiento por parte de la ANT.</t>
  </si>
  <si>
    <t>Presentar casos de destinación provisional de inmuebles rurales, priorizando aquellos que contribuyen a la reforma agraria, al fomento de la economía popular y a la generación de valor público, social o ambiental.</t>
  </si>
  <si>
    <t>Administración de destinación provisional</t>
  </si>
  <si>
    <t>Trámite de destinaciones provisionales de Inmuebles Rurales</t>
  </si>
  <si>
    <t>(Número de folios de matrícula de Inmuebles rurales presentados a Comité/ Número de folios de matrícula con solicitudes de destinaciones provisionales viables) *100%</t>
  </si>
  <si>
    <r>
      <rPr>
        <b/>
        <sz val="11"/>
        <color rgb="FF000000"/>
        <rFont val="Arial"/>
        <family val="2"/>
      </rPr>
      <t xml:space="preserve">Objetivo del indicador: </t>
    </r>
    <r>
      <rPr>
        <sz val="11"/>
        <color indexed="8"/>
        <rFont val="Arial"/>
        <family val="2"/>
      </rPr>
      <t xml:space="preserve">medir la presentación de inmuebles rurales para destinación provisional ante el Comité de Depositarios, Destinatarios, Mandatarios y Liquidadores.
</t>
    </r>
    <r>
      <rPr>
        <b/>
        <sz val="11"/>
        <color rgb="FF000000"/>
        <rFont val="Arial"/>
        <family val="2"/>
      </rPr>
      <t>Numerador:</t>
    </r>
    <r>
      <rPr>
        <sz val="11"/>
        <color indexed="8"/>
        <rFont val="Arial"/>
        <family val="2"/>
      </rPr>
      <t xml:space="preserve"> total de folios de matrícula de inmuebles rurales presentadas al Comité de Depositarios, Destinatarios, Mandatarios y Liquidadores para aprobación del mecanismo de destinación provisional. 
</t>
    </r>
    <r>
      <rPr>
        <b/>
        <sz val="11"/>
        <color rgb="FF000000"/>
        <rFont val="Arial"/>
        <family val="2"/>
      </rPr>
      <t>Denominador:</t>
    </r>
    <r>
      <rPr>
        <sz val="11"/>
        <color indexed="8"/>
        <rFont val="Arial"/>
        <family val="2"/>
      </rPr>
      <t xml:space="preserve"> corresponde al número de folios de matrícula que se consideran viables para presentar al Comité de Depositarios, Destinatarios, Mandatarios y Liquidadores con el fin de que se considere la aprobación de la destinación provisional. 
</t>
    </r>
    <r>
      <rPr>
        <b/>
        <sz val="11"/>
        <color rgb="FF000000"/>
        <rFont val="Arial"/>
        <family val="2"/>
      </rPr>
      <t xml:space="preserve">Observación: </t>
    </r>
    <r>
      <rPr>
        <sz val="11"/>
        <color indexed="8"/>
        <rFont val="Arial"/>
        <family val="2"/>
      </rPr>
      <t xml:space="preserve">se hace necesario indicar en el análisis del indicador, las destinaciones provisionales aprobadas como insumo para la medición de la macrometa estratégica "Destinaciones de inmuebles al fomento de la economía popular y la reforma agraria" </t>
    </r>
  </si>
  <si>
    <t>Se precisa que para el tercer trimestre de 2024 se presentaron un total de 16 FMI para destinación provisional ante Comité de Depositarios, Destinatarios, Mandatarios y Liquidadores, los cuales fueron aprobados en su totalidad.</t>
  </si>
  <si>
    <t>Democratizar inmuebles urbanos para la educación pública</t>
  </si>
  <si>
    <t>Administración directa
Administración de destinación provisional</t>
  </si>
  <si>
    <t>Dirección para la Democratización de Activos Inmuebles Urbanos</t>
  </si>
  <si>
    <t>Disposición temporal de inmuebles urbanos para la educación pública</t>
  </si>
  <si>
    <t>(Inmuebles urbanos aprobados para entrega en disposición temporal al fortalecimiento de la educación pública /Inmuebles urbanos solicitados para entrega en disposición temporal para el fortalecimiento de la educación pública)* 100%</t>
  </si>
  <si>
    <r>
      <rPr>
        <b/>
        <sz val="11"/>
        <rFont val="Arial"/>
        <family val="2"/>
      </rPr>
      <t>Objetivo del indicador:</t>
    </r>
    <r>
      <rPr>
        <sz val="11"/>
        <rFont val="Arial"/>
        <family val="2"/>
      </rPr>
      <t xml:space="preserve"> medir la asignacion de inmuebles urbanos bajo el mecanismo de disposición temporal  para el fortalecimiento de la educación pública.
</t>
    </r>
    <r>
      <rPr>
        <b/>
        <sz val="11"/>
        <rFont val="Arial"/>
        <family val="2"/>
      </rPr>
      <t xml:space="preserve">Numerador: </t>
    </r>
    <r>
      <rPr>
        <sz val="11"/>
        <rFont val="Arial"/>
        <family val="2"/>
      </rPr>
      <t xml:space="preserve">corresponden a los inmuebles urbanos aprobados por comité para su asignación bajo el mecanismo de disposición temporal a entidades o establecimientos públicos para el fortalecimiento de la educación pública
</t>
    </r>
    <r>
      <rPr>
        <b/>
        <sz val="11"/>
        <rFont val="Arial"/>
        <family val="2"/>
      </rPr>
      <t>Denominador:</t>
    </r>
    <r>
      <rPr>
        <sz val="11"/>
        <rFont val="Arial"/>
        <family val="2"/>
      </rPr>
      <t xml:space="preserve"> corresponde a los inmuebles urbanos solicitados para el fortalecimiento de la educación pública por parte de las instituciones de educación pública del sistema educativo colombiano en todos sus subsistemas o niveles y establecimientos públicos facultados para aprobar e impartir programas que se enmarcan en la Educación para el Trabajo y el Desarrollo Humano. Estas solicitudes deben ser allegadas por los canales oficiales de comunicación de SAE y cumplir los requerimientos exigibles (Formularios, información completa, soportes).</t>
    </r>
  </si>
  <si>
    <t>No</t>
  </si>
  <si>
    <t>Gestión de viabilidades de inmuebles urbanos para la Destinación definitiva para la educación pública</t>
  </si>
  <si>
    <t>(Inmuebles urbanos con solicitudes de viabilidades para el fortalecimiento de la educación pública /Inmuebles urbanos solicitados para el fortalecimiento de la educación pública)* 100%</t>
  </si>
  <si>
    <r>
      <rPr>
        <b/>
        <sz val="11"/>
        <rFont val="Arial"/>
        <family val="2"/>
      </rPr>
      <t>Objetivo del indicador:</t>
    </r>
    <r>
      <rPr>
        <sz val="11"/>
        <rFont val="Arial"/>
        <family val="2"/>
      </rPr>
      <t xml:space="preserve"> medir la gestion de las viabilidades de inmuebles urbanos para la Destinación Definitiva para el fortalecimiento de la educación pública.
</t>
    </r>
    <r>
      <rPr>
        <b/>
        <sz val="11"/>
        <rFont val="Arial"/>
        <family val="2"/>
      </rPr>
      <t xml:space="preserve">Numerador: </t>
    </r>
    <r>
      <rPr>
        <sz val="11"/>
        <rFont val="Arial"/>
        <family val="2"/>
      </rPr>
      <t xml:space="preserve">corresponden a las solicitudes viabilidades jurídicas, administrativas y técnicas de los inmuebles urbanos suceptibles de Destinacion Definitiva para el fortalecimiento de la educación pública.
</t>
    </r>
    <r>
      <rPr>
        <b/>
        <sz val="11"/>
        <rFont val="Arial"/>
        <family val="2"/>
      </rPr>
      <t xml:space="preserve">Denominador: </t>
    </r>
    <r>
      <rPr>
        <sz val="11"/>
        <rFont val="Arial"/>
        <family val="2"/>
      </rPr>
      <t>corresponde a los inmuebles urbanos solicitados para el fortalecimiento de la educación pública por parte de las instituciones de educación pública del sistema educativo colombiano en todos sus subsistemas o niveles y establecimientos públicos facultados para aprobar e impartir programas que se enmarcan en la Educación para el Trabajo y el Desarrollo Humano. Estas solicitudes deben ser allegadas por los canales oficiales de comunicación de SAE y cumplir los requerimientos exigibles (Formularios, información completa, soportes).</t>
    </r>
  </si>
  <si>
    <t>Atender las solicitudes de destinación provisional y definitiva de inmuebles urbanos</t>
  </si>
  <si>
    <t xml:space="preserve">Administración de Destinación Provisional </t>
  </si>
  <si>
    <t>Trámite de solicitudes de destinación provisional</t>
  </si>
  <si>
    <t>(Solicitudes de destinación provisional de inmuebles urbanos atendidas/ Solicitudes de destinación provisional de inmuebles recibidas)*100%</t>
  </si>
  <si>
    <r>
      <rPr>
        <b/>
        <sz val="11"/>
        <rFont val="Arial"/>
        <family val="2"/>
      </rPr>
      <t>Objetivo del indicador:</t>
    </r>
    <r>
      <rPr>
        <sz val="11"/>
        <rFont val="Arial"/>
        <family val="2"/>
      </rPr>
      <t xml:space="preserve"> medir la atención de las solicitudes recibidas por entidades públicas, privadas y personas naturales de destinación provisional.
</t>
    </r>
    <r>
      <rPr>
        <b/>
        <sz val="11"/>
        <rFont val="Arial"/>
        <family val="2"/>
      </rPr>
      <t xml:space="preserve">Numerador: </t>
    </r>
    <r>
      <rPr>
        <sz val="11"/>
        <rFont val="Arial"/>
        <family val="2"/>
      </rPr>
      <t xml:space="preserve">para destinación provisional se considera una solicitud atendida cuando ésta es presentada al comité de depositarios, mandatarios y liquidadores.
</t>
    </r>
    <r>
      <rPr>
        <b/>
        <sz val="11"/>
        <rFont val="Arial"/>
        <family val="2"/>
      </rPr>
      <t xml:space="preserve">Denominador: </t>
    </r>
    <r>
      <rPr>
        <sz val="11"/>
        <rFont val="Arial"/>
        <family val="2"/>
      </rPr>
      <t>corresponde a las solicitudes de destinación provisional de inmuebles urbanos allegadas por los canales oficiales de comunicación de SAE y que cumplan los requerimientos exigibles.</t>
    </r>
  </si>
  <si>
    <t>Dispocisión Final</t>
  </si>
  <si>
    <t>Trámite de solicitudes de destinación definitiva</t>
  </si>
  <si>
    <t>(Solicitudes de destinación definitiva de inmuebles urbanos atendidas/ Solicitudes de destinación definitiva de inmuebles recibidas)*100</t>
  </si>
  <si>
    <r>
      <rPr>
        <b/>
        <sz val="11"/>
        <rFont val="Arial"/>
        <family val="2"/>
      </rPr>
      <t>Objetivo del indicador:</t>
    </r>
    <r>
      <rPr>
        <sz val="11"/>
        <rFont val="Arial"/>
        <family val="2"/>
      </rPr>
      <t xml:space="preserve"> medir la atención de las solicitudes recibidas por entidades públicas, privadas y personas naturales de destinación definitiva de inmuebles urbanos.
</t>
    </r>
    <r>
      <rPr>
        <b/>
        <sz val="11"/>
        <rFont val="Arial"/>
        <family val="2"/>
      </rPr>
      <t xml:space="preserve">Numerador: </t>
    </r>
    <r>
      <rPr>
        <sz val="11"/>
        <rFont val="Arial"/>
        <family val="2"/>
      </rPr>
      <t xml:space="preserve">Para destinación Definitiva se considera una solicitud atendida con la solicitud de viabilidades jurídicas, técnicas y administrativas.
</t>
    </r>
    <r>
      <rPr>
        <b/>
        <sz val="11"/>
        <rFont val="Arial"/>
        <family val="2"/>
      </rPr>
      <t>Denominador:</t>
    </r>
    <r>
      <rPr>
        <sz val="11"/>
        <rFont val="Arial"/>
        <family val="2"/>
      </rPr>
      <t xml:space="preserve"> Corresponde a las solicitudes de destinación definitiva de inmuebles urbanos allegadas por los canales oficiales de comunicación de SAE y que cumplan los requerimientos exigibles.</t>
    </r>
  </si>
  <si>
    <t>Democratizar bienes muebles para el fomento de la economía popular</t>
  </si>
  <si>
    <t>DT. Disposición temporal
DF. Disposición Final</t>
  </si>
  <si>
    <t>Dirección para la Democratización de Activos Muebles</t>
  </si>
  <si>
    <t>Democratización de bienes muebles para el fomento de la economía popular</t>
  </si>
  <si>
    <t xml:space="preserve">(Número de bienes muebles democratizados para el fomento de la economía popular/ Número de bienes muebles programados para el fomento de la economía popular)*100% </t>
  </si>
  <si>
    <r>
      <rPr>
        <b/>
        <sz val="11"/>
        <color indexed="8"/>
        <rFont val="Arial"/>
        <family val="2"/>
      </rPr>
      <t xml:space="preserve">Objetivo del indicador: </t>
    </r>
    <r>
      <rPr>
        <sz val="11"/>
        <color indexed="8"/>
        <rFont val="Arial"/>
        <family val="2"/>
      </rPr>
      <t xml:space="preserve">medir el número de bienes entregados bajo mecanismos de disposición temporal y/o final por parte de la Gerencia de Muebles, para el fomento de la economía popular o la creación de valor público, social o ambiental.
</t>
    </r>
    <r>
      <rPr>
        <b/>
        <sz val="11"/>
        <color indexed="8"/>
        <rFont val="Arial"/>
        <family val="2"/>
      </rPr>
      <t>Numerador:</t>
    </r>
    <r>
      <rPr>
        <sz val="11"/>
        <color indexed="8"/>
        <rFont val="Arial"/>
        <family val="2"/>
      </rPr>
      <t xml:space="preserve"> corresponde al número de bienes muebles que se entregan bajo mecanismos de disposición temporal y/o final (Cuentas por participación, comodato, donaciones, destinaciones temporales y definitivas, entre otros esquemas) para el  fomento de la economía popular o la creación de valor público, social o ambiental, a organizaciones comunitarias, organizaciones sin ánimo de lucro, entidades públicas u otro actor permitido y priorizado por la entidad. El numero de bienes muebles se consideran entregados cuando estos cuentan con resolución expedida de entrega.
</t>
    </r>
    <r>
      <rPr>
        <b/>
        <sz val="11"/>
        <color indexed="8"/>
        <rFont val="Arial"/>
        <family val="2"/>
      </rPr>
      <t>Denominador:</t>
    </r>
    <r>
      <rPr>
        <sz val="11"/>
        <color indexed="8"/>
        <rFont val="Arial"/>
        <family val="2"/>
      </rPr>
      <t xml:space="preserve"> corresponde al número de bienes muebles que se tienen programados para entrega bajo cualquier mecanismo de disposición temporal y/o definitiva para el fomento de la economía popular o la creación de valor público, social o ambiental.
</t>
    </r>
    <r>
      <rPr>
        <b/>
        <sz val="11"/>
        <color rgb="FF000000"/>
        <rFont val="Arial"/>
        <family val="2"/>
      </rPr>
      <t>Observación:</t>
    </r>
    <r>
      <rPr>
        <sz val="11"/>
        <color indexed="8"/>
        <rFont val="Arial"/>
        <family val="2"/>
      </rPr>
      <t xml:space="preserve"> un ejemplo del alcance de este indicador aplicaría para el transporte de insumos, mano de obra o herramientas en el marco de proyectos ambientales, productivos o sociales.</t>
    </r>
  </si>
  <si>
    <t>se han destinado 68 vehiculos para el fomento de la economia popular y se han entregado  30 semovientes bajo contrato de cuentas en participación a la asociación Asocampeje.</t>
  </si>
  <si>
    <t>Adelantar destinaciones especiales temporales y definitivas, priorizando los procesos productivos, sociales, ambientales, así como la atención ante emergencias y desastres producto de fenómenos de variabilidad climática</t>
  </si>
  <si>
    <t>Democratizar bienes muebles para uso oficial o  institucional</t>
  </si>
  <si>
    <t>Democratización de bienes muebles para uso institucional</t>
  </si>
  <si>
    <t xml:space="preserve">(Número de bienes muebles democratizados para uso oficial o institucional/ Número de bienes muebles programados para entrega y uso oficial o institucional)*100% </t>
  </si>
  <si>
    <r>
      <rPr>
        <b/>
        <sz val="11"/>
        <color indexed="8"/>
        <rFont val="Arial"/>
        <family val="2"/>
      </rPr>
      <t xml:space="preserve">Objetivo del indicador: </t>
    </r>
    <r>
      <rPr>
        <sz val="11"/>
        <color indexed="8"/>
        <rFont val="Arial"/>
        <family val="2"/>
      </rPr>
      <t xml:space="preserve">medir el número de bienes entregados bajo mecanismos de disposición temporal y/o final por parte de la Gerencia de Muebles, para el uso oficial o institucional. 
</t>
    </r>
    <r>
      <rPr>
        <b/>
        <sz val="11"/>
        <color indexed="8"/>
        <rFont val="Arial"/>
        <family val="2"/>
      </rPr>
      <t>Numerador:</t>
    </r>
    <r>
      <rPr>
        <sz val="11"/>
        <color indexed="8"/>
        <rFont val="Arial"/>
        <family val="2"/>
      </rPr>
      <t xml:space="preserve"> corresponde al número de bienes muebles que se entregan bajo mecanismos de disposición temporal y/o final (Cuentas por participación, comodato, donaciones, destinaciones temporales o definitivas, entre otros esquemas) para el uso oficial o institucional. El numero de bienes muebles se consideran entregados cuando estos cuentan con resolución expedida de entrega.
</t>
    </r>
    <r>
      <rPr>
        <b/>
        <sz val="11"/>
        <color indexed="8"/>
        <rFont val="Arial"/>
        <family val="2"/>
      </rPr>
      <t>Denominador:</t>
    </r>
    <r>
      <rPr>
        <sz val="11"/>
        <color indexed="8"/>
        <rFont val="Arial"/>
        <family val="2"/>
      </rPr>
      <t xml:space="preserve"> corresponde al número de bienes muebles que se tienen programados para entrega bajo cualquier mecanismo de disposición temporal y/o final para el uso oficial o institucional.
</t>
    </r>
    <r>
      <rPr>
        <b/>
        <sz val="11"/>
        <color rgb="FF000000"/>
        <rFont val="Arial"/>
        <family val="2"/>
      </rPr>
      <t>Observación:</t>
    </r>
    <r>
      <rPr>
        <sz val="11"/>
        <color indexed="8"/>
        <rFont val="Arial"/>
        <family val="2"/>
      </rPr>
      <t xml:space="preserve"> un ejemplo del alcance de este indicador aplicaría para el desarrollo de actividades administrativas o de transporte institucional de uso oficial del estado.</t>
    </r>
  </si>
  <si>
    <t>en expedicion de acto administrativo se encuentran 22 medios de transporte
en expedicion de polizas 33 medios de transporte
5 medio de transporte ya entregado</t>
  </si>
  <si>
    <t>Promover la participación de organizaciones comunitarias en las convocatorias de registro en el Banco de depositarios provisionales</t>
  </si>
  <si>
    <t xml:space="preserve">Recepción y Registro </t>
  </si>
  <si>
    <t>Administración del Registro de Depositarios Provisionales y Liquidadores del FRISCO</t>
  </si>
  <si>
    <t>Gerencia de Depositarios, Mandatarios y Liquidadores</t>
  </si>
  <si>
    <t>Organizaciones comunitarias registradas como Depositarios y Gerentes Provisionales</t>
  </si>
  <si>
    <t xml:space="preserve">(Organizaciones comunitarias registradas como Depositarios y Gerentes Provisionales/ Meta estimada de organizaciones comunitarias en el registro de Depositarios Provisionales)*100% </t>
  </si>
  <si>
    <r>
      <rPr>
        <b/>
        <sz val="11"/>
        <rFont val="Arial"/>
        <family val="2"/>
      </rPr>
      <t>Objetivo del indicador</t>
    </r>
    <r>
      <rPr>
        <sz val="11"/>
        <rFont val="Arial"/>
        <family val="2"/>
      </rPr>
      <t xml:space="preserve">: medir la inclusión de organizaciones comunitarias en el registro en el Banco de depositarios provisionales.
</t>
    </r>
    <r>
      <rPr>
        <b/>
        <sz val="11"/>
        <rFont val="Arial"/>
        <family val="2"/>
      </rPr>
      <t xml:space="preserve">Numerador: </t>
    </r>
    <r>
      <rPr>
        <sz val="11"/>
        <rFont val="Arial"/>
        <family val="2"/>
      </rPr>
      <t xml:space="preserve">corresponde a las organizaciones comunitarias evaluadas y registradas en el Banco de Depositarios 2024 como depositario o gerente popular.
</t>
    </r>
    <r>
      <rPr>
        <b/>
        <sz val="11"/>
        <rFont val="Arial"/>
        <family val="2"/>
      </rPr>
      <t xml:space="preserve">Denominador: </t>
    </r>
    <r>
      <rPr>
        <sz val="11"/>
        <rFont val="Arial"/>
        <family val="2"/>
      </rPr>
      <t xml:space="preserve">corresponde a la estimación de organizaciones comunitarias incluidas dentro del Banco de Depositarios. </t>
    </r>
  </si>
  <si>
    <t xml:space="preserve">11/10/2024: La convocatoria 02 de 2023 de Gerentes Populares, cerro inscripciones el día 23 de septiembre. Por lo que, a la fecha el equipo de populares de la Gerencia de Depositarios se encuentra culminando los trámites de evaluacion de los aspirantes de acuerdo con los términos de la convocatoria. </t>
  </si>
  <si>
    <t>11/10/2024: La Gerencia de Depositarios realizo el reparte entre todos los funcionairos que conforman el área a fin de logar la culiminación de las evaluciones jurídicas y técnicas. 
Luego se continuara con el proceso de evaluación de la subsanación, debida diligencia, observaciones a la ciudadania y pagaré para de esta manera culimar con la convocatoria y contar con los resultado de inngreso al registro.</t>
  </si>
  <si>
    <t>Programar convocatorias para el registro de depositarios priorizando la inclusión de economías populares, comunitarias y otras comunidades con especial protección constitucional.</t>
  </si>
  <si>
    <t>Programación de Convocatorias para registro de Depositarios</t>
  </si>
  <si>
    <t xml:space="preserve"> (Número de convocatorias realizadas / Número De convocatorias programadas) *100% </t>
  </si>
  <si>
    <r>
      <rPr>
        <b/>
        <sz val="11"/>
        <rFont val="Arial"/>
        <family val="2"/>
      </rPr>
      <t>Objetivo del indicador</t>
    </r>
    <r>
      <rPr>
        <sz val="11"/>
        <rFont val="Arial"/>
        <family val="2"/>
      </rPr>
      <t xml:space="preserve">: medir las convocatorias realizadas para conformar el registro de depositarios provisionales.
</t>
    </r>
    <r>
      <rPr>
        <b/>
        <sz val="11"/>
        <rFont val="Arial"/>
        <family val="2"/>
      </rPr>
      <t xml:space="preserve">Numerador: </t>
    </r>
    <r>
      <rPr>
        <sz val="11"/>
        <rFont val="Arial"/>
        <family val="2"/>
      </rPr>
      <t xml:space="preserve">corresponde a las convocatorias ejecutadas para conformar el registro de depositarios provisionales, hasta la aprobación del Comité de Depositarios, Liquidadores y Mandatarios.
</t>
    </r>
    <r>
      <rPr>
        <b/>
        <sz val="11"/>
        <rFont val="Arial"/>
        <family val="2"/>
      </rPr>
      <t>Denominador:</t>
    </r>
    <r>
      <rPr>
        <sz val="11"/>
        <rFont val="Arial"/>
        <family val="2"/>
      </rPr>
      <t xml:space="preserve"> las convocatorias programadas para el 2024 corresponden a 3 convocatorias.</t>
    </r>
  </si>
  <si>
    <t xml:space="preserve">11/10/2024: Se han realizado 02 convocatorias por parte de la gerenica. 
Convocatoria 01 de 2024: Para depositarios y liquidadores
Conovocatoria 02 de 2024: Para gernetes populares. </t>
  </si>
  <si>
    <t>N/A</t>
  </si>
  <si>
    <t>02. Fomentar las economías populares y comunitarias a partir de proyectos estratégicos que generen valor público, social y ambiental.</t>
  </si>
  <si>
    <t xml:space="preserve">Implementar proyectos estratégicos con enfoque productivo, social y ambiental que permitan la creación de valor. </t>
  </si>
  <si>
    <t>Acompañar el desarrollo de los proyectos en o con activos de la SAE (En cualquier fase del ciclo de vida del proyecto)</t>
  </si>
  <si>
    <t>Direccionamiento Estratégico</t>
  </si>
  <si>
    <t>Gobierno y Gestión de la Estrategia</t>
  </si>
  <si>
    <t>Dirección de Proyectos</t>
  </si>
  <si>
    <t>Acompañamiento al desarrollo de proyectos priorizados con aliados locales, regionales, nacionales e internacionales</t>
  </si>
  <si>
    <r>
      <t xml:space="preserve">(Proyectos acompañados en sus diferentes fases del ciclo de vida / Proyectos priorizados por la Gerencia de Proyectos Especiales para  el acompañamiento en la estructuración y/o desarrollo </t>
    </r>
    <r>
      <rPr>
        <strike/>
        <sz val="11"/>
        <rFont val="Arial"/>
        <family val="2"/>
      </rPr>
      <t xml:space="preserve"> </t>
    </r>
    <r>
      <rPr>
        <sz val="11"/>
        <rFont val="Arial"/>
        <family val="2"/>
      </rPr>
      <t xml:space="preserve">  de proyectos que involucre los activos administrados por la SAE) *100% </t>
    </r>
  </si>
  <si>
    <r>
      <t xml:space="preserve">Objetivo del indicador: </t>
    </r>
    <r>
      <rPr>
        <sz val="11"/>
        <color rgb="FF000000"/>
        <rFont val="Arial"/>
        <family val="2"/>
      </rPr>
      <t xml:space="preserve">medir el </t>
    </r>
    <r>
      <rPr>
        <sz val="11"/>
        <rFont val="Arial"/>
        <family val="2"/>
      </rPr>
      <t>acompañamiento realizado por la Gerencia de Proyectos Especiales para el desarrollo parcial o total de las diferentes etapas del ciclo de vida de  los proyectos.</t>
    </r>
    <r>
      <rPr>
        <b/>
        <sz val="11"/>
        <color indexed="8"/>
        <rFont val="Arial"/>
        <family val="2"/>
      </rPr>
      <t xml:space="preserve">
Numerador: </t>
    </r>
    <r>
      <rPr>
        <sz val="11"/>
        <rFont val="Arial"/>
        <family val="2"/>
      </rPr>
      <t>corresponde al acompañamiento en el desarrollo  de los proyectos priorizados en las diferentes etapas de su ciclo de vida. Para entendimiento del cumplimiento del indicador, se considera que el acompañamiento a los proyectos se finaliza cuando se cuenta con desarrollo en cualquier fase del ciclo de vida de los proyectos priorizados por la Gerencia de Proyectos Especiales. En los casos en los que un proyecto cuente con acompañamiento en más de una fase del ciclo de vida de proyectos, solo se contará una vez.</t>
    </r>
    <r>
      <rPr>
        <sz val="11"/>
        <color rgb="FF000000"/>
        <rFont val="Arial"/>
        <family val="2"/>
      </rPr>
      <t xml:space="preserve">
</t>
    </r>
    <r>
      <rPr>
        <b/>
        <sz val="11"/>
        <color indexed="8"/>
        <rFont val="Arial"/>
        <family val="2"/>
      </rPr>
      <t xml:space="preserve">
Denominador: </t>
    </r>
    <r>
      <rPr>
        <sz val="11"/>
        <rFont val="Arial"/>
        <family val="2"/>
      </rPr>
      <t>Corresponde al número de proyectos priorizados por la Gerencia de Proyectos Especiales.</t>
    </r>
  </si>
  <si>
    <t xml:space="preserve">Para el tercer trimestre de 2024, la Dirección de proyectos contó con 77  proyectos priorizados acumulados, de los cuales veintiuno (21) están en la categoría de proyectos agro productivos, ocho (8) en la categoría de enfoque de genero , dieciséis (16) en la categoría de gerentes populares para el impulso a la economía popular con organizaciones de jóvenes y firmantes de paz y treintas y dos (32) de diferentes grupos poblacionales con enfoque de economía popular. Del total de proyectos priorizados por la Dirección de Proyectos, 77 cuentan con asesoría y acompañamiento por parte de la dirección. Con respecto al segundo trimestre de 2024, en el que se reportaron 42  proyectos priorizados, se presentó un aumento 35 nuevos proyectos para un total de 77. </t>
  </si>
  <si>
    <t>Modificar el nombre del área de "Gerencia de Proyectos Especiales" por Dirección de Proyectos</t>
  </si>
  <si>
    <t>Financiera</t>
  </si>
  <si>
    <t>03. Garantizar la efectiva transferencia de recursos a la Nación, en concordancia con lo establecido en la ley y contribuyendo a los propósitos del Plan Nacional de Desarrollo.</t>
  </si>
  <si>
    <t>Cumplimiento de transferencias de recursos a la Nación establecidas en la ley .</t>
  </si>
  <si>
    <t>Realizar las transferencias a la Nación y destinaciones específicas en recursos líquidos</t>
  </si>
  <si>
    <t>Gestión Financiera</t>
  </si>
  <si>
    <t>Tesorería</t>
  </si>
  <si>
    <t>Dirección Financiera</t>
  </si>
  <si>
    <t>Transferencias a la Nación y destinaciones específicas en recursos líquidos</t>
  </si>
  <si>
    <t>Economía</t>
  </si>
  <si>
    <t xml:space="preserve">(Sumatoria de los valores de las transferencias a favor de la nación y destinaciones específicas en recursos líquidos/ Meta de transferencias a favor de la Nación y destinaciones específicas en recursos líquidos) *100% </t>
  </si>
  <si>
    <r>
      <rPr>
        <b/>
        <sz val="11"/>
        <color indexed="8"/>
        <rFont val="Arial"/>
        <family val="2"/>
      </rPr>
      <t>Objetivo del indicador:</t>
    </r>
    <r>
      <rPr>
        <sz val="11"/>
        <color indexed="8"/>
        <rFont val="Arial"/>
        <family val="2"/>
      </rPr>
      <t xml:space="preserve"> medir las transferencias realizadas a la nación y destinaciones específicas en recursos  líquidos. Este  indicador se encuentra globalizado centralizado por la Gerencia Financiera con base en los ingresos producidos al interior de la entidad.
</t>
    </r>
    <r>
      <rPr>
        <b/>
        <sz val="11"/>
        <color indexed="8"/>
        <rFont val="Arial"/>
        <family val="2"/>
      </rPr>
      <t>Numerador:</t>
    </r>
    <r>
      <rPr>
        <sz val="11"/>
        <color indexed="8"/>
        <rFont val="Arial"/>
        <family val="2"/>
      </rPr>
      <t xml:space="preserve"> corresponde a la sumatoria de valores transferidos y destinados oficialmente a las entidades beneficiarias establecidas en la Ley.
</t>
    </r>
    <r>
      <rPr>
        <b/>
        <sz val="11"/>
        <color indexed="8"/>
        <rFont val="Arial"/>
        <family val="2"/>
      </rPr>
      <t xml:space="preserve">Denominador: </t>
    </r>
    <r>
      <rPr>
        <sz val="11"/>
        <color indexed="8"/>
        <rFont val="Arial"/>
        <family val="2"/>
      </rPr>
      <t>corresponde a la meta establecida en el presupuesto aprobado por el Consejo Nacional de Estupefacientes.</t>
    </r>
  </si>
  <si>
    <t>Corresponde a los recursos líquidos transferidos a la Nación en cumplimiento del Artículo 91 de la Ley 1708 modificado por el artículo 22 de la Ley 1849 de 2017 para la Fiscalía General de la Nación, la Rama Judicial, Policía Judicial, Defensoría del Pueblo y la destinación especifica para el Fondo Victimas, Politica Antidrogas y FOMMUR .</t>
  </si>
  <si>
    <t>Gestionar la monetización de divisas y el recaudo de moneda nacional</t>
  </si>
  <si>
    <t xml:space="preserve">Disposición Final </t>
  </si>
  <si>
    <t>Otras Modalidades de Disposición Final</t>
  </si>
  <si>
    <t>Transferencias realizadas a la Nación a través de divisas monetizadas y moneda nacional</t>
  </si>
  <si>
    <t>(Valor monetizado y recaudado / Valor programado de divisas a monetizar y moneda nacional a recaudar)* 100%</t>
  </si>
  <si>
    <r>
      <rPr>
        <b/>
        <sz val="11"/>
        <color indexed="8"/>
        <rFont val="Arial"/>
        <family val="2"/>
      </rPr>
      <t xml:space="preserve">Objetivo del indicador: </t>
    </r>
    <r>
      <rPr>
        <sz val="11"/>
        <color indexed="8"/>
        <rFont val="Arial"/>
        <family val="2"/>
      </rPr>
      <t>medir las transferencias realizadas a la Nación a través de</t>
    </r>
    <r>
      <rPr>
        <b/>
        <sz val="11"/>
        <color indexed="8"/>
        <rFont val="Arial"/>
        <family val="2"/>
      </rPr>
      <t xml:space="preserve"> divisas monetizadas </t>
    </r>
    <r>
      <rPr>
        <sz val="11"/>
        <color indexed="8"/>
        <rFont val="Arial"/>
        <family val="2"/>
      </rPr>
      <t xml:space="preserve">y recaudo de moneda nacional identificada. 
</t>
    </r>
    <r>
      <rPr>
        <b/>
        <sz val="11"/>
        <color indexed="8"/>
        <rFont val="Arial"/>
        <family val="2"/>
      </rPr>
      <t>Numerador:</t>
    </r>
    <r>
      <rPr>
        <sz val="11"/>
        <color indexed="8"/>
        <rFont val="Arial"/>
        <family val="2"/>
      </rPr>
      <t xml:space="preserve"> corresponde al valor monetizado de divisas a través del Banco de la República o de los intermediarios del mercado cambiario y a la moneda nacional recibida e identificada para su registro en el inventario de activos.
</t>
    </r>
    <r>
      <rPr>
        <b/>
        <sz val="11"/>
        <color indexed="8"/>
        <rFont val="Arial"/>
        <family val="2"/>
      </rPr>
      <t>Denominador</t>
    </r>
    <r>
      <rPr>
        <sz val="11"/>
        <color indexed="8"/>
        <rFont val="Arial"/>
        <family val="2"/>
      </rPr>
      <t xml:space="preserve">: 
El </t>
    </r>
    <r>
      <rPr>
        <b/>
        <sz val="11"/>
        <color indexed="8"/>
        <rFont val="Arial"/>
        <family val="2"/>
      </rPr>
      <t>valor programado de divisas a monetizar</t>
    </r>
    <r>
      <rPr>
        <sz val="11"/>
        <color indexed="8"/>
        <rFont val="Arial"/>
        <family val="2"/>
      </rPr>
      <t xml:space="preserve"> se refiere al valor de divisas (moneda extranjera) recibidas por SAE hasta el mes de septiembre del 2024.
El </t>
    </r>
    <r>
      <rPr>
        <b/>
        <sz val="11"/>
        <color indexed="8"/>
        <rFont val="Arial"/>
        <family val="2"/>
      </rPr>
      <t>valor de moneda nacional a recaudar</t>
    </r>
    <r>
      <rPr>
        <sz val="11"/>
        <color indexed="8"/>
        <rFont val="Arial"/>
        <family val="2"/>
      </rPr>
      <t xml:space="preserve"> corresponde al valor de la moneda en pesos colombianos entregada por parte la autoridad competente.</t>
    </r>
  </si>
  <si>
    <t>En el primer trimestre se identifico $1.134.135.178
En el segundo trimestre se identifico $3.733.614.539
En el tercer trimestre se identificaron $713.780.224</t>
  </si>
  <si>
    <t>04. Generar rentabilidad económica a partir de la diversificación de ingresos, para la inversión social y la lucha contra el crimen organizado.</t>
  </si>
  <si>
    <t xml:space="preserve">Adelantar procesos de comercialización y venta de activos </t>
  </si>
  <si>
    <t>Realizar gestion con el fin de apoyar la  formalizacion de  negocios pendientes de escrituración y registro.</t>
  </si>
  <si>
    <t>Comercialización de Activos</t>
  </si>
  <si>
    <t>Dirección Comercial</t>
  </si>
  <si>
    <t xml:space="preserve">Formalizacion de negocios pendientes de escrituracion y registro </t>
  </si>
  <si>
    <t>Negocios escriturados y registrados / Negocios pendientes de escrituracion y registro.</t>
  </si>
  <si>
    <r>
      <rPr>
        <b/>
        <sz val="11"/>
        <color theme="1"/>
        <rFont val="Arial"/>
        <family val="2"/>
      </rPr>
      <t>Objetivo del indicador:</t>
    </r>
    <r>
      <rPr>
        <sz val="11"/>
        <color theme="1"/>
        <rFont val="Arial"/>
        <family val="2"/>
      </rPr>
      <t xml:space="preserve"> Medir la eficiencia del tramite de formalizacion de negocios( escriturados y registrados)  en el periodo de ejecución.
</t>
    </r>
    <r>
      <rPr>
        <b/>
        <sz val="11"/>
        <color theme="1"/>
        <rFont val="Arial"/>
        <family val="2"/>
      </rPr>
      <t>Numerador:</t>
    </r>
    <r>
      <rPr>
        <sz val="11"/>
        <color theme="1"/>
        <rFont val="Arial"/>
        <family val="2"/>
      </rPr>
      <t xml:space="preserve"> Corresponde al número de negocios escriturados y registrados.
</t>
    </r>
    <r>
      <rPr>
        <b/>
        <sz val="11"/>
        <color theme="1"/>
        <rFont val="Arial"/>
        <family val="2"/>
      </rPr>
      <t xml:space="preserve">Denominador: </t>
    </r>
    <r>
      <rPr>
        <sz val="11"/>
        <color theme="1"/>
        <rFont val="Arial"/>
        <family val="2"/>
      </rPr>
      <t>Corresponde a los  negocios  pendientes de escrituracion y registro en el  periodo de ejecucion.</t>
    </r>
  </si>
  <si>
    <t>La Dirección Comercial ha realizado un ejercicio continúo de apoyo y direccionamiento de actividades de formalización con las Direcciones Territoriales desde el segundo trimestre de este año. Para tal fin, se han programado Cronogramas de Escrituración conjuntos con los equipos de formalización de las Direcciones.
Las principales conclusiones de estos cronogramas han sido: 1. El cumplimiento de los primeros cronogramas es bajo, en tanto muchos negocios son inviables para su formalización. 2. Existe un grupo reducido e identificado de negocios con facilidad de escriturar, cuya identificación y priorización ha sido en parte posible gracias al ejercicio de los cronogramas.</t>
  </si>
  <si>
    <t>El principal programa de mejora corresponde al apoyo y direccionamiento a la formalización que se ejecuta en la conformación de Cronogramas de Escrituración bimensuales con cada Dirección Territorial, permitiendo identificar negocios con prioridades estratégicas.</t>
  </si>
  <si>
    <t>Gestionar los ingresos de ventas de inmuebles sociales y no sociales comercializados a través de la Dirección Comercial</t>
  </si>
  <si>
    <t>Ingresos por venta de inmuebles</t>
  </si>
  <si>
    <t>(Valor de ingresos por ventas de inmuebles / Valor de ingresos de ventas de inmuebles proyectado para la vigencia)*100%</t>
  </si>
  <si>
    <r>
      <rPr>
        <b/>
        <sz val="11"/>
        <color indexed="8"/>
        <rFont val="Arial"/>
        <family val="2"/>
      </rPr>
      <t>Objetivo del indicador</t>
    </r>
    <r>
      <rPr>
        <sz val="11"/>
        <color indexed="8"/>
        <rFont val="Arial"/>
        <family val="2"/>
      </rPr>
      <t xml:space="preserve">: medir los ingresos por la venta de inmuebles sociales y no sociales comercializados a través de la Dirección Comercial
</t>
    </r>
    <r>
      <rPr>
        <b/>
        <sz val="11"/>
        <color indexed="8"/>
        <rFont val="Arial"/>
        <family val="2"/>
      </rPr>
      <t>Numerador</t>
    </r>
    <r>
      <rPr>
        <sz val="11"/>
        <color indexed="8"/>
        <rFont val="Arial"/>
        <family val="2"/>
      </rPr>
      <t xml:space="preserve">: es el valor de ingresos por ventas de inmuebles sociales y no sociales comercializados a través de la Dirección Comercial. Este ingreso es producto de ventas directas, cuotas partes, ventas masivas y ventas a través del operador comercial.
</t>
    </r>
    <r>
      <rPr>
        <b/>
        <sz val="11"/>
        <color indexed="8"/>
        <rFont val="Arial"/>
        <family val="2"/>
      </rPr>
      <t>Denominador:</t>
    </r>
    <r>
      <rPr>
        <sz val="11"/>
        <color indexed="8"/>
        <rFont val="Arial"/>
        <family val="2"/>
      </rPr>
      <t xml:space="preserve"> corresponde a los ingresos por venta programados para la vigencia.</t>
    </r>
  </si>
  <si>
    <t xml:space="preserve">Corte al 30 de septiembre: $ 50.742.933.338 corresponde a Gerencia de Activos No Sociales y $ 46.805.845.989 corresponde a la Gerencia de Activos Sociales. El único recaudo efectivo  contabilizado al final de la vigencia será el de la Gerencia de Activos No Sociales. </t>
  </si>
  <si>
    <t xml:space="preserve">ANT: en el marco del nuevo convenio y de la articulación con la Agencia Nacional de Tierras se están realizando promesas de mayor valor y alistamiento masivo con el objetivo de coordinar los criterios de viabilidad agroecológica de la ANT y los inmuebles disponibles para venta de la SAE.                   Ventas Directas: actualmente la Dirección Comercial se encuentra en negociaciones  con la Alcaldía de Santiago de Cali, Universidad de Cundinamarca y el Instituto Colombiano de Bienestar Familiar.                                     Ventas por operador comercial: actualmente la Dirección Comercial ser encuentra realizando seguimiento a clientes de forma telefónica, ha conformado un equipo comercial de choque que permitan el despliegue de estrategias como: portafolios, seguimientos telefónicos, correos masivos y estrategias de recordatorio de marca. </t>
  </si>
  <si>
    <t>Generar ingresos producto de la administración o disposición temporal de activos</t>
  </si>
  <si>
    <t>Distribuir las utilidades generadas por sociedades activas al FRISCO</t>
  </si>
  <si>
    <t>Cumplimiento del
presupuesto de ingreso de Sociedades Activas</t>
  </si>
  <si>
    <t>(Ingresos económicos generados por sociedades y establecimientos de comercio / Ingresos económicos estimados a distribuir al FRISCO)*100%</t>
  </si>
  <si>
    <r>
      <rPr>
        <b/>
        <sz val="11"/>
        <rFont val="Arial"/>
        <family val="2"/>
      </rPr>
      <t xml:space="preserve">Objetivo del indicador: </t>
    </r>
    <r>
      <rPr>
        <sz val="11"/>
        <rFont val="Arial"/>
        <family val="2"/>
      </rPr>
      <t xml:space="preserve">medir la generación de ingresos a partir de las ventas y productividad de sociedades activas y establecimientos de comercio. 
</t>
    </r>
    <r>
      <rPr>
        <b/>
        <sz val="11"/>
        <rFont val="Arial"/>
        <family val="2"/>
      </rPr>
      <t>Numerador:</t>
    </r>
    <r>
      <rPr>
        <sz val="11"/>
        <rFont val="Arial"/>
        <family val="2"/>
      </rPr>
      <t xml:space="preserve"> corresponde al valor ventas, utilidades y demás recursos que ingresen al FRISCO producto de alguna gestion realizada por la gerencia de sociedades activas.
</t>
    </r>
    <r>
      <rPr>
        <b/>
        <sz val="11"/>
        <rFont val="Arial"/>
        <family val="2"/>
      </rPr>
      <t>Denominador:</t>
    </r>
    <r>
      <rPr>
        <sz val="11"/>
        <rFont val="Arial"/>
        <family val="2"/>
      </rPr>
      <t xml:space="preserve"> corresponde al presupuesto de ingreso estimado para la Gerencia de Sociedades Activas, que incluye todos los recursos por cualquier concepto que ingresen al FRISCO producto de alguna gestion realizada por la vicepresidencia de sociedades.</t>
    </r>
  </si>
  <si>
    <t>Se reportan ingresos por concepto de utilidades de las siguientes sociedades:
- PSTC (09/05/2024 = $1,200,000,000.00)
- INVERAUTOS (20/05/2024 = $487,580,114.00)
- DEPOSITO BRISAS DEL CAGUAN (28/05/2024 = $107,357,391.72)
- DROGAS LA REBAJA (14/06/2024 = $1,610,923,050.00)
- AUTOSERVICIO LA BONANZA D. (19/06/2024 = 106,670,350)
- MEPRECOL (28/06/2024 = $458,476,500) 
- CREDIREBAJA (20/06/2024 = $34,261,000)
- ESTACIÓN DE SERVICIOS ZONA FRANCA LA VIRGINIA (26/06/2024 = $114,747,506)
- DEPOSITO BRISAS DEL CAGUAN (28/06/2024 = $100,000,000)
- COMERFAR (17/07/2024 = $1,020,156,701)
- PATMAR (17/07/2024 = $148,380,500)
- PENTACOOP (17/07/2024 = $72,176,036)
- LTC (19/07/2024 = $437,795,329) 
- PSTC (30/07/2024 = $812,367,847)
- LLANO CENTRO (31/07/2024 = $1,637,559,800)
- INVERSIONES LOPEZ CADAVID (27/08/2024 = $80,000,000)
- CREDIREBAJA S.A. (26/09/2024=$15,000,000)</t>
  </si>
  <si>
    <t>En las asambleas del tercer semestre se decretó un total de $18,000,000,000.00 COP utilidades, de las cuales se pacta su consignación dentro de los siguientes meses. 
Esta Dirección reitera la solicitud para ajustar el indicador, para que únicamente se tenga en cuenta el monto de Utilidades que recibe el FRISCO. Teniendo en cuenta que la venta de sociedades depende de factores externos que no se pueden garantizar.</t>
  </si>
  <si>
    <t>Diseñar y/o implementar  estrategias de ahorro en la administración de activos.</t>
  </si>
  <si>
    <t>Disponer de manera definitiva los activos entregados por las extintas FARC que no cuenten con potencial de comercialización</t>
  </si>
  <si>
    <t>Comercialización de Activos
Otras Modalidades de Disposición Final</t>
  </si>
  <si>
    <t xml:space="preserve">Disposición Final de activos entregados por las extintas FARC </t>
  </si>
  <si>
    <t>(Activos entregados por las extintas FARC dispuestos de manera definitiva/Activos programados a disponer de manera definitiva)*100%</t>
  </si>
  <si>
    <r>
      <rPr>
        <b/>
        <sz val="11"/>
        <color indexed="8"/>
        <rFont val="Arial"/>
        <family val="2"/>
      </rPr>
      <t>Objetivo del indicador:</t>
    </r>
    <r>
      <rPr>
        <sz val="11"/>
        <color indexed="8"/>
        <rFont val="Arial"/>
        <family val="2"/>
      </rPr>
      <t xml:space="preserve"> medir la disposición final de los activos entregados por las extintas FARC que no cuenten con potencial de comercialización
</t>
    </r>
    <r>
      <rPr>
        <b/>
        <sz val="11"/>
        <color indexed="8"/>
        <rFont val="Arial"/>
        <family val="2"/>
      </rPr>
      <t xml:space="preserve">Numerador: </t>
    </r>
    <r>
      <rPr>
        <sz val="11"/>
        <color indexed="8"/>
        <rFont val="Arial"/>
        <family val="2"/>
      </rPr>
      <t xml:space="preserve">activos entregados por las extintas FARC, dispuestos de manera definitiva por mecanismos de chatarrización, destrucción o donación. 
</t>
    </r>
    <r>
      <rPr>
        <b/>
        <sz val="11"/>
        <color indexed="8"/>
        <rFont val="Arial"/>
        <family val="2"/>
      </rPr>
      <t>Denominador:</t>
    </r>
    <r>
      <rPr>
        <sz val="11"/>
        <color indexed="8"/>
        <rFont val="Arial"/>
        <family val="2"/>
      </rPr>
      <t xml:space="preserve"> los activos programados</t>
    </r>
    <r>
      <rPr>
        <b/>
        <sz val="11"/>
        <color rgb="FF7030A0"/>
        <rFont val="Arial"/>
        <family val="2"/>
      </rPr>
      <t xml:space="preserve"> </t>
    </r>
    <r>
      <rPr>
        <sz val="11"/>
        <rFont val="Arial"/>
        <family val="2"/>
      </rPr>
      <t xml:space="preserve">y con alistamiento para disponer de manera definitiva corresponden a los bienes a chatarrizar, destruir o donar, que no fueron objeto de interés en los procesos de comercialización, es decir, que al menos cuenten con aprobación del consejo fiduciario para su respectiva disposición. Esta meta es variable conforme al comportamiento de la comercialización de activos. </t>
    </r>
  </si>
  <si>
    <t>Para el tercer trimestre de 2024, se realizaron las siguientes actividades como avance en la destinación final de 732 unidades de bienes muebles:
* Uniformes militares (intendencia): 484 ud. - En el tercer trimestre no se logro realizar la sesión del comité técnico y el consejo fiduciario, ya que la dirección de proyectos se encuentra analizando la posibilidad de suscribir un contrato directo con la organización que transformaría los uniformes sin tener que donar los activos a un tercero, se espera para el cuarto semestre del 2024 hacer las sesiones correspondientes.
* Radios y accesorios: 248 ud. -  Para el tercer trimestre del 2024 se realizo sesión del subcomité financiero y presupuestal del consejo fiduciario, en donde sus siete delegados recomendaron la donación de los activos, sin embargo, no fue posible realizar la sesión del consejo fiduciario prevista en el tercer trimestre, por lo cual se tiene prevista su realización en el cuarto trimestre del 2024.</t>
  </si>
  <si>
    <t>En atención a que este indicador esta supeditado a los tiempos determinados por las entidades públicas que emiten aprobación a las destinaciones finales (destrucción, chatarrización y destrucción), se tiene previsto según plan de acción de la Dirección de Proyectos dar cumplimiento a la meta establecida en el tercer trimestre de 2024</t>
  </si>
  <si>
    <t>Entregar a las Gerencias de Inmuebles los remanentes  en inmuebles por liquidación de sociedades</t>
  </si>
  <si>
    <t>Dirección de Seguimiento y Control de Liquidaciones</t>
  </si>
  <si>
    <t>Entrega de remanentes en inmuebles por liquidación de Sociedades</t>
  </si>
  <si>
    <t>(Remanentes en inmuebles entregados por liquidación de sociedades / Remanentes en inmuebles de sociedades en liquidación estimados para entrega) *100%</t>
  </si>
  <si>
    <r>
      <rPr>
        <b/>
        <sz val="11"/>
        <color rgb="FF000000"/>
        <rFont val="Arial"/>
        <family val="2"/>
      </rPr>
      <t>Objetivo del indicador:</t>
    </r>
    <r>
      <rPr>
        <sz val="11"/>
        <color rgb="FF000000"/>
        <rFont val="Arial"/>
        <family val="2"/>
      </rPr>
      <t xml:space="preserve"> medir la entrega de remanentes en inmuebles a favor del FRISCO por liquidación de Sociedades. 
</t>
    </r>
    <r>
      <rPr>
        <b/>
        <sz val="11"/>
        <color rgb="FF000000"/>
        <rFont val="Arial"/>
        <family val="2"/>
      </rPr>
      <t>Numerador:</t>
    </r>
    <r>
      <rPr>
        <sz val="11"/>
        <color rgb="FF000000"/>
        <rFont val="Arial"/>
        <family val="2"/>
      </rPr>
      <t xml:space="preserve"> los remanentes en inmuebles corresponden a los activos sociales producto de la liquidación de la sociedad.
</t>
    </r>
    <r>
      <rPr>
        <b/>
        <sz val="11"/>
        <color rgb="FF000000"/>
        <rFont val="Arial"/>
        <family val="2"/>
      </rPr>
      <t>Denominador:</t>
    </r>
    <r>
      <rPr>
        <sz val="11"/>
        <color rgb="FF000000"/>
        <rFont val="Arial"/>
        <family val="2"/>
      </rPr>
      <t xml:space="preserve"> la estimación de los remanentes se realiza con base en la valoración patrimonial de los activos sociales priorizados para la vigencia.</t>
    </r>
  </si>
  <si>
    <t>Con memorando No. 20245100073763 del 13 de junio del 2024 la sociedad COMPAÑÍA COSTRUCTORA Y COMERCIALIZADORA DEL SUR LIMITADA COSUR LTDA EN LIQUIDACION formalizo la entrega de remanente liquidado anticipado por valor de $1,740,125,924
Con memorando No. 20245100075993 la sociedad CONSTRUCCIONES MIRAMAR LIMITADA EN LIQUIDACIÓN formalizo la entrega de remanente liquidado Final por valor de $10,583,508,601.444
Con memorando No.20245100108763 la sociedad POSADA ALEMANA LTDAEN LIQUIDACIÓN, formalizo la entrega de remanente liquido final por e valor 6,329,582,572</t>
  </si>
  <si>
    <t>Entregar a la Gerencia Financiera los remanentes líquidos por la liquidación de sociedades</t>
  </si>
  <si>
    <t>Entrega de remanentes líquidos por liquidación de Sociedades</t>
  </si>
  <si>
    <t>(Remanentes líquidos entregados por liquidación de sociedades / Remanentes líquidos de sociedades en liquidación estimados para entrega) *100%</t>
  </si>
  <si>
    <r>
      <rPr>
        <b/>
        <sz val="11"/>
        <color indexed="8"/>
        <rFont val="Arial"/>
        <family val="2"/>
      </rPr>
      <t>Objetivo del indicador:</t>
    </r>
    <r>
      <rPr>
        <sz val="11"/>
        <color indexed="8"/>
        <rFont val="Arial"/>
        <family val="2"/>
      </rPr>
      <t xml:space="preserve"> medir la entrega de recursos líquidos realizada a favor del FRISCO por liquidación de Sociedades. 
</t>
    </r>
    <r>
      <rPr>
        <b/>
        <sz val="11"/>
        <color indexed="8"/>
        <rFont val="Arial"/>
        <family val="2"/>
      </rPr>
      <t>Numerador:</t>
    </r>
    <r>
      <rPr>
        <sz val="11"/>
        <color rgb="FF000000"/>
        <rFont val="Arial"/>
        <family val="2"/>
      </rPr>
      <t xml:space="preserve"> los remanentes líquidos corresponden a los dineros provenientes de la liquidación de las sociedades. </t>
    </r>
    <r>
      <rPr>
        <sz val="11"/>
        <color indexed="8"/>
        <rFont val="Arial"/>
        <family val="2"/>
      </rPr>
      <t xml:space="preserve">
</t>
    </r>
    <r>
      <rPr>
        <b/>
        <sz val="11"/>
        <color indexed="8"/>
        <rFont val="Arial"/>
        <family val="2"/>
      </rPr>
      <t>Denominador</t>
    </r>
    <r>
      <rPr>
        <sz val="11"/>
        <color indexed="8"/>
        <rFont val="Arial"/>
        <family val="2"/>
      </rPr>
      <t>: la estimación de los remanentes se realiza con base en la valoración patrimonial de las sociedades priorizadas para la vigencia.</t>
    </r>
  </si>
  <si>
    <t>Al tercer  trimestre se realizo la entrega anticipada del FMI 088-10570 de propiedad de la sociedad AGROPECUARIA RIO GRANDE SA EN LIQUIDACIÓN, formalizado a traves de memorando No. 20245100047343</t>
  </si>
  <si>
    <t>Se han realizado mesas de trabajo con la Vicepresidencia De Bienes Muebles e Inmuebles con fin de revisar a profundidad el “  N-DF2-059 Instructivo Remanentes bienes sociales a ingresar al FRISCO y en ese sentido alinear el procedimeinto para continuar con las entregas y poder subir el indicador.</t>
  </si>
  <si>
    <t>Reducir el inventario de las sociedades en liquidación con activos</t>
  </si>
  <si>
    <t>Liquidación de sociedades con activos</t>
  </si>
  <si>
    <t xml:space="preserve">(Sociedades con activos liquidadas / Sociedades con activos priorizados para cierre liquidatario) *100%
</t>
  </si>
  <si>
    <r>
      <rPr>
        <b/>
        <sz val="11"/>
        <color indexed="8"/>
        <rFont val="Arial"/>
        <family val="2"/>
      </rPr>
      <t xml:space="preserve">Objetivo del indicador: </t>
    </r>
    <r>
      <rPr>
        <sz val="11"/>
        <color indexed="8"/>
        <rFont val="Arial"/>
        <family val="2"/>
      </rPr>
      <t xml:space="preserve">medir la reducción del inventario de las sociedades con activos en liquidación. 
</t>
    </r>
    <r>
      <rPr>
        <b/>
        <sz val="11"/>
        <color indexed="8"/>
        <rFont val="Arial"/>
        <family val="2"/>
      </rPr>
      <t>Numerador:</t>
    </r>
    <r>
      <rPr>
        <sz val="11"/>
        <color indexed="8"/>
        <rFont val="Arial"/>
        <family val="2"/>
      </rPr>
      <t xml:space="preserve"> corresponde a las sociedades liquidadas registrados en el sistema de información de SAE con marcación de "Pre -Estado" en el inventario.
</t>
    </r>
    <r>
      <rPr>
        <b/>
        <sz val="11"/>
        <color indexed="8"/>
        <rFont val="Arial"/>
        <family val="2"/>
      </rPr>
      <t xml:space="preserve">Denominador: </t>
    </r>
    <r>
      <rPr>
        <sz val="11"/>
        <color rgb="FF000000"/>
        <rFont val="Arial"/>
        <family val="2"/>
      </rPr>
      <t xml:space="preserve">corresponde a </t>
    </r>
    <r>
      <rPr>
        <b/>
        <sz val="11"/>
        <color indexed="8"/>
        <rFont val="Arial"/>
        <family val="2"/>
      </rPr>
      <t xml:space="preserve"> </t>
    </r>
    <r>
      <rPr>
        <sz val="11"/>
        <color indexed="8"/>
        <rFont val="Arial"/>
        <family val="2"/>
      </rPr>
      <t>las sociedades con activos priorizadas para cierre liquidatario en la vigencia 2024.</t>
    </r>
  </si>
  <si>
    <t xml:space="preserve">En virtud del “P-DF2-107 Procedimiento Entrega de Activos”, las siguientes sociedades cuentan con la marcación de PRE-ESTADO, en el aplicativa sigma para el primer trimeste
- GANADERIA LA REFORMA LIMITADA EN LIQUIDACIÓN
- COMICARSA SA EN LIQUIDACIÓN
Al tercer trimetsre del no se han realizado descargas de sociedades en el inventario.
</t>
  </si>
  <si>
    <t>Se se esta realizando las gestiones para la marcación del pre-esatdo en le inventario de COMPAÑÍA COSTRUCTORA Y COMERCIALIZADORA DEL SUR LIMITADA COSUR LTDA EN LIQUIDACION y INVERSIONES Y CONSTRUCCIONES TAMESIS S.A. EN LIQUIDACIÓN, dado que estamos a la espera de la escrituracion de sus activos.</t>
  </si>
  <si>
    <t>Reducir el inventario de las sociedades en liquidación sin activos y cancelar matrículas de establecimientos de comercio</t>
  </si>
  <si>
    <t>Liquidación de sociedades sin activos y cancelación de matrículas de establecimientos de comercio</t>
  </si>
  <si>
    <t xml:space="preserve">(Sociedades sin activos con cierre de procesos liquidatarios y establecimientos de comercio con cancelación de matrículas / Sociedades sin activos y establecimientos de comercio priorizados para cierre liquidatario) *100%
</t>
  </si>
  <si>
    <r>
      <rPr>
        <b/>
        <sz val="11"/>
        <color indexed="8"/>
        <rFont val="Arial"/>
        <family val="2"/>
      </rPr>
      <t xml:space="preserve">Objetivo del indicador: </t>
    </r>
    <r>
      <rPr>
        <sz val="11"/>
        <color indexed="8"/>
        <rFont val="Arial"/>
        <family val="2"/>
      </rPr>
      <t xml:space="preserve">medir la reducción del inventario respecto a la cancelación de matrículas de las sociedades en liquidación sin activos y de los establecimientos de comercio. 
</t>
    </r>
    <r>
      <rPr>
        <b/>
        <sz val="11"/>
        <color indexed="8"/>
        <rFont val="Arial"/>
        <family val="2"/>
      </rPr>
      <t xml:space="preserve">Numerador: </t>
    </r>
    <r>
      <rPr>
        <sz val="11"/>
        <color indexed="8"/>
        <rFont val="Arial"/>
        <family val="2"/>
      </rPr>
      <t xml:space="preserve">corresponde a las sociedades sin activos liquidadas y establecimientos de comercio con cancelación de matrículas registrados en el sistema de información de SAE con marcación de " Pre- Estado" en el inventario.
</t>
    </r>
    <r>
      <rPr>
        <b/>
        <sz val="11"/>
        <color indexed="8"/>
        <rFont val="Arial"/>
        <family val="2"/>
      </rPr>
      <t xml:space="preserve">Denominador: </t>
    </r>
    <r>
      <rPr>
        <sz val="11"/>
        <color rgb="FF000000"/>
        <rFont val="Arial"/>
        <family val="2"/>
      </rPr>
      <t xml:space="preserve">corresponde a </t>
    </r>
    <r>
      <rPr>
        <sz val="11"/>
        <color indexed="8"/>
        <rFont val="Arial"/>
        <family val="2"/>
      </rPr>
      <t>las sociedades sin activos y establecimientos de comercio priorizados para cierre liquidatario o cancelación de matrícula en la vigencia 2024.</t>
    </r>
  </si>
  <si>
    <t>Para el tercer  trimestre no se relizaron  cambios de estado en el inventario de sociedaes y establecimientos de papel.</t>
  </si>
  <si>
    <t xml:space="preserve">
•	Asimismo, se solicitó la viabilidad jurídicade 35 sociedades de papel que tienen cuenta de acta final a la fecha no han dado respuesta, una vez den viabilidad juridica se presentara a comite tecnico de sociedades aprobacion de enajenacion temprana conforme al articulo 93 numeral 7 de la ley 1708 de 2014. 
•	Se adelantó por parte de la Dirección circularización de 32 sociedades de papel extintas, para determinar la existencia o no de activos y consecuencia de ello. Una vez concluyo la circularizaciónn se han 19 celebrado asambleas y/o junta de socios de para continuar el tramite de liquidcaion y esta proximas a realizarse 8 asambleas mas.</t>
  </si>
  <si>
    <t>Fortalecer el modelo de seguimiento y control de los recursos económicos</t>
  </si>
  <si>
    <t>Realizar el seguimiento y control de la ejecución presupuestal de gasto de FRISCO</t>
  </si>
  <si>
    <t>Presupuesto</t>
  </si>
  <si>
    <t>NO</t>
  </si>
  <si>
    <t>Ejecución presupuestal de gasto de FRISCO</t>
  </si>
  <si>
    <t>(Valor del presupuesto de gasto ejecutado en  FRISCO / Valor del Presupuesto de gasto FRISCO aprobado) *100%</t>
  </si>
  <si>
    <r>
      <rPr>
        <b/>
        <sz val="11"/>
        <color indexed="8"/>
        <rFont val="Arial"/>
        <family val="2"/>
      </rPr>
      <t>Objetivo del indicador:</t>
    </r>
    <r>
      <rPr>
        <sz val="11"/>
        <color indexed="8"/>
        <rFont val="Arial"/>
        <family val="2"/>
      </rPr>
      <t xml:space="preserve"> medir la ejecución presupuestal de gastos de FRISCO aprobados en la vigencia
</t>
    </r>
    <r>
      <rPr>
        <b/>
        <sz val="11"/>
        <color indexed="8"/>
        <rFont val="Arial"/>
        <family val="2"/>
      </rPr>
      <t>Numerador:</t>
    </r>
    <r>
      <rPr>
        <sz val="11"/>
        <color indexed="8"/>
        <rFont val="Arial"/>
        <family val="2"/>
      </rPr>
      <t xml:space="preserve"> corresponde al presupuesto ejecutado, acumulado y registrado en el aplicativo financiero.
</t>
    </r>
    <r>
      <rPr>
        <b/>
        <sz val="11"/>
        <color indexed="8"/>
        <rFont val="Arial"/>
        <family val="2"/>
      </rPr>
      <t>Denominador:</t>
    </r>
    <r>
      <rPr>
        <sz val="11"/>
        <color indexed="8"/>
        <rFont val="Arial"/>
        <family val="2"/>
      </rPr>
      <t xml:space="preserve"> el valor de presupuesto de gasto de FRISCO programado corresponde al aprobado por el Consejo Nacional de Estupefacientes. 
</t>
    </r>
    <r>
      <rPr>
        <b/>
        <sz val="11"/>
        <color indexed="8"/>
        <rFont val="Arial"/>
        <family val="2"/>
      </rPr>
      <t>Observación:</t>
    </r>
    <r>
      <rPr>
        <sz val="11"/>
        <color indexed="8"/>
        <rFont val="Arial"/>
        <family val="2"/>
      </rPr>
      <t xml:space="preserve"> este indicador es globalizado centralizado por esta Gerencia,  con base en la ejecución presupuestal de las áreas.</t>
    </r>
  </si>
  <si>
    <t xml:space="preserve">
El porcentaje de ejecución sobre compromisos se encuentra en un 84% sobre la meta anual, donde el rubro más representativo son las destinaciones especificas,  transferencias del Artículo 91 de la Ley 1708 de 2014  y  los gastos de funcionamiento de la SAE</t>
  </si>
  <si>
    <t xml:space="preserve">Realizar el seguimiento y control de la ejecución presupuestal de gasto de SAE </t>
  </si>
  <si>
    <t>Ejecución presupuestal de gasto de SAE</t>
  </si>
  <si>
    <t>(Valor del presupuesto de gasto ejecutado en SAE / Valor del Presupuesto de gasto SAE aprobado  ) *100%</t>
  </si>
  <si>
    <r>
      <rPr>
        <b/>
        <sz val="11"/>
        <color indexed="8"/>
        <rFont val="Arial"/>
        <family val="2"/>
      </rPr>
      <t>Objetivo del indicador:</t>
    </r>
    <r>
      <rPr>
        <sz val="11"/>
        <color indexed="8"/>
        <rFont val="Arial"/>
        <family val="2"/>
      </rPr>
      <t xml:space="preserve"> medir la ejecución presupuestal de gastos de SAE aprobados en la vigencia.
</t>
    </r>
    <r>
      <rPr>
        <b/>
        <sz val="11"/>
        <color indexed="8"/>
        <rFont val="Arial"/>
        <family val="2"/>
      </rPr>
      <t>Numerador:</t>
    </r>
    <r>
      <rPr>
        <sz val="11"/>
        <color indexed="8"/>
        <rFont val="Arial"/>
        <family val="2"/>
      </rPr>
      <t xml:space="preserve"> corresponde al presupuesto ejecutado, acumulado y registrado en el aplicativo financiero.
</t>
    </r>
    <r>
      <rPr>
        <b/>
        <sz val="11"/>
        <color indexed="8"/>
        <rFont val="Arial"/>
        <family val="2"/>
      </rPr>
      <t>Denominador:</t>
    </r>
    <r>
      <rPr>
        <sz val="11"/>
        <color indexed="8"/>
        <rFont val="Arial"/>
        <family val="2"/>
      </rPr>
      <t xml:space="preserve"> el valor de presupuesto de gasto de SAE programado corresponde al aprobado por la Junta Directiva. 
</t>
    </r>
    <r>
      <rPr>
        <b/>
        <sz val="11"/>
        <color indexed="8"/>
        <rFont val="Arial"/>
        <family val="2"/>
      </rPr>
      <t>Observación:</t>
    </r>
    <r>
      <rPr>
        <sz val="11"/>
        <color indexed="8"/>
        <rFont val="Arial"/>
        <family val="2"/>
      </rPr>
      <t xml:space="preserve"> este indicador es globalizado centralizado por esta Gerencia, con base en la ejecución presupuestal de las áreas.</t>
    </r>
  </si>
  <si>
    <t xml:space="preserve">
El porcentaje de ejecución sobre compromisos fue del 64% sobre la meta anual, donde el rubro más representativo obedece al concepto de gastos asociados a la nómina, seguido por el rubro de arrendamientos de bienes  inmuebles.</t>
  </si>
  <si>
    <t>Diversificar y fortalecer el portafolio de inversiones de la SAE.</t>
  </si>
  <si>
    <t>Realizar inversiones de recursos líquidos de acuerdo con el Decreto 1525 del 2008 mediante estrategias de inversión que permitan aumentar la rentabilidad.</t>
  </si>
  <si>
    <t>Valor total de rendimientos de inversión con recursos líquidos extintos y en proceso</t>
  </si>
  <si>
    <t>(Valor total de rendimientos obtenidos de inversiones con recursos líquidos extintos y en proceso / Meta de rendimientos financieros esperados con inversiones realizadas) *100%</t>
  </si>
  <si>
    <r>
      <rPr>
        <b/>
        <sz val="11"/>
        <color indexed="8"/>
        <rFont val="Arial"/>
        <family val="2"/>
      </rPr>
      <t>Objetivo del indicador:</t>
    </r>
    <r>
      <rPr>
        <sz val="11"/>
        <color indexed="8"/>
        <rFont val="Arial"/>
        <family val="2"/>
      </rPr>
      <t xml:space="preserve"> medir la obtención del valor total de los rendimientos esperados de la inversión de recursos líquidos extintos y en proceso. 
</t>
    </r>
    <r>
      <rPr>
        <b/>
        <sz val="11"/>
        <color indexed="8"/>
        <rFont val="Arial"/>
        <family val="2"/>
      </rPr>
      <t>Numerador:</t>
    </r>
    <r>
      <rPr>
        <sz val="11"/>
        <color indexed="8"/>
        <rFont val="Arial"/>
        <family val="2"/>
      </rPr>
      <t xml:space="preserve"> corresponde al valor recibido producto de las inversiones en CDTs, TES, fondos de inversión u otros permitidos en la Ley, de acuerdo con la periodicidad de la inversión.
</t>
    </r>
    <r>
      <rPr>
        <b/>
        <sz val="11"/>
        <color indexed="8"/>
        <rFont val="Arial"/>
        <family val="2"/>
      </rPr>
      <t>Denominador</t>
    </r>
    <r>
      <rPr>
        <sz val="11"/>
        <color indexed="8"/>
        <rFont val="Arial"/>
        <family val="2"/>
      </rPr>
      <t xml:space="preserve">: corresponde al valor presupuestado de rendimientos por inversión en la vigencia. </t>
    </r>
  </si>
  <si>
    <t>La entidad a corte 30 de septiembre de 2024 ha generado rendimientos financieros por valor de $59,718 millones de pesos, gran parte de los recursos obtenidos corresponden inversiones en titulos TES por valor de $23,876 millones de pesos, seguido de rentabilidades en fondos de Inversión colectiva por valor de $20,079 millones de pesos rentabilidades del 9,28%EA llegando al 85% de la meta propuesta</t>
  </si>
  <si>
    <t>De acuerdo a las condiciones actuales de mercado y lo proyectado por las diferenctes entidades financieras se espera un cierre de año con tasas aproximadas del 8% EA para fondos de inversion colectiva , para la inversiones en CDT 9%EA sumado a la obtencion de  nuevos recursos en el ultimo trimestre llevaria al cumplimiento de la meta en un 100%</t>
  </si>
  <si>
    <t>Realizar las fichas técnicas de caracterización de  Inmuebles Rurales para su comercialización</t>
  </si>
  <si>
    <t>Alistamiento de Activos</t>
  </si>
  <si>
    <t>Fichas técnicas de caracterización de Inmuebles Rurales entregadas a Gerencia Técnica para comercialización</t>
  </si>
  <si>
    <t>(Folios de Matrícula Inmobiliaria de inmuebles rurales con ficha de caracterización para comercialización /Folios de Matrícula Inmobiliaria de inmuebles rurales con solicitud de fichas de caracterización para comercialización) *100%</t>
  </si>
  <si>
    <r>
      <rPr>
        <b/>
        <sz val="11"/>
        <color rgb="FF000000"/>
        <rFont val="Arial"/>
        <family val="2"/>
      </rPr>
      <t>Objetivo del indicador:</t>
    </r>
    <r>
      <rPr>
        <sz val="11"/>
        <color indexed="8"/>
        <rFont val="Arial"/>
        <family val="2"/>
      </rPr>
      <t xml:space="preserve"> medir el proceso de caracterización técnica de inmuebles rurales para disponerlos de manera definitiva mediante enajenación.
</t>
    </r>
    <r>
      <rPr>
        <b/>
        <sz val="11"/>
        <color rgb="FF000000"/>
        <rFont val="Arial"/>
        <family val="2"/>
      </rPr>
      <t xml:space="preserve">Numerador: </t>
    </r>
    <r>
      <rPr>
        <sz val="11"/>
        <color indexed="8"/>
        <rFont val="Arial"/>
        <family val="2"/>
      </rPr>
      <t xml:space="preserve">corresponde al número de folios de matrícula de inmuebles rurales que cuentan con fichas de caracterización predial elaboradas o actualizadas para el proceso de enajenación.
</t>
    </r>
    <r>
      <rPr>
        <b/>
        <sz val="11"/>
        <color rgb="FF000000"/>
        <rFont val="Arial"/>
        <family val="2"/>
      </rPr>
      <t xml:space="preserve">Denominador: </t>
    </r>
    <r>
      <rPr>
        <sz val="11"/>
        <color indexed="8"/>
        <rFont val="Arial"/>
        <family val="2"/>
      </rPr>
      <t xml:space="preserve">corresponde a los folios de matrícula inmersos en procesos de enajenación que cuenten con solicitud de elaboración de ficha técnica de caracterización predial por parte de las diferentes áreas. </t>
    </r>
  </si>
  <si>
    <t>Se resalta que del periodo reportado se realizaron 7 fichas tecnicas para predios que requieren enajeacion sobre 8 solicitudes presentadas.</t>
  </si>
  <si>
    <t xml:space="preserve">Articular el alistamiento completo de los inmuebles urbanos objeto de enajenación temprana. </t>
  </si>
  <si>
    <t>Alistamiento de inmuebles urbanos para enajenación temprana</t>
  </si>
  <si>
    <t>(Inmuebles urbanos con revisión documental completa para presentación a Comité de Enajenación Temprana/ Inmuebles urbanos potenciales para enajenación temprana objeto de revisión)*100%</t>
  </si>
  <si>
    <r>
      <rPr>
        <b/>
        <sz val="11"/>
        <rFont val="Arial"/>
        <family val="2"/>
      </rPr>
      <t xml:space="preserve">Objetivo del indicador: </t>
    </r>
    <r>
      <rPr>
        <sz val="11"/>
        <rFont val="Arial"/>
        <family val="2"/>
      </rPr>
      <t xml:space="preserve">medir el alistamiento completo de los inmuebles urbanos para presentación al Comité de Enajenación Temprana.
</t>
    </r>
    <r>
      <rPr>
        <b/>
        <sz val="11"/>
        <rFont val="Arial"/>
        <family val="2"/>
      </rPr>
      <t>Numerador:</t>
    </r>
    <r>
      <rPr>
        <sz val="11"/>
        <rFont val="Arial"/>
        <family val="2"/>
      </rPr>
      <t xml:space="preserve"> la revisión documental completa de los inmuebles potenciales para enajenación temprana bajo cualquier causal de enajenación, aborda la revisión de la existencia de las viabilidades jurídicas, técnicas y administrativas, junto con la revisión de fichas de enajenación temprana cuando aplique. Para los inmuebles a enajenar bajo la causal C4 y C7 no se requerirá de fichas de enajenación temprana, sino que se verificará que toda la información esté cargada en Sigma 2.0, contar con la certificación de administración por mínimo 5 años, y la existencia de la viabilidad jurídica respectiva.
</t>
    </r>
    <r>
      <rPr>
        <b/>
        <sz val="11"/>
        <rFont val="Arial"/>
        <family val="2"/>
      </rPr>
      <t>Denominador:</t>
    </r>
    <r>
      <rPr>
        <sz val="11"/>
        <rFont val="Arial"/>
        <family val="2"/>
      </rPr>
      <t xml:space="preserve"> los inmuebles urbanos a revisar serán aquellos que cuentan con fichas de enajenación temprana elaboradas y remitidas por parte de las gerencias regionales, y los inmuebles bajo las causales C4 y C7 de enajenación temprana que requieran alistamiento documental para presentación a Comité de Enajenación Temprana.</t>
    </r>
  </si>
  <si>
    <t>Generar ahorros producto de la implementación de esquemas de disposición temporal o definitiva de los bienes muebles</t>
  </si>
  <si>
    <t>Administración de destinación provisional
Otras modalidades de disposición final</t>
  </si>
  <si>
    <t xml:space="preserve">Ahorro por disposición temporal o definitiva de bienes muebles </t>
  </si>
  <si>
    <t>( Valor de ahorro de bienes muebles por disposición temporal y final/ Valor proyectado de ahorro para la vigencia de bienes muebles a disponer temporal o definitivamente)*100%</t>
  </si>
  <si>
    <r>
      <rPr>
        <b/>
        <sz val="11"/>
        <color indexed="8"/>
        <rFont val="Arial"/>
        <family val="2"/>
      </rPr>
      <t>Objetivo del indicador:</t>
    </r>
    <r>
      <rPr>
        <sz val="11"/>
        <color indexed="8"/>
        <rFont val="Arial"/>
        <family val="2"/>
      </rPr>
      <t xml:space="preserve"> medir el valor del ahorro en la vigencia, generado por la disposición temporal o definitiva de bienes muebles. 
</t>
    </r>
    <r>
      <rPr>
        <b/>
        <sz val="11"/>
        <color indexed="8"/>
        <rFont val="Arial"/>
        <family val="2"/>
      </rPr>
      <t xml:space="preserve">Numerador: </t>
    </r>
    <r>
      <rPr>
        <sz val="11"/>
        <color indexed="8"/>
        <rFont val="Arial"/>
        <family val="2"/>
      </rPr>
      <t xml:space="preserve">corresponde al valor económico ahorrado en la vigencia por disposición temporal o definitiva de bienes muebles. 
</t>
    </r>
    <r>
      <rPr>
        <b/>
        <sz val="11"/>
        <color indexed="8"/>
        <rFont val="Arial"/>
        <family val="2"/>
      </rPr>
      <t xml:space="preserve">Denominador: </t>
    </r>
    <r>
      <rPr>
        <sz val="11"/>
        <color indexed="8"/>
        <rFont val="Arial"/>
        <family val="2"/>
      </rPr>
      <t xml:space="preserve">corresponde al valor proyectado de ahorro (costos directos por almacenamiento y bodegaje) desde la fecha de entrega de disposición temporal o definitiva hasta el cierre de la vigencia. </t>
    </r>
  </si>
  <si>
    <t>Se ha generado ahorro por disposicion final y temporal de la suma de $240,808,264
Gestión de ahorro por traslado de operadores logisticos  y dismiinución de costos de almacenamiento. $240,492,000, gestiones de ahorro de años anteriores 54,636,138, por administracion de semovientes $350,000,000</t>
  </si>
  <si>
    <t>Realizar la chatarrización de bienes muebles generando ahorros para la Entidad</t>
  </si>
  <si>
    <t>Chatarrizaciones realizadas</t>
  </si>
  <si>
    <t xml:space="preserve">(Número de bienes entregados a la desintegradora para chatarrizar / Número de bienes programados para chatarrización) *100% </t>
  </si>
  <si>
    <r>
      <rPr>
        <b/>
        <sz val="11"/>
        <color indexed="8"/>
        <rFont val="Arial"/>
        <family val="2"/>
      </rPr>
      <t>Objetivo del indicador:</t>
    </r>
    <r>
      <rPr>
        <sz val="11"/>
        <color indexed="8"/>
        <rFont val="Arial"/>
        <family val="2"/>
      </rPr>
      <t xml:space="preserve"> medir la chatarrización de los bienes muebles. 
</t>
    </r>
    <r>
      <rPr>
        <b/>
        <sz val="11"/>
        <color indexed="8"/>
        <rFont val="Arial"/>
        <family val="2"/>
      </rPr>
      <t xml:space="preserve">Numerador: </t>
    </r>
    <r>
      <rPr>
        <sz val="11"/>
        <color indexed="8"/>
        <rFont val="Arial"/>
        <family val="2"/>
      </rPr>
      <t xml:space="preserve">bienes muebles entregados a la desintegradora. 
</t>
    </r>
    <r>
      <rPr>
        <b/>
        <sz val="11"/>
        <color indexed="8"/>
        <rFont val="Arial"/>
        <family val="2"/>
      </rPr>
      <t xml:space="preserve">Denominador: </t>
    </r>
    <r>
      <rPr>
        <sz val="11"/>
        <color indexed="8"/>
        <rFont val="Arial"/>
        <family val="2"/>
      </rPr>
      <t>corresponde al número de bienes programados para chatarrización como los medios de transporte de material ferroso con concepto favorable para chatarrizar.</t>
    </r>
  </si>
  <si>
    <t>aunque no se va cumpliendo el indicador para el periodo reportado se genero un importante avance al trimestre anterior ya se han mejorado los tiempos en la expedicion de actos administrativos y para el utlimo trimestres se tiene un importante alistamiento para llegar por lo menos al 90% de la meta</t>
  </si>
  <si>
    <t>se tiene programado el retiro para desintegracion de 39 medios de transporte para la tercera semana de octubre, en tramite de acto administrativo se encuentran 20 registros y aprobados en comite tecnico 13 registros adicionales por ultimo en alistamiento en comite tecnico se encuentran 20 registros adicionales para un total de 92 registros que permitiran alcanzar un porcentaje de cumplimiento para el ultimo trimestre de 90%</t>
  </si>
  <si>
    <t>Reducir los inventarios de bienes muebles que implican un impacto  ambiental</t>
  </si>
  <si>
    <t>Destrucción de bienes muebles que puedan generar un impacto ambiental</t>
  </si>
  <si>
    <t>(Número de toneladas de bienes muebles destruidos  / Total de toneladas de bienes muebles objeto a destruir) *100%</t>
  </si>
  <si>
    <r>
      <rPr>
        <b/>
        <sz val="11"/>
        <rFont val="Arial"/>
        <family val="2"/>
      </rPr>
      <t xml:space="preserve">Objetivo del indicador: </t>
    </r>
    <r>
      <rPr>
        <sz val="11"/>
        <rFont val="Arial"/>
        <family val="2"/>
      </rPr>
      <t xml:space="preserve">medir la destrucción de bienes muebles para mitigar el impacto ambiental en toneladas.
</t>
    </r>
    <r>
      <rPr>
        <b/>
        <sz val="11"/>
        <rFont val="Arial"/>
        <family val="2"/>
      </rPr>
      <t>Numerador:</t>
    </r>
    <r>
      <rPr>
        <sz val="11"/>
        <rFont val="Arial"/>
        <family val="2"/>
      </rPr>
      <t xml:space="preserve"> corresponde a las toneladas de los bienes muebles destruidos que puedan generar un impacto ambiental.
</t>
    </r>
    <r>
      <rPr>
        <b/>
        <sz val="11"/>
        <rFont val="Arial"/>
        <family val="2"/>
      </rPr>
      <t>El denominador:</t>
    </r>
    <r>
      <rPr>
        <sz val="11"/>
        <rFont val="Arial"/>
        <family val="2"/>
      </rPr>
      <t xml:space="preserve"> corresponde al total de toneladas de bienes muebles que puedan generar un impacto ambiental y que son programados para ser destruidos en el vigencia (sustancias químicas, minerales y los muebles y enseres que tengan conceptos técnicos de destrucción). </t>
    </r>
  </si>
  <si>
    <t>durante este trimestre ya se adelanto la destruccion de 329 bienes muebles, con un peso aproximado de  6 toneladas, adicionalmente para el ultimo trimestre se encuentra listo para iniciar la destruccion de 9 toneladas de sustancias quimicas aproximadamente</t>
  </si>
  <si>
    <t>En el ultimo trimestre se alcanzaria el cumplimiento de la meta ya que se encuentra programada la destruccion de sustancias quimicas</t>
  </si>
  <si>
    <t xml:space="preserve">Gestionar la generación de ingresos a partir de la disposición de bienes muebles </t>
  </si>
  <si>
    <t xml:space="preserve">Ingresos por disposición final de bienes muebles </t>
  </si>
  <si>
    <t>(Valor total de ingresos recibidos por disposición final de bienes muebles / Valor total presupuestado por concepto de ingresos por disposición final de bienes muebles) *100%</t>
  </si>
  <si>
    <r>
      <rPr>
        <b/>
        <sz val="11"/>
        <color indexed="8"/>
        <rFont val="Arial"/>
        <family val="2"/>
      </rPr>
      <t>Objetivo del indicador:</t>
    </r>
    <r>
      <rPr>
        <sz val="11"/>
        <color indexed="8"/>
        <rFont val="Arial"/>
        <family val="2"/>
      </rPr>
      <t xml:space="preserve"> medir la generación de ingresos por disposición final de bienes muebles.
</t>
    </r>
    <r>
      <rPr>
        <b/>
        <sz val="11"/>
        <color indexed="8"/>
        <rFont val="Arial"/>
        <family val="2"/>
      </rPr>
      <t xml:space="preserve">
Numerador: </t>
    </r>
    <r>
      <rPr>
        <sz val="11"/>
        <color indexed="8"/>
        <rFont val="Arial"/>
        <family val="2"/>
      </rPr>
      <t xml:space="preserve">corresponde a los ingresos por concepto de venta, chatarrización, siniestro, entre otras modalidades de disposición final. El tipo de muebles a disponer finalmente pueden ser:
</t>
    </r>
    <r>
      <rPr>
        <b/>
        <sz val="11"/>
        <color indexed="8"/>
        <rFont val="Arial"/>
        <family val="2"/>
      </rPr>
      <t xml:space="preserve"> * </t>
    </r>
    <r>
      <rPr>
        <sz val="11"/>
        <color indexed="8"/>
        <rFont val="Arial"/>
        <family val="2"/>
      </rPr>
      <t xml:space="preserve">Semovientes
 * Muebles y enseres
 * Medios de transporte
 * Oro
 * Obras de arte. 
*  Sustancias químicas
* Joyas
</t>
    </r>
    <r>
      <rPr>
        <b/>
        <sz val="11"/>
        <color indexed="8"/>
        <rFont val="Arial"/>
        <family val="2"/>
      </rPr>
      <t xml:space="preserve">Denominador: </t>
    </r>
    <r>
      <rPr>
        <sz val="11"/>
        <color indexed="8"/>
        <rFont val="Arial"/>
        <family val="2"/>
      </rPr>
      <t>el valor presupuestado de ingresos corresponde al valor de venta de los bienes muebles valorados como comerciales a partir del precio mínimo de ventas; al valor proyectado de ingresos por chatarrización, y al valor de ingresos por siniestro producto de reclamaciones a las aseguradoras, entre otros.</t>
    </r>
  </si>
  <si>
    <t>El proceso de comercializacion de medios de transporte se afecto por la terminacion del contrato del martillo el cual ahora tiene cobertura para todos los bienes de sae, se estima incrementar la comercializacion de activos muebles teniendo en cuenta que ya se cuentan con alistamientos tambien de joyas y oro para lograr alcanzar la meta.</t>
  </si>
  <si>
    <t>a la fecha se lleva un total acumulado de bienes comercializados por los siguientes conceptos:
semovientes: $4,745,690,400
medios de transporte: $2,983,616,500
otros ingresos. 37,281,188
Productividad lechera: $486.441,084</t>
  </si>
  <si>
    <t>Recaudar ingresos producto de contratos suscritos bajo el esquema de administración temporal</t>
  </si>
  <si>
    <t>Administración Directa</t>
  </si>
  <si>
    <t>Dirección Territorial Caribe</t>
  </si>
  <si>
    <t>Recaudo de Contratos</t>
  </si>
  <si>
    <t>(Valor recaudado/ Meta de recaudo esperado producto de contratos bajo esquemas de administración temporal)*100%</t>
  </si>
  <si>
    <r>
      <rPr>
        <b/>
        <sz val="11"/>
        <rFont val="Arial"/>
        <family val="2"/>
      </rPr>
      <t>Objetivo del indicador:</t>
    </r>
    <r>
      <rPr>
        <sz val="11"/>
        <rFont val="Arial"/>
        <family val="2"/>
      </rPr>
      <t xml:space="preserve"> medir el recaudo realizado producto de contratos bajo esquemas de administración temporal. 
</t>
    </r>
    <r>
      <rPr>
        <b/>
        <sz val="11"/>
        <rFont val="Arial"/>
        <family val="2"/>
      </rPr>
      <t xml:space="preserve">Numerador: </t>
    </r>
    <r>
      <rPr>
        <sz val="11"/>
        <rFont val="Arial"/>
        <family val="2"/>
      </rPr>
      <t xml:space="preserve">corresponde al valor recaudado producto de contratos de arrendamiento, de transacción, de legalización, saneamiento (reconocimiento de contratos de arrendamiento de bienes inmuebles) y recuperación de cartera. 
</t>
    </r>
    <r>
      <rPr>
        <b/>
        <sz val="11"/>
        <rFont val="Arial"/>
        <family val="2"/>
      </rPr>
      <t>Denominador:</t>
    </r>
    <r>
      <rPr>
        <sz val="11"/>
        <rFont val="Arial"/>
        <family val="2"/>
      </rPr>
      <t xml:space="preserve"> corresponde al valor económico de recaudo establecido como meta para la anualidad. </t>
    </r>
  </si>
  <si>
    <t xml:space="preserve">Han existido dificultades para el cargue de los contratos en la nueva plataforma TESEO, cuestión que ha obstaculizado el inicio de la facturación de contratos nuevos, transacciones y prorrogas que se debían cargar en este trimestre; además, desde el sistema de facturación de SAE existen errores o impedimentos que obstaculizan la facturación para ciertos negocios -Ejemplo: caso ICBF, entre otros- lo que impide una correcta gestión de cobro ya que los arrendatarios se niegan a realizar los pagos si no se les emite de manera correcta la factura.
También, el 36% de los contratos no se encuentran facturando, por lo que se está gestionando el saneamiento y las prórrogas pendientes para reactivar su facturación o finalizarlos definitivamente; conjuntamente, se está depurando la cartera irreal de la territorial, la cual se origina por la existencia de contratos en la plataforma que ya finalizaron por cumplimiento del plazo o alguna otra razón.
</t>
  </si>
  <si>
    <t xml:space="preserve">Se fortaleció el área comercial con el ingreso de un PE 1 encargado de realizar el seguimiento e impulso a los nuevos y antiguos negocios de disposición temporal que impactan el recaudo en la territorial. Se están proyectando estrategias de ferias SAE para el sector público y privado, con el objeto de acercar a las personas nuestras ofertas comerciales -arriendo, venta, transacción- y de cartera -acuerdos de pago-; se reestructuró la gestión de los intereses de arriendo dando más dinamismo a la gestión de estos con el objeto de aumentar la tasa de cierre de nuevos negocios que permitan el cumplimiento del indicador; también, se están gestionando las terminaciones en sistema, así como las prórrogas y los saneamientos. Se está en planeación, evaluación y ejecución de un plan de mejoramiento estructural del área que permita aumentar el recaudo. Por último, se tiene pendiente una respuesta por parte de la dirección comercial respecto a la redefinición de la meta individual de recaudo para la dirección territorial caribe para fijarla en el monto de $17.370.346.340,00. </t>
  </si>
  <si>
    <t>Dirección Territorial Centro Oriente</t>
  </si>
  <si>
    <t>Recaudo de 5642 contratos activos entre enero a septiembre de 2024.</t>
  </si>
  <si>
    <t>Dirección Territorial Occidente</t>
  </si>
  <si>
    <t xml:space="preserve">El avance del indicador es del 52% al tercer trimestre, teniendo en cuenta que uno de los factores que afectan el cumplimiento del indicador son las  terminaciones resultantes de la revisión de los contratos de arrendamiento toda vez que dentro de la revision se evidencia que hay contratos con afectados (DNE) y no existe prorroga automatica por estas variables se ve afectado el indicador toda vez que hay que darle cumplimiento a la Metodología.
Adicional, como mecanismo para mitigar riesgos que puedan existir dentro del proceso como contratar con un arrendatario que por metodología no sea procedente se deben enviar documentos a la GREC, proceso que suma para poder lograr la celebración de los contratos. </t>
  </si>
  <si>
    <t xml:space="preserve">Como mecanismo para alcanzar el cumplimiento del indicador de recaudo, en la Territorial Occidente se promueve la celebracion de contratos de transaccion con los arrendatarios que en su contrato no contempla la prorroga automatica adicional se estan realizando otrosí al contrato para cuidar el recuado y minizar el riesgo de no recibir estos dineros por usufruto.
Adicionalmente, se realiza la revisión de la facturación minuciosamente para lograr que todos los contratos facturen  y se recuaden dentro del mismo mes.
</t>
  </si>
  <si>
    <t>Dirección Territorial Sur</t>
  </si>
  <si>
    <t>El recaudo mensual hasta el 30 de septiembre de 2024 por parte de la Dirección territorial Sur por concepto de cánones de arrendamiento ha sido de   $ 26,151,117,924.00, distribuido así mensualmente así; Enero: $3,017,631,721; Febrero: $ 3,003,984,746; Marzo: $ 2,891,338,679; Abril: $ 2,713,145,560; Mayo: $2,895,056,000; Junio: $2,694,324,383; Julio $2,934,112,660; Agosto $ 2,942,898,738; Septiembre $ 3,058,625,437 . Frente a lo facturado de $ 27,057,851,256, distribuido así mensualmente así, Enero: $2,758,863,090; Febrero: $2,881,718,436; Marzo: $2,927,798,831; Abril: $2,881,733,295; Mayo: $3,187,135,612; Junio: $3,009,529,124; Julio $ 3,055,298,583; Agosto $ 3,065,249,778; septiembre $ 3,290,524,507, cumpliendo un 96.65% de efectividad del recaudo frente a lo facturado.</t>
  </si>
  <si>
    <t>Para el tercer trimestre del año 2024, el valor facturado ha sido de $ 27,057,851,256, y lo recaudado de $ 26,151,117,924.00teniendo así una efectividad del recaudo versus lo facturado del 96.65%.
Así las cosas, es importante tener en cuenta el factor fundamental de lo facturado mensualmente, dado que, este valor es sobre el cual podemos medir la efectividad en el recaudo. La territorial sur reconoce que el alcance de la meta de este indicador, es una composición de efectividad de recaudo versus lo facturado, más, la recuperación de cartera en mora, sin embargo, de acuerdo con la base de contratos del 03/10/2024 hay una cartera de $  $ 28,858,342,415 identificado cómo “Saldo Deuda” que corresponde a  $ 15,834,122,584 de contratos terminados y  $ 13,024,219,831 de contratos aprobados.
Se debe aclarar que la recuperación de cartera se realiza de manera directa, mediante CISA y cobro jurídico de abogados externos, por lo tanto, asegurar una recuperación del 100% de lo vencido es una afirmación errada, dado que, se contempla que las deudas con procesos jurídicos sean rebajadas, renegociadas o declaradas nulas por un juez de la república, el cobro directo y de CISA recurre principalmente al cobro mediate acuerdos de pago, lo que implica una división en cuotas a lo adeudado, creando una expectativa de recaudo sin garantizar el cumplimiento total, que además, es un recaudo a mediano plazo, por lo tanto, existe la probabilidad de no sea saneada esa cartera para la vigencia anual que pide el indicador. 
Además, se debe tener en cuenta que para la vigencia 2024 se han terminado en la territorial sur a la fecha 199 contratos, que significaban una facturación mensual de $ $ 715,504,936, teniendo en cuenta que de este valor  $ 393,134,049 correspondían a contratos de vivienda urbana y comerciales, el restante son de contratos de transacción cuyo recaudo es limitado, pero también afecta la facturación y el recaudo. 
Dado lo anterior, la territorial solicita el reajuste y disminución del indicador, colocando este, frente a cifras alcanzables, según lo argumentado, sin embargo, la territorial reconoce su compromiso con la entidad y la consecución de la metas, generando estrategias de recuperación de cartera de manera directa contemplando aquellas deudas que no estén asignada a los terceros (CISA y Abogados Externos) y garantizando el recaudo de lo facturado, atacando de manea preventiva la generación de nuevas moras mayores a 30 días, además una estrategia de legalización de ocupaciones irregulares más efectivas y la suscripción de nuevos contratos de tipo comercial y de vivienda urbana, los cuales impactan de manera positiva al valor facturado mensualmente.</t>
  </si>
  <si>
    <t>05. Garantizar la recuperación de cartera por procesos de cobro persuasivo y judicialización.</t>
  </si>
  <si>
    <t>Gestionar la recuperación de cartera producto de la administración de activos.</t>
  </si>
  <si>
    <t>Recuperar las obligaciones vencidas superiores a 180 días identificadas para judicialización</t>
  </si>
  <si>
    <t>Gestión Jurídica</t>
  </si>
  <si>
    <t>Defensa Judicial</t>
  </si>
  <si>
    <t>Dirección de Asuntos Legales Misionales</t>
  </si>
  <si>
    <t>Cartera recuperada por judicialización</t>
  </si>
  <si>
    <t xml:space="preserve"> (Valor de cartera recuperada/
Valor de la cartera programada a recuperar en la vigencia) * 100%</t>
  </si>
  <si>
    <r>
      <rPr>
        <b/>
        <sz val="11"/>
        <color indexed="8"/>
        <rFont val="Arial"/>
        <family val="2"/>
      </rPr>
      <t>Objetivo del indicador:</t>
    </r>
    <r>
      <rPr>
        <sz val="11"/>
        <color indexed="8"/>
        <rFont val="Arial"/>
        <family val="2"/>
      </rPr>
      <t xml:space="preserve"> medir la recuperación de la cartera por judicialización. 
</t>
    </r>
    <r>
      <rPr>
        <b/>
        <sz val="11"/>
        <color indexed="8"/>
        <rFont val="Arial"/>
        <family val="2"/>
      </rPr>
      <t>Numerador</t>
    </r>
    <r>
      <rPr>
        <sz val="11"/>
        <color indexed="8"/>
        <rFont val="Arial"/>
        <family val="2"/>
      </rPr>
      <t xml:space="preserve">: es el valor de cartera recaudado por SAE que fue programado para recuperar. 
</t>
    </r>
    <r>
      <rPr>
        <b/>
        <sz val="11"/>
        <color indexed="8"/>
        <rFont val="Arial"/>
        <family val="2"/>
      </rPr>
      <t>Denominador:</t>
    </r>
    <r>
      <rPr>
        <sz val="11"/>
        <color indexed="8"/>
        <rFont val="Arial"/>
        <family val="2"/>
      </rPr>
      <t xml:space="preserve"> corresponde a la programación de cartera a recuperar en la vigencia. El valor a programar para la vigencia es de </t>
    </r>
    <r>
      <rPr>
        <sz val="11"/>
        <rFont val="Arial"/>
        <family val="2"/>
      </rPr>
      <t>2.000 millones de pesos.</t>
    </r>
    <r>
      <rPr>
        <b/>
        <sz val="11"/>
        <color indexed="8"/>
        <rFont val="Arial"/>
        <family val="2"/>
      </rPr>
      <t xml:space="preserve">
</t>
    </r>
    <r>
      <rPr>
        <sz val="11"/>
        <color indexed="8"/>
        <rFont val="Arial"/>
        <family val="2"/>
      </rPr>
      <t xml:space="preserve">
</t>
    </r>
    <r>
      <rPr>
        <b/>
        <sz val="11"/>
        <color indexed="8"/>
        <rFont val="Arial"/>
        <family val="2"/>
      </rPr>
      <t xml:space="preserve">Nota: </t>
    </r>
    <r>
      <rPr>
        <sz val="11"/>
        <color indexed="8"/>
        <rFont val="Arial"/>
        <family val="2"/>
      </rPr>
      <t xml:space="preserve">los datos de recaudo y metas son acumulados. </t>
    </r>
  </si>
  <si>
    <t>Este indicador es el logro de la recuperación de cartera del primer, segundo y tercer trimestre del 2024, el cual va en un cumplimiento mayor acorde a la meta estrablecida en este trimestre, este porcentaje es el resultado de un trabajo en conjunto de la dependencia de Defensa Judicial y los abogados externos, que tiene como principal objetivo identificar los casos de cartera recuperables, iniciar el proceso civil correspondiente al caso, acompañar la solicitud de las medidas cautelares dentro los procesos ejecutivos y suscribir acuerdos de pago exitosos con los arrendatarios. 
En la siguiente ruta se identifican la base en formato Excel que refieren el soporte de la cifra indicada: https://saesas-my.sharepoint.com/personal/dirplaneacion_saesas_gov_co/_layouts/15/onedrive.aspx?id=%2Fpersonal%2Fdirplaneacion%5Fsaesas%5Fgov%5Fco%2FDocuments%2FPAI%2FAsuntos%20Legales%2F24%2DT3%2FEvidencias%2FID%2038&amp;ct=1728998442161&amp;or=OWA%2DNT%2DMail&amp;cid=2b7c44ed%2D39e2%2D6807%2Dfa0c%2Daff5c6784488&amp;ga=1</t>
  </si>
  <si>
    <t>Grupos de Interés</t>
  </si>
  <si>
    <t>06. Garantizar el acceso a la información pública, la participación ciudadana y el diálogo social entre la SAE y poblaciones constitucionalmente protegidas y demás grupos de interés, con principios de inclusión, transparencia, calidad y consistencia.</t>
  </si>
  <si>
    <t>Diversificar estrategias y canales de información pública dirigidos a la ciudadanía</t>
  </si>
  <si>
    <t>Promover el portafolio  comercial de la SAE en los diferentes grupos de interés</t>
  </si>
  <si>
    <t>Comunicación y Atención de Requerimientos</t>
  </si>
  <si>
    <t>Comunicación Organizacional</t>
  </si>
  <si>
    <t>Oficina de Prensa y Comunicaciones</t>
  </si>
  <si>
    <t>Activaciones de la gestión comercial</t>
  </si>
  <si>
    <t xml:space="preserve">(Número de activaciones realizadas con enfoque comercial / Número de activaciones de la gestión comercial programadas )*100% </t>
  </si>
  <si>
    <r>
      <rPr>
        <b/>
        <sz val="11"/>
        <rFont val="Arial"/>
        <family val="2"/>
      </rPr>
      <t>Objetivo del indicador:</t>
    </r>
    <r>
      <rPr>
        <sz val="11"/>
        <rFont val="Arial"/>
        <family val="2"/>
      </rPr>
      <t xml:space="preserve"> medir el número de activaciones de la gestión comercial apoyadas y/o realizadas por la Oficina de Comunicaciones y Atención al Ciudadano.
</t>
    </r>
    <r>
      <rPr>
        <b/>
        <sz val="11"/>
        <rFont val="Arial"/>
        <family val="2"/>
      </rPr>
      <t xml:space="preserve">Numerador: corresponde a </t>
    </r>
    <r>
      <rPr>
        <sz val="11"/>
        <rFont val="Arial"/>
        <family val="2"/>
      </rPr>
      <t xml:space="preserve">las activaciones realizadas y/o acompañadas por parte de la Oficina de Comunicaciones en coordinación con la Gerencia Comercial.
</t>
    </r>
    <r>
      <rPr>
        <b/>
        <sz val="11"/>
        <rFont val="Arial"/>
        <family val="2"/>
      </rPr>
      <t xml:space="preserve">Denominador: </t>
    </r>
    <r>
      <rPr>
        <sz val="11"/>
        <rFont val="Arial"/>
        <family val="2"/>
      </rPr>
      <t>las activaciones programadas corresponden a las acciones de acompañamiento de actividades de publicidad, promoción y estrategias comunicativas de comercialización, de acuerdo con articulación con la Gerencia Comercial.</t>
    </r>
  </si>
  <si>
    <t>Primer Trimestre: La Oficina de Prensa y Comunicaciones realizó la públicación de una encuesta donde se debían registrar los interesados en la venta masiva. Igualmente se realizaron dos foros de la gestión comercial que realiza actualmente la Entidad. Que se puede evidenciar en la página www.saesas.gov.co 
Segundo semestre: La Oficina de Prensa y Comunicaciones realizó presencia con un stand en la Feria de Finca Raíz, donde se promocionaron los inmuebles para venta y arriendo en el inventario de la SAE. https://www.instagram.com/p/C7Fb5Icuekj/?utm_source=ig_web_copy_link&amp;igsh=MzRlODBiNWFlZA=
Tercer Trimestre: Se realizó campaña de comunicaciones para promover la participacion de la SAE en el Gran Salón Inmobiliario, realizado del 8 al 11 de agosto de 2024. Además, la oficina de comunicaciones realizó un stand de la SAE para que dar a conocer el portafolio de inmuebles disponibles para venta y arriendo en este espacio. 
https://www.instagram.com/p/C-iKzNUOdqs/?hl=es
https://www.instagram.com/p/C-gg2a3OGm4/?hl=es&amp;img_index=1
https://www.instagram.com/reel/C-gD7oVu-6-/?utm_source=ig_web_copy_link&amp;igsh=MzRlODBiNWFlZA==</t>
  </si>
  <si>
    <t xml:space="preserve">Generar espacios de participación ciudadana y diálogo social con los grupos de interés de SAE </t>
  </si>
  <si>
    <t>Realizar la gestión logística y comunicativa de los eventos de entrega de predios con enfoque social</t>
  </si>
  <si>
    <t>Gestión de eventos con enfoque social</t>
  </si>
  <si>
    <t>(Número de eventos de entregas de activos con enfoque social/ Número de eventos de entregas programados o solicitados)*100%</t>
  </si>
  <si>
    <r>
      <rPr>
        <b/>
        <sz val="11"/>
        <rFont val="Arial"/>
        <family val="2"/>
      </rPr>
      <t xml:space="preserve">Objetivo del indicador: </t>
    </r>
    <r>
      <rPr>
        <sz val="11"/>
        <rFont val="Arial"/>
        <family val="2"/>
      </rPr>
      <t xml:space="preserve">medir la gestión logística y comunicativa de los eventos de entrega de predios con enfoque social
</t>
    </r>
    <r>
      <rPr>
        <b/>
        <sz val="11"/>
        <rFont val="Arial"/>
        <family val="2"/>
      </rPr>
      <t>Numerador:</t>
    </r>
    <r>
      <rPr>
        <sz val="11"/>
        <rFont val="Arial"/>
        <family val="2"/>
      </rPr>
      <t xml:space="preserve"> corresponde el acompañamiento brindado por la Oficina de Comunicaciones y Atención al Ciudadano en los eventos de entrega de predios con enfoque social surtiendo las etapas de preproducción, montaje y difusión de eventos sociales.
</t>
    </r>
    <r>
      <rPr>
        <b/>
        <sz val="11"/>
        <rFont val="Arial"/>
        <family val="2"/>
      </rPr>
      <t xml:space="preserve">Denominador: </t>
    </r>
    <r>
      <rPr>
        <sz val="11"/>
        <rFont val="Arial"/>
        <family val="2"/>
      </rPr>
      <t>corresponde a los eventos de entregas de predios con enfoque social solicitados por las áreas o programados por la Oficina de Comunicación y Atención al Ciudadano.</t>
    </r>
  </si>
  <si>
    <t xml:space="preserve">Primer Trimestre:  La Oficina de Prensa y Comunicaciones realizó el diseño, cubrimiento y presentación de eventos de entrega de los inmubles de la SAE, se pueden evidenciar a través de las redes sociales:  Facebook: @activosSAE X: @activosSAE Instagram: @Saesas1
Segundo Trimestre:  La Oficina de Prensa y Comunicaciones realizó el diseño, cubrimiento y presentación de eventos de entrega de los inmubles de la SAE, se pueden evidenciar a través de las redes sociales:  Facebook: @activosSAE X: @activosSAE Instagram: @Saesas1
Tercer trimestre: La oficina de comunicaciones realizó, presentó y desarrollo el cubrimiento de 11 eventos donde se llevo a cabo la entrega de más de 40 predios. Se pueden evidenciar a través de las redes sociales:  Facebook: @activosSAE X: @activosSAE Instagram: @Saesas1
</t>
  </si>
  <si>
    <t>07. Promover la creación de alianzas público populares, comunitarias, cooperativas, corporativas y de cooperación internacional, que permitan el uso y el goce de bienes y servicios de la SAE por parte de sus grupos de interés, así como su fortalecimiento institucional.</t>
  </si>
  <si>
    <t>Generar alianzas estratégicas para el cumplimiento de los objetivos institucionales de SAE</t>
  </si>
  <si>
    <t xml:space="preserve">Acompañar a los depositarios y gerentes populares </t>
  </si>
  <si>
    <t>Administración del registro de Depositarios Provisionales y Liquidadores del FRISCO</t>
  </si>
  <si>
    <t>Implementación del Piloto de estrategia de acompañamiento</t>
  </si>
  <si>
    <t>(Actividades implementadas de la estrategia de acompañamiento/ Actividades programadas en la estrategia de acompañamiento de depositarios y gerentes populares) * 100%</t>
  </si>
  <si>
    <r>
      <rPr>
        <b/>
        <sz val="11"/>
        <color theme="1"/>
        <rFont val="Arial"/>
        <family val="2"/>
      </rPr>
      <t xml:space="preserve">Objetivo del indicador: </t>
    </r>
    <r>
      <rPr>
        <sz val="11"/>
        <color theme="1"/>
        <rFont val="Arial"/>
        <family val="2"/>
      </rPr>
      <t xml:space="preserve">medir la implementación del primer piloto de la estrategia de acompañamiento de depositarios y gerentes populares durante la vigencia.
</t>
    </r>
    <r>
      <rPr>
        <b/>
        <sz val="11"/>
        <color theme="1"/>
        <rFont val="Arial"/>
        <family val="2"/>
      </rPr>
      <t xml:space="preserve">Numerador: </t>
    </r>
    <r>
      <rPr>
        <sz val="11"/>
        <color theme="1"/>
        <rFont val="Arial"/>
        <family val="2"/>
      </rPr>
      <t xml:space="preserve">corresponde a las actividades implementadas por parte del GIT de Depositarios Provisionales de conformidad con el plan de trabajo de implementación de la estrategia de acompañamiento. 
</t>
    </r>
    <r>
      <rPr>
        <b/>
        <sz val="11"/>
        <color theme="1"/>
        <rFont val="Arial"/>
        <family val="2"/>
      </rPr>
      <t xml:space="preserve">Denominador: </t>
    </r>
    <r>
      <rPr>
        <sz val="11"/>
        <color theme="1"/>
        <rFont val="Arial"/>
        <family val="2"/>
      </rPr>
      <t>las actividades programadas corresponden a las establecidas en el cronograma del piloto de la estrategia de acompañamiento de depositarios y gerentes populares. Este cronograma incluye actividades enmarcadas en las siguientes fases: 
1. Sectorizar la convocatoria de depositarios y gerentes populares. 
2. Brindar orientación durante la inscripción de depositarios y gerentes populares.
3. Capacitación de mecanismo de depósito provisional. 
4. Capacitaciones en la etapa de asignación de activos.</t>
    </r>
  </si>
  <si>
    <t xml:space="preserve">11/10/2024: Durante el año 2024, el equipo de populares de la Gerencia de Depositarios realizó el diseño y desarrollo e la convocatoria 02 de 2024, en donde el equipo realizó socializaciones y atendio solicitudes en la etapa de inscripción. De igual forma realizo capacitación y entrega de activos respecto de aquellas resoluciones de asignación que han sido expedias a lo largo del 2024.  Finalmente ha capacitado a los depositarios y gerentes populares respecto a los temas de la administración de los activos. </t>
  </si>
  <si>
    <t>08. Posicionar a la SAE como una entidad líder en la administración transparente de activos a nivel local, nacional e internacional con enfoque social, ambiental y productivo</t>
  </si>
  <si>
    <t>Diseñar estrategias de medición de percepción de calidad y/o oportunidad del servicio ofrecido por SAE a nivel externo e interno</t>
  </si>
  <si>
    <t xml:space="preserve">Atender oportunamente requerimientos administrativos de las áreas </t>
  </si>
  <si>
    <t>Administración de Bienes de Funcionamiento</t>
  </si>
  <si>
    <t>Gestión Administrativa 
Administración de Activos Fijos y Bienes de Consumo</t>
  </si>
  <si>
    <t>Dirección Administrativa</t>
  </si>
  <si>
    <t>Oportunidad de atención a requerimientos administrativos</t>
  </si>
  <si>
    <t>Calidad</t>
  </si>
  <si>
    <t>(Solicitudes administrativas atendidas en el tiempo oportuno / Solicitudes administrativas requeridas por las áreas) *100%</t>
  </si>
  <si>
    <r>
      <rPr>
        <b/>
        <sz val="11"/>
        <color indexed="8"/>
        <rFont val="Arial"/>
        <family val="2"/>
      </rPr>
      <t>Objetivo del indicador:</t>
    </r>
    <r>
      <rPr>
        <sz val="11"/>
        <color indexed="8"/>
        <rFont val="Arial"/>
        <family val="2"/>
      </rPr>
      <t xml:space="preserve"> medir la atención </t>
    </r>
    <r>
      <rPr>
        <b/>
        <sz val="11"/>
        <color indexed="8"/>
        <rFont val="Arial"/>
        <family val="2"/>
      </rPr>
      <t>oportuna</t>
    </r>
    <r>
      <rPr>
        <sz val="11"/>
        <color indexed="8"/>
        <rFont val="Arial"/>
        <family val="2"/>
      </rPr>
      <t xml:space="preserve">  de los requerimientos administrativos.
</t>
    </r>
    <r>
      <rPr>
        <b/>
        <sz val="11"/>
        <color indexed="8"/>
        <rFont val="Arial"/>
        <family val="2"/>
      </rPr>
      <t>Numerador:</t>
    </r>
    <r>
      <rPr>
        <sz val="11"/>
        <color indexed="8"/>
        <rFont val="Arial"/>
        <family val="2"/>
      </rPr>
      <t xml:space="preserve"> corresponde a las solicitudes administrativas gestionada como máximo dentro de los dos (2) días siguientes a la solicitud.</t>
    </r>
    <r>
      <rPr>
        <b/>
        <sz val="11"/>
        <color indexed="8"/>
        <rFont val="Arial"/>
        <family val="2"/>
      </rPr>
      <t xml:space="preserve">
</t>
    </r>
    <r>
      <rPr>
        <sz val="11"/>
        <color indexed="8"/>
        <rFont val="Arial"/>
        <family val="2"/>
      </rPr>
      <t xml:space="preserve">
</t>
    </r>
    <r>
      <rPr>
        <b/>
        <sz val="11"/>
        <color indexed="8"/>
        <rFont val="Arial"/>
        <family val="2"/>
      </rPr>
      <t xml:space="preserve">Denominador: </t>
    </r>
    <r>
      <rPr>
        <sz val="11"/>
        <color indexed="8"/>
        <rFont val="Arial"/>
        <family val="2"/>
      </rPr>
      <t>corresponde a las solicitudes administrativas de logística de eventos, gestión de recursos (físicos, tecnológicos, instalaciones, entre otros), envío de elementos, entre otros, realizadas por parte del área de manera verbal o escrita. Estas solicitudes se registran en el F-AB1-294 Formato Seguimiento Servicios atendidos a las áreas.</t>
    </r>
  </si>
  <si>
    <t>Durante el año 2024 se han atendido un total de 67 requerimientos, distribuidos asi:
Para el primer trimestre del año 2024, Se atendieron oportunamente un total de (22) solicitudes realizadas por las diferentes áreas de la SAE.
Para el segundo trimestre del año 2024, Se atendieron oportunamente un total de (22) solicitudes realizadas por las diferentes áreas de la SAE.
Para el tercer trimestre del año 2024, Se atendieron oportunamente un total de (23) solicitudes realizadas por las diferentes áreas de la SAE.</t>
  </si>
  <si>
    <t>Medir la oportunidad en la atención de solicitudes de comisión o desplazamientos de viajes</t>
  </si>
  <si>
    <t>Gestión de viáticos y comisiones</t>
  </si>
  <si>
    <t>Administración de viáticos y comisiones</t>
  </si>
  <si>
    <t>Oportunidad de atención de solicitudes de comisión o desplazamiento de viajes</t>
  </si>
  <si>
    <t>(Solicitud de comisión o desplazamiento de viaje atendida oportunamente/ Solicitudes de comisión o desplazamiento de viajes realizadas por las áreas)*100%</t>
  </si>
  <si>
    <r>
      <rPr>
        <b/>
        <sz val="11"/>
        <color indexed="8"/>
        <rFont val="Arial"/>
        <family val="2"/>
      </rPr>
      <t>Objetivo del indicador:</t>
    </r>
    <r>
      <rPr>
        <sz val="11"/>
        <color indexed="8"/>
        <rFont val="Arial"/>
        <family val="2"/>
      </rPr>
      <t xml:space="preserve"> medir el trámite oportuno de las solicitudes de comisión o desplazamiento de viaje.
</t>
    </r>
    <r>
      <rPr>
        <b/>
        <sz val="11"/>
        <color indexed="8"/>
        <rFont val="Arial"/>
        <family val="2"/>
      </rPr>
      <t>Numerador:</t>
    </r>
    <r>
      <rPr>
        <sz val="11"/>
        <color indexed="8"/>
        <rFont val="Arial"/>
        <family val="2"/>
      </rPr>
      <t xml:space="preserve"> la atención de la solicitud de comisión o desplazamiento de viaje por el GIT de Viáticos y Comisiones contempla el trámite de compra de tiquetes, reserva de hoteles o trámites de cancelaciones requeridas. Se considera atendida oportunamente una comisión o desplazamiento El tiempo oportuno de atención del trámite es de dos (2) días hábiles a partir de la solicitud de comisión o desplazamiento aprobada por el líder del proceso.
</t>
    </r>
    <r>
      <rPr>
        <b/>
        <sz val="11"/>
        <color indexed="8"/>
        <rFont val="Arial"/>
        <family val="2"/>
      </rPr>
      <t xml:space="preserve">Denominador: </t>
    </r>
    <r>
      <rPr>
        <sz val="11"/>
        <color indexed="8"/>
        <rFont val="Arial"/>
        <family val="2"/>
      </rPr>
      <t>corresponde a las solicitudes de comisión o desplazamiento aprobadas por parte del líder del proceso, diligenciadas adecuadamente.</t>
    </r>
  </si>
  <si>
    <t xml:space="preserve">Durante el periodo del tercer trimestre del año 2024 (julio,agosto y septiembre)  se  recibieron 2.387 solicitudes de comisiones de servicio o desplazamiento y fueron gestionadas en su totalidad de manera oportuna.
</t>
  </si>
  <si>
    <t>Distribuir las comunicaciones de entrada y salida oportunamente</t>
  </si>
  <si>
    <t>Gestión Documental</t>
  </si>
  <si>
    <t>Gestión y Trámite</t>
  </si>
  <si>
    <t xml:space="preserve">Oportunidad de distribución de comunicaciones de entrada y salida </t>
  </si>
  <si>
    <t>(Comunicaciones de entrada y salida distribuidas de manera oportuna  /  Comunicaciones de entrada y salida a ser distribuidas o asignadas) *100%</t>
  </si>
  <si>
    <r>
      <rPr>
        <b/>
        <sz val="11"/>
        <rFont val="Arial"/>
        <family val="2"/>
      </rPr>
      <t xml:space="preserve">Objetivo del indicador: </t>
    </r>
    <r>
      <rPr>
        <sz val="11"/>
        <rFont val="Arial"/>
        <family val="2"/>
      </rPr>
      <t>medir la distribución oportuna de las comunicaciones de entrada y salida.</t>
    </r>
    <r>
      <rPr>
        <b/>
        <sz val="11"/>
        <rFont val="Arial"/>
        <family val="2"/>
      </rPr>
      <t xml:space="preserve">
Numerador: </t>
    </r>
    <r>
      <rPr>
        <sz val="11"/>
        <rFont val="Arial"/>
        <family val="2"/>
      </rPr>
      <t>corresponde a las comunicaciones distribuidas oportunamente de acuerdo con los siguientes Acuerdos de Niveles de Servicio:</t>
    </r>
    <r>
      <rPr>
        <b/>
        <sz val="11"/>
        <rFont val="Arial"/>
        <family val="2"/>
      </rPr>
      <t xml:space="preserve">
</t>
    </r>
    <r>
      <rPr>
        <sz val="11"/>
        <rFont val="Arial"/>
        <family val="2"/>
      </rPr>
      <t xml:space="preserve">* Para comunicaciones de salida: 1 día
* Para comunicaciones de entrada: 2 días
</t>
    </r>
    <r>
      <rPr>
        <b/>
        <sz val="11"/>
        <rFont val="Arial"/>
        <family val="2"/>
      </rPr>
      <t>Denominador:</t>
    </r>
    <r>
      <rPr>
        <sz val="11"/>
        <rFont val="Arial"/>
        <family val="2"/>
      </rPr>
      <t xml:space="preserve"> las comunicaciones de salida a ser distribuidas son aquellas que se reciben en el buzón de despacho y las comunicaciones de entrada a ser distribuidas corresponden a las allegadas de manera física o digital por cualquier canal de comunicación. Estas comunicaciones corresponden a las allegadas al GIT. de Archivo y Correspondencia.
</t>
    </r>
    <r>
      <rPr>
        <b/>
        <sz val="11"/>
        <rFont val="Arial"/>
        <family val="2"/>
      </rPr>
      <t>Observaciones:</t>
    </r>
    <r>
      <rPr>
        <sz val="11"/>
        <rFont val="Arial"/>
        <family val="2"/>
      </rPr>
      <t xml:space="preserve">
</t>
    </r>
    <r>
      <rPr>
        <b/>
        <sz val="11"/>
        <rFont val="Arial"/>
        <family val="2"/>
      </rPr>
      <t>* Comunicación de entrada:</t>
    </r>
    <r>
      <rPr>
        <sz val="11"/>
        <rFont val="Arial"/>
        <family val="2"/>
      </rPr>
      <t xml:space="preserve"> distribución interna de la correspondencia recibida por externos que llega a la entidad
</t>
    </r>
    <r>
      <rPr>
        <b/>
        <sz val="11"/>
        <rFont val="Arial"/>
        <family val="2"/>
      </rPr>
      <t>* Comunicación de salida</t>
    </r>
    <r>
      <rPr>
        <sz val="11"/>
        <rFont val="Arial"/>
        <family val="2"/>
      </rPr>
      <t xml:space="preserve">: comunicación elaborada por la entidad a ser distribuidas a terceros
</t>
    </r>
  </si>
  <si>
    <t>Se indica la cantidad de comunicaciones recibidas y enviados / la cantidad de comunicaciones gestionadas en el segundo trimestre este indicador se realiza a demanda.</t>
  </si>
  <si>
    <t>Suministrar oportunamente los elementos de consumo solicitados por las áreas</t>
  </si>
  <si>
    <t>Administración de Activos Fijos y Bienes de Consumo</t>
  </si>
  <si>
    <t>Oportunidad de suministro de elementos de consumo</t>
  </si>
  <si>
    <t xml:space="preserve">(Número de solicitudes gestionadas oportunamente /Número de solicitudes recibidas) *100% </t>
  </si>
  <si>
    <r>
      <rPr>
        <b/>
        <sz val="11"/>
        <color indexed="8"/>
        <rFont val="Arial"/>
        <family val="2"/>
      </rPr>
      <t>Objetivo del indicador:</t>
    </r>
    <r>
      <rPr>
        <sz val="11"/>
        <color indexed="8"/>
        <rFont val="Arial"/>
        <family val="2"/>
      </rPr>
      <t xml:space="preserve"> medir la entrega oportuna de los elementos de consumo requeridos por las áreas.</t>
    </r>
    <r>
      <rPr>
        <b/>
        <sz val="11"/>
        <color indexed="8"/>
        <rFont val="Arial"/>
        <family val="2"/>
      </rPr>
      <t xml:space="preserve"> 
Numerador: </t>
    </r>
    <r>
      <rPr>
        <sz val="11"/>
        <color indexed="8"/>
        <rFont val="Arial"/>
        <family val="2"/>
      </rPr>
      <t xml:space="preserve">una entrega de elementos de consumo se considera oportuna cuando ésta se entrega dentro de los cinco (5) días hábiles a partir de la solicitud.
</t>
    </r>
    <r>
      <rPr>
        <b/>
        <sz val="11"/>
        <color indexed="8"/>
        <rFont val="Arial"/>
        <family val="2"/>
      </rPr>
      <t>Denominador:</t>
    </r>
    <r>
      <rPr>
        <sz val="11"/>
        <color indexed="8"/>
        <rFont val="Arial"/>
        <family val="2"/>
      </rPr>
      <t xml:space="preserve"> las solicitudes de elementos de consumo se realizan a través de Seven ERP o correo electrónico.</t>
    </r>
  </si>
  <si>
    <t>En el año 2024 se han atendido un tota 115 soliitudes de este tipo, asi:
Para el primer trimestre del año 2024, se gestionaron oportunamente (32) solicitudes de papeleria, utiles de escritorio y oficina.
Para el segundo trimestre del año 2024, se gestionaron oportunamente (45) solicitudes de papeleria, utiles de escritorio y oficina.
Para el tercer trimestre del año 2024, se gestionaron oportunamente (38) solicitudes de papeleria, utiles de escritorio y oficina.</t>
  </si>
  <si>
    <t>Emitir conceptos técnicos de manera oportuna</t>
  </si>
  <si>
    <t xml:space="preserve">Diagnóstico y Alistamiento </t>
  </si>
  <si>
    <t xml:space="preserve">Diagnóstico de Activos </t>
  </si>
  <si>
    <t>Dirección de Analítica, Alistamiento y Valoración</t>
  </si>
  <si>
    <t xml:space="preserve">Oportunidad de conceptos técnicos </t>
  </si>
  <si>
    <t>(Conceptos técnicos realizados de manera oportuna / Número de conceptos técnicos solicitados) *100%</t>
  </si>
  <si>
    <r>
      <rPr>
        <b/>
        <sz val="11"/>
        <rFont val="Arial"/>
        <family val="2"/>
      </rPr>
      <t>Objetivo del indicador:</t>
    </r>
    <r>
      <rPr>
        <sz val="11"/>
        <rFont val="Arial"/>
        <family val="2"/>
      </rPr>
      <t xml:space="preserve"> medir la oportunidad con la que se generan los conceptos técnicos emitidos.
</t>
    </r>
    <r>
      <rPr>
        <b/>
        <sz val="11"/>
        <rFont val="Arial"/>
        <family val="2"/>
      </rPr>
      <t xml:space="preserve">Numerador: </t>
    </r>
    <r>
      <rPr>
        <sz val="11"/>
        <rFont val="Arial"/>
        <family val="2"/>
      </rPr>
      <t xml:space="preserve">se considera que un concepto técnico es oportuno, cuando éste cumple con los siguientes Acuerdos de Nivel de Servicio:
</t>
    </r>
    <r>
      <rPr>
        <b/>
        <sz val="11"/>
        <rFont val="Arial"/>
        <family val="2"/>
      </rPr>
      <t>* Complejidad alta:</t>
    </r>
    <r>
      <rPr>
        <sz val="11"/>
        <rFont val="Arial"/>
        <family val="2"/>
      </rPr>
      <t xml:space="preserve"> corresponde a conceptos técnicos que requieren de recopilación de información de entidades o actores externos. El tiempo para atender de manera oportuna este tipo de conceptos es de 15 a 30 días.
</t>
    </r>
    <r>
      <rPr>
        <b/>
        <sz val="11"/>
        <rFont val="Arial"/>
        <family val="2"/>
      </rPr>
      <t xml:space="preserve">* Complejidad media: </t>
    </r>
    <r>
      <rPr>
        <sz val="11"/>
        <rFont val="Arial"/>
        <family val="2"/>
      </rPr>
      <t xml:space="preserve">corresponde a conceptos técnicos que requieren de recopilación de información con otras áreas o de consulta de información secundaria. El tiempo para atender de manera oportuna este tipo de conceptos es de 5 a 15 días.
</t>
    </r>
    <r>
      <rPr>
        <b/>
        <sz val="11"/>
        <rFont val="Arial"/>
        <family val="2"/>
      </rPr>
      <t>* Complejidad baja:</t>
    </r>
    <r>
      <rPr>
        <sz val="11"/>
        <rFont val="Arial"/>
        <family val="2"/>
      </rPr>
      <t xml:space="preserve"> corresponde a conceptos técnicos que se responden con información o conocimiento técnico que tiene la G. Técnica; ejemplo; los conceptos relacionados con nuevos modelos de negocio. El tiempo para atender de manera oportuna este tipo de conceptos es de 1 a 5 días.
</t>
    </r>
    <r>
      <rPr>
        <b/>
        <sz val="11"/>
        <rFont val="Arial"/>
        <family val="2"/>
      </rPr>
      <t>Denominador:</t>
    </r>
    <r>
      <rPr>
        <sz val="11"/>
        <rFont val="Arial"/>
        <family val="2"/>
      </rPr>
      <t xml:space="preserve">  los conceptos técnicos solicitados por parte de las áreas corresponden a conceptos relacionados con viabilidad de nuevos negocios, valoración de activos, normatividad relacionada con ordenamiento territorial, arrendamientos, reparación, obras y mantenimiento, muebles, sociedades, avalúos de inmuebles sociales, entre otros. De estas temáticas se exceptúan la revisión y aprobación de fichas técnicas de caracterización de inmuebles rurales.</t>
    </r>
  </si>
  <si>
    <t>COMPLEJIDAD ALTA:
•  39 conceptos técnicos. Destinación definitiva.
•  9 conceptos técnicos para compra de franjas de terreno.
•  7 conceptos técnicos para servidumbre.
•  4 concepto técnico de oferta de compra directa por cuota parte. 
• 1 concepto técnico.Permiso de ingreso.
• 1 concepto técnico.Saneamiento (desde Alistamiento).
•  77 conceptos técnicos, realizados mediante solicitud al grupo de Saneamiento y/o generados como soporte técnico para el saneamiento de uno o varios folios de matrícula inmobiliaria.
• 7 conceptos técnicos aprobación de avalúos bienes muebles.
• 3 conceptos técnicos. Disposición final de bienes muebles.
COMPLEJIDAD MEDIA:
•  20 conceptos técnicos sobre estimados de renta.
• 1 conceptos técnicos enfocados en el análisis y revisión de avalúos comerciales.
• 5 conceptos técnicos de estudio para saneamiento catastral de inmuebles.
COMPLEJIDAD BAJA:
• 21 conceptos técnicos sobre estimados de renta. 
• 1 concepto técnico. Estado fitosanitario material vegetal.</t>
  </si>
  <si>
    <t>Elaborar oportunamente los actos administrativos de destinación definitiva</t>
  </si>
  <si>
    <t>Orientación Jurídica</t>
  </si>
  <si>
    <t>Elaboración de actos administración de desalojo y destinación definitiva</t>
  </si>
  <si>
    <t>( Actos administrativos de desalojo y destinación definitiva  elaborados / Solicitudes de elaboración de actos administrativos de desalojo y destinación definitiva)*100%</t>
  </si>
  <si>
    <r>
      <rPr>
        <b/>
        <sz val="11"/>
        <rFont val="Arial"/>
        <family val="2"/>
      </rPr>
      <t>Objetivo del indicador:</t>
    </r>
    <r>
      <rPr>
        <sz val="11"/>
        <rFont val="Arial"/>
        <family val="2"/>
      </rPr>
      <t xml:space="preserve"> medir la eficacia en la elaboración de actos administrativos de desalojo y/o destinación definitiva.
</t>
    </r>
    <r>
      <rPr>
        <b/>
        <sz val="11"/>
        <rFont val="Arial"/>
        <family val="2"/>
      </rPr>
      <t>Numerador:</t>
    </r>
    <r>
      <rPr>
        <sz val="11"/>
        <rFont val="Arial"/>
        <family val="2"/>
      </rPr>
      <t xml:space="preserve"> corresponde a la elaboración de actos administrativos a partir del envío del acto a la Vicepresidencia Jurídica y Presidencia para su expedición.
</t>
    </r>
    <r>
      <rPr>
        <b/>
        <sz val="11"/>
        <rFont val="Arial"/>
        <family val="2"/>
      </rPr>
      <t>Denominador:</t>
    </r>
    <r>
      <rPr>
        <sz val="11"/>
        <rFont val="Arial"/>
        <family val="2"/>
      </rPr>
      <t xml:space="preserve"> corresponde a las solicitudes de desalojo y/o destinación definitiva de activos realizadas por las áreas misionales, que se encuentran establecidas en la ley.</t>
    </r>
  </si>
  <si>
    <t>Se recibieron un total de 169 solicitudes de estudio y elaboración de acto administrativo de destinación definitiva, se elaboraron un total de 143 resoluciones
AA Destinación definitiva elaborados: 143
AA Destinación definitiva solicitadas: 169
En la siguiente ruta se identifican la base en formato Excel que refieren el soporte de las cifras indicadas:https://saesas-my.sharepoint.com/personal/dirplaneacion_saesas_gov_co/_layouts/15/onedrive.aspx?id=%2Fpersonal%2Fdirplaneacion%5Fsaesas%5Fgov%5Fco%2FDocuments%2FPAI%2FAsuntos%20Legales%2F24%2DT3%2FEvidencias%2FID%2047&amp;ct=1728999312696&amp;or=OWA%2DNT%2DMail&amp;cid=cf4a82f5%2Dd0bc%2D5d35%2Df9e6%2D64061b351ace&amp;ga=1&amp;noAuthRedirect=1</t>
  </si>
  <si>
    <t>Con relación a los AA objeto de devolución estos son emitidos desdes las Direcciones Territoriales quedando como principales responsables.</t>
  </si>
  <si>
    <t>Atender de manera oportuna los conceptos contractuales requeridos</t>
  </si>
  <si>
    <t>Adquisición de Bienes y Servicios</t>
  </si>
  <si>
    <t>Contratación 
Supervisión y liquidación</t>
  </si>
  <si>
    <t>Dirección de Contratación</t>
  </si>
  <si>
    <t>Oportunidad de emisión de conceptos contractuales</t>
  </si>
  <si>
    <t>(Conceptos contractuales atendidos oportunamente de acuerdo con los tiempos establecidos / Total de solicitudes de conceptos contractuales realizadas por las áreas) * 100%</t>
  </si>
  <si>
    <r>
      <rPr>
        <b/>
        <sz val="11"/>
        <color indexed="8"/>
        <rFont val="Arial"/>
        <family val="2"/>
      </rPr>
      <t>Objetivo del indicador:</t>
    </r>
    <r>
      <rPr>
        <sz val="11"/>
        <color indexed="8"/>
        <rFont val="Arial"/>
        <family val="2"/>
      </rPr>
      <t xml:space="preserve"> realizar la medición de la oportunidad de emisión de conceptos contractuales.
</t>
    </r>
    <r>
      <rPr>
        <b/>
        <sz val="11"/>
        <color indexed="8"/>
        <rFont val="Arial"/>
        <family val="2"/>
      </rPr>
      <t>Numerador:</t>
    </r>
    <r>
      <rPr>
        <sz val="11"/>
        <color indexed="8"/>
        <rFont val="Arial"/>
        <family val="2"/>
      </rPr>
      <t xml:space="preserve"> los conceptos contractuales atendidos oportunamente corresponden a los atendidos dentro de los treinta (30) días hábiles a partir de la recepción de la solicitud del concepto.
</t>
    </r>
    <r>
      <rPr>
        <b/>
        <sz val="11"/>
        <color indexed="8"/>
        <rFont val="Arial"/>
        <family val="2"/>
      </rPr>
      <t>Denominador:</t>
    </r>
    <r>
      <rPr>
        <sz val="11"/>
        <color indexed="8"/>
        <rFont val="Arial"/>
        <family val="2"/>
      </rPr>
      <t xml:space="preserve"> los conceptos contractuales solicitados podrán corresponder a conceptos jurídicos relacionados con contratación, minutas de contratos, revisión de negocios, incumplimientos contractuales, validación de suspensiones y cesiones de contratos, solicitados por las áreas.</t>
    </r>
  </si>
  <si>
    <t>En el tercer trimestre del 2024 desde la Dirección de Contratación no se han recibido solicitudes de conceptos contractuales. Así las cosas, el porcentaje de avance a la fecha corresponde a las gestiones realizadas en el segundo semestre del año.</t>
  </si>
  <si>
    <t>Teniendo en cuenta que en el tercer trimestre del 2024 no se recibieron solicitudes de conceptos, no se remiten adjuntos</t>
  </si>
  <si>
    <t xml:space="preserve">Responder las solicitudes contractuales oportunamente </t>
  </si>
  <si>
    <t xml:space="preserve">Planeación Contractual
Contratación </t>
  </si>
  <si>
    <t>Oportunidad en el trámite de solicitudes contractuales</t>
  </si>
  <si>
    <t>(Solicitudes contractuales atendidas oportunamente de acuerdo con los tiempos establecidos / Total de solicitudes contractuales realizadas por las áreas) * 100%</t>
  </si>
  <si>
    <r>
      <rPr>
        <b/>
        <sz val="11"/>
        <rFont val="Arial"/>
        <family val="2"/>
      </rPr>
      <t xml:space="preserve">Objetivo del indicador: </t>
    </r>
    <r>
      <rPr>
        <sz val="11"/>
        <rFont val="Arial"/>
        <family val="2"/>
      </rPr>
      <t xml:space="preserve">medir la oportunidad del trámite de las solicitudes contractuales. 
</t>
    </r>
    <r>
      <rPr>
        <b/>
        <sz val="11"/>
        <rFont val="Arial"/>
        <family val="2"/>
      </rPr>
      <t>Numerador:</t>
    </r>
    <r>
      <rPr>
        <sz val="11"/>
        <rFont val="Arial"/>
        <family val="2"/>
      </rPr>
      <t xml:space="preserve"> corresponde a las solicitudes contractuales atendidas oportunamente de acuerdo con los tiempos establecidos. La solicitud de contratación atendida implica una respuesta oportuna del acta de observaciones contractuales, ya sea favorable o desfavorable en términos de contratación, a partir de la recepción de la solicitud.
El término de oportunidad se medirá de acuerdo con los siguientes Acuerdos de Niveles de Servicio: 
</t>
    </r>
    <r>
      <rPr>
        <b/>
        <sz val="11"/>
        <rFont val="Arial"/>
        <family val="2"/>
      </rPr>
      <t xml:space="preserve">* Complejidad baja: </t>
    </r>
    <r>
      <rPr>
        <sz val="11"/>
        <rFont val="Arial"/>
        <family val="2"/>
      </rPr>
      <t xml:space="preserve">contempla adiciones, prórrogas o contratación nueva con cuantías </t>
    </r>
    <r>
      <rPr>
        <b/>
        <sz val="11"/>
        <rFont val="Arial"/>
        <family val="2"/>
      </rPr>
      <t>hasta 100 SMMLV.</t>
    </r>
    <r>
      <rPr>
        <sz val="11"/>
        <rFont val="Arial"/>
        <family val="2"/>
      </rPr>
      <t xml:space="preserve"> El término de respuesta es de </t>
    </r>
    <r>
      <rPr>
        <b/>
        <sz val="11"/>
        <rFont val="Arial"/>
        <family val="2"/>
      </rPr>
      <t>7 días hábiles</t>
    </r>
    <r>
      <rPr>
        <sz val="11"/>
        <rFont val="Arial"/>
        <family val="2"/>
      </rPr>
      <t xml:space="preserve"> a partir de la recepción de la solicitud a la G. Contratos.
</t>
    </r>
    <r>
      <rPr>
        <b/>
        <sz val="11"/>
        <rFont val="Arial"/>
        <family val="2"/>
      </rPr>
      <t>* Compleja media:</t>
    </r>
    <r>
      <rPr>
        <sz val="11"/>
        <rFont val="Arial"/>
        <family val="2"/>
      </rPr>
      <t xml:space="preserve"> contempla adiciones, prórrogas o contratación nueva con </t>
    </r>
    <r>
      <rPr>
        <b/>
        <sz val="11"/>
        <rFont val="Arial"/>
        <family val="2"/>
      </rPr>
      <t>cuantías superiores a 100 SMMLV hasta 500 SMMLV</t>
    </r>
    <r>
      <rPr>
        <sz val="11"/>
        <rFont val="Arial"/>
        <family val="2"/>
      </rPr>
      <t xml:space="preserve">. El término de respuesta es de </t>
    </r>
    <r>
      <rPr>
        <b/>
        <sz val="11"/>
        <rFont val="Arial"/>
        <family val="2"/>
      </rPr>
      <t>10 días hábiles</t>
    </r>
    <r>
      <rPr>
        <sz val="11"/>
        <rFont val="Arial"/>
        <family val="2"/>
      </rPr>
      <t xml:space="preserve"> a partir de la recepción de la solicitud a la G. Contratos.
</t>
    </r>
    <r>
      <rPr>
        <b/>
        <sz val="11"/>
        <rFont val="Arial"/>
        <family val="2"/>
      </rPr>
      <t>* Complejidad alta:</t>
    </r>
    <r>
      <rPr>
        <sz val="11"/>
        <rFont val="Arial"/>
        <family val="2"/>
      </rPr>
      <t xml:space="preserve"> contempla adiciones, prórrogas o contratación nueva con cuantías superiores a </t>
    </r>
    <r>
      <rPr>
        <b/>
        <sz val="11"/>
        <rFont val="Arial"/>
        <family val="2"/>
      </rPr>
      <t>500 SMML</t>
    </r>
    <r>
      <rPr>
        <sz val="11"/>
        <rFont val="Arial"/>
        <family val="2"/>
      </rPr>
      <t xml:space="preserve">. El término de respuesta es de </t>
    </r>
    <r>
      <rPr>
        <b/>
        <sz val="11"/>
        <rFont val="Arial"/>
        <family val="2"/>
      </rPr>
      <t>15 días hábiles</t>
    </r>
    <r>
      <rPr>
        <sz val="11"/>
        <rFont val="Arial"/>
        <family val="2"/>
      </rPr>
      <t xml:space="preserve"> a partir de la recepción de la solicitud a la G. Contratos.
</t>
    </r>
    <r>
      <rPr>
        <b/>
        <sz val="11"/>
        <rFont val="Arial"/>
        <family val="2"/>
      </rPr>
      <t xml:space="preserve">Denominador: </t>
    </r>
    <r>
      <rPr>
        <sz val="11"/>
        <rFont val="Arial"/>
        <family val="2"/>
      </rPr>
      <t xml:space="preserve">corresponde a solicitudes contractuales radicadas hasta el 15 de diciembre de la vigencia.
* </t>
    </r>
    <r>
      <rPr>
        <b/>
        <sz val="11"/>
        <rFont val="Arial"/>
        <family val="2"/>
      </rPr>
      <t>Para adiciones y prorrogas</t>
    </r>
    <r>
      <rPr>
        <sz val="11"/>
        <rFont val="Arial"/>
        <family val="2"/>
      </rPr>
      <t xml:space="preserve"> el área responsable deberá remitir la solicitud contractual con </t>
    </r>
    <r>
      <rPr>
        <b/>
        <sz val="11"/>
        <rFont val="Arial"/>
        <family val="2"/>
      </rPr>
      <t xml:space="preserve">mínimo cinco (5) días hábiles de antelación </t>
    </r>
    <r>
      <rPr>
        <sz val="11"/>
        <rFont val="Arial"/>
        <family val="2"/>
      </rPr>
      <t xml:space="preserve">a la fecha de vencimiento del contrato.
</t>
    </r>
  </si>
  <si>
    <t>En el tercer trimestre del 2024 desde la Dirección de Contratación se recibieron 150 solicitudes contractuales, de las cuales se atendieron 147, correspondientes a 76 contratos, 1 orden de servicio, 1 orden de compra a través de la Tienda Virtual del Estado Colombiano y 69 modificaciones contractuales.
Se aclara que la diferencia entre las solicitudes contractuales atendidas oportunamente y el total de solicitudes contractuales realizadas por las áreas, obedece a solicitudes que al 30 de septiembre de 2024 se encontraban en trámite.</t>
  </si>
  <si>
    <t>Se adjunta como evidencia base de datos con la relación de las radicaciones que se hicieron a la Dirección de Contratación</t>
  </si>
  <si>
    <t>Realizar y participar en eventos comerciales, corporativos, académicos o estratégicos para el buen posicionamiento de SAE</t>
  </si>
  <si>
    <t>Participar en eventos estratégicos a nivel nacional e internacional</t>
  </si>
  <si>
    <t>Realización y/o participación en eventos estratégicos a nivel nacional e internacional</t>
  </si>
  <si>
    <t>(eventos y/o reuniones estratégicas con participación de SAE / eventos o reuniones estratégicas aprobados programados o solicitados)*100%</t>
  </si>
  <si>
    <r>
      <rPr>
        <b/>
        <sz val="11"/>
        <color indexed="8"/>
        <rFont val="Arial"/>
        <family val="2"/>
      </rPr>
      <t>Objetivo del indicador:</t>
    </r>
    <r>
      <rPr>
        <sz val="11"/>
        <color indexed="8"/>
        <rFont val="Arial"/>
        <family val="2"/>
      </rPr>
      <t xml:space="preserve"> medir la</t>
    </r>
    <r>
      <rPr>
        <sz val="11"/>
        <rFont val="Arial"/>
        <family val="2"/>
      </rPr>
      <t xml:space="preserve"> realización y</t>
    </r>
    <r>
      <rPr>
        <sz val="11"/>
        <color indexed="8"/>
        <rFont val="Arial"/>
        <family val="2"/>
      </rPr>
      <t xml:space="preserve"> participación de eventos o reuniones estratégicos a nivel nacional e internacional que sean organizados y desarrollados o que cuenten con la participación la Gerencia de Proyectos Especiales para posicionar a SAE en el campo bilateral y multilateral.           
</t>
    </r>
    <r>
      <rPr>
        <b/>
        <sz val="11"/>
        <color indexed="8"/>
        <rFont val="Arial"/>
        <family val="2"/>
      </rPr>
      <t xml:space="preserve">
Numerador: </t>
    </r>
    <r>
      <rPr>
        <sz val="11"/>
        <color indexed="8"/>
        <rFont val="Arial"/>
        <family val="2"/>
      </rPr>
      <t xml:space="preserve">son los eventos o reuniones estratégicas en los que participa la SAE a nivel nacional e internacional.
</t>
    </r>
    <r>
      <rPr>
        <b/>
        <sz val="11"/>
        <color indexed="8"/>
        <rFont val="Arial"/>
        <family val="2"/>
      </rPr>
      <t>Denominador</t>
    </r>
    <r>
      <rPr>
        <sz val="11"/>
        <color indexed="8"/>
        <rFont val="Arial"/>
        <family val="2"/>
      </rPr>
      <t>: son los eventos o reuniones estratégicas</t>
    </r>
    <r>
      <rPr>
        <sz val="11"/>
        <rFont val="Arial"/>
        <family val="2"/>
      </rPr>
      <t xml:space="preserve"> aprobados,</t>
    </r>
    <r>
      <rPr>
        <sz val="11"/>
        <color indexed="8"/>
        <rFont val="Arial"/>
        <family val="2"/>
      </rPr>
      <t xml:space="preserve"> programadas</t>
    </r>
    <r>
      <rPr>
        <sz val="11"/>
        <rFont val="Arial"/>
        <family val="2"/>
      </rPr>
      <t xml:space="preserve"> o solicitadas, que varían de acuerdo a demanda u oferta del entorno.</t>
    </r>
  </si>
  <si>
    <t>Para el tercer trimestre de 2024 se desarrolló un evento con el fin de realizar la entrega de certificados por la participación en el diplomado "Gerencia social con énfasis en Proyectos" en la ciudad de Bogota, este contó con la participación de las organizaciones de jóvenes de Bogotá, Cali y Medellín, asi como tambien contó con la participación de CESJUL  y la Universidad Distrital; de igual manera en este evento se presentaron los proyectos de las 11 organizaciones de jóvenes que hacen parte del proyecto de gerentes populares.
Se realizo en la diudad de Cali el evento "Economías Populares para la paz" en cual se presento el lanzamiento de los cinco(5) proyectos productivos de las organizaciones de firmantes de paz  que hacen parte del proyecto de gerentes populares</t>
  </si>
  <si>
    <t>Implementar estrategias de comunicación y posicionamiento de SAE desde un enfoque productivo, social y ambiental</t>
  </si>
  <si>
    <t>Actualizar el diseño de la página web institucional de acuerdo con lo establecido por la Ley de Transparencia y la nueva imagen institucional.</t>
  </si>
  <si>
    <t>Diseño de la página web</t>
  </si>
  <si>
    <t xml:space="preserve">(Etapas de diseño de página web ejecutadas/ Etapas de diseño programadas de la página web)*100% </t>
  </si>
  <si>
    <r>
      <rPr>
        <b/>
        <sz val="11"/>
        <rFont val="Arial"/>
        <family val="2"/>
      </rPr>
      <t xml:space="preserve">Objetivo del indicador: </t>
    </r>
    <r>
      <rPr>
        <sz val="11"/>
        <rFont val="Arial"/>
        <family val="2"/>
      </rPr>
      <t xml:space="preserve">medir el grado de avance del diseño de la página web institucional de la SAE.
</t>
    </r>
    <r>
      <rPr>
        <b/>
        <sz val="11"/>
        <rFont val="Arial"/>
        <family val="2"/>
      </rPr>
      <t>Numerador:</t>
    </r>
    <r>
      <rPr>
        <sz val="11"/>
        <rFont val="Arial"/>
        <family val="2"/>
      </rPr>
      <t xml:space="preserve"> corresponde a las etapas de diseño finalizadas por parte de la Oficina de Comunicaciones y Atención al Ciudadano.</t>
    </r>
    <r>
      <rPr>
        <b/>
        <sz val="11"/>
        <rFont val="Arial"/>
        <family val="2"/>
      </rPr>
      <t xml:space="preserve">
Denominador: </t>
    </r>
    <r>
      <rPr>
        <sz val="11"/>
        <rFont val="Arial"/>
        <family val="2"/>
      </rPr>
      <t>corresponde a las etapas de diseño de la página web que incluyen arquitectura, funcionalidades y diseño de imagen de la página web.</t>
    </r>
  </si>
  <si>
    <t>Desarrollar espacios virtuales  con los diferentes grupos de interés para promover la productividad de los bienes que administra la Entidad.</t>
  </si>
  <si>
    <t>Espacios virtuales a grupos de interés</t>
  </si>
  <si>
    <t>(Cantidad de espacios virtuales realizados / Cantidad de espacios virtuales programados) *100%</t>
  </si>
  <si>
    <r>
      <rPr>
        <b/>
        <sz val="11"/>
        <color rgb="FF000000"/>
        <rFont val="Arial"/>
        <family val="2"/>
      </rPr>
      <t>Objetivo del indicador:</t>
    </r>
    <r>
      <rPr>
        <sz val="11"/>
        <color indexed="8"/>
        <rFont val="Arial"/>
        <family val="2"/>
      </rPr>
      <t xml:space="preserve"> medir la realización de espacios virtuales realizados en los que se involucren población beneficiaria, población campesina y asociaciones, entidades territoriales, entre otros actores involucrados para dar conocer modalidades de acceso a RTAs de administración o activos de SAE entre otros temas de interés. 
</t>
    </r>
    <r>
      <rPr>
        <b/>
        <sz val="11"/>
        <color rgb="FF000000"/>
        <rFont val="Arial"/>
        <family val="2"/>
      </rPr>
      <t xml:space="preserve">Numerador: </t>
    </r>
    <r>
      <rPr>
        <sz val="11"/>
        <color indexed="8"/>
        <rFont val="Arial"/>
        <family val="2"/>
      </rPr>
      <t xml:space="preserve">corresponde a la cantidad de espacios virtuales realizados y culminados exitosamente con sus evidencias respectivas. 
</t>
    </r>
    <r>
      <rPr>
        <b/>
        <sz val="11"/>
        <color rgb="FF000000"/>
        <rFont val="Arial"/>
        <family val="2"/>
      </rPr>
      <t xml:space="preserve">Denominador: </t>
    </r>
    <r>
      <rPr>
        <sz val="11"/>
        <color indexed="8"/>
        <rFont val="Arial"/>
        <family val="2"/>
      </rPr>
      <t xml:space="preserve"> corresponde al número de espacios virtuales programados. Los espacios virtuales deben contar con temáticas claras, interlocutores y actores que participan.
</t>
    </r>
  </si>
  <si>
    <t>La Oficina de Prensa y Comunicaciones, GIT de Servicio y Atención al Ciudadano realizo los siguientes espacios virtuales.
Primer Trimestre: 1. Foro virtual - Bienes de la SAE para entidades públicas
https://www.youtube.com/watch?v=Ta6y1RE61xg
Segundo Trimestre: 
2. Foro virtual - Venta Masiva
https://www.youtube.com/watch?v=yVVyI9a97gk
3. Foro virtual - Como ser parte del registro de personas naturales y jurídicas para la administración de empresas de la SAE
https://www.youtube.com/watch?v=oQolYuTY1C8
Tercer Trimestre: 
4. Foro virtual - Convocatoria: Oficiales de Cumplimiento y Revisores Fiscales para las Sociedades de la SAE
https://www.youtube.com/watch?v=4dzt4UAdtNc</t>
  </si>
  <si>
    <t>Desarrollar estrategias de posicionamiento de la gestión de SAE a nivel interno y externo</t>
  </si>
  <si>
    <t>Estrategias de posicionamiento sobre la gestión de SAE</t>
  </si>
  <si>
    <t>(Número de estrategias de comunicación realizadas / Número de estrategias de comunicación programadas)*100%</t>
  </si>
  <si>
    <r>
      <rPr>
        <b/>
        <sz val="11"/>
        <color indexed="8"/>
        <rFont val="Arial"/>
        <family val="2"/>
      </rPr>
      <t>Objetivo del indicador:</t>
    </r>
    <r>
      <rPr>
        <sz val="11"/>
        <color indexed="8"/>
        <rFont val="Arial"/>
        <family val="2"/>
      </rPr>
      <t xml:space="preserve"> medir las estrategias de comunicación realizadas sobre la gestión de SAE, con el fin de informar a públicos de interés sobre la administración de activos especiales. 
</t>
    </r>
    <r>
      <rPr>
        <b/>
        <sz val="11"/>
        <color indexed="8"/>
        <rFont val="Arial"/>
        <family val="2"/>
      </rPr>
      <t xml:space="preserve">
Numerador: </t>
    </r>
    <r>
      <rPr>
        <sz val="11"/>
        <color indexed="8"/>
        <rFont val="Arial"/>
        <family val="2"/>
      </rPr>
      <t xml:space="preserve">hace alusión al número de estrategias de comunicación realizadas con sus respectivas evidencias. 
</t>
    </r>
    <r>
      <rPr>
        <b/>
        <sz val="11"/>
        <color indexed="8"/>
        <rFont val="Arial"/>
        <family val="2"/>
      </rPr>
      <t xml:space="preserve">Denominador: </t>
    </r>
    <r>
      <rPr>
        <sz val="11"/>
        <color indexed="8"/>
        <rFont val="Arial"/>
        <family val="2"/>
      </rPr>
      <t xml:space="preserve">corresponde al número de estrategias programadas para posicionamiento a nivel interno y externo.       A nivel interno se tiene previsto hacer uso de: noticiero quincenal (video clips sobre gestión de SAE), canales internos como cartelera de comunicaciones y correo electrónico o WhatsApp
A nivel externo se tiene previsto hacer uso de: boletín institucional en  canales externos como la página web. 
Para la vigencia se han fijado 12 estrategias de comunicación (6 internas y 6 externas). </t>
    </r>
  </si>
  <si>
    <t xml:space="preserve">Primer Trimestre:  La Oficina de Prensa y Comunicaciones realizó el diseño y ejecución de tres campañas comunicativas que se pueden evidenciar a través de las redes sociales:  Facebook: @activosSAE X: @activosSAE Instagram: @Saesas1
Segundo Trimestre:  La Oficina de Prensa y Comunicaciones realizó el diseño y ejecución de siete campañas comunicativas que se pueden evidenciar a través de las redes sociales:  Facebook: @activosSAE X: @activosSAE Instagram: @Saesas1
Tercer Trismestre:
La Oficina de Prensa y Comunicaciones realizó el diseño y ejecución de dos campañas comunicativas que se pueden evidenciar a través de las redes sociales:  Facebook: @activosSAE X: @activosSAE Instagram: @Saesas1
</t>
  </si>
  <si>
    <t xml:space="preserve">Medir la percepción y satisfacción que tienen el público externo frente a SAE
</t>
  </si>
  <si>
    <t>Mediciones de satisfacción y/o percepción a nivel externo e interno</t>
  </si>
  <si>
    <t>(Número de mediciones externas e internas realizadas / Número de mediciones externas e internas programadas) 100%</t>
  </si>
  <si>
    <r>
      <rPr>
        <b/>
        <sz val="11"/>
        <rFont val="Arial"/>
        <family val="2"/>
      </rPr>
      <t>Objetivo del indicador:</t>
    </r>
    <r>
      <rPr>
        <sz val="11"/>
        <rFont val="Arial"/>
        <family val="2"/>
      </rPr>
      <t xml:space="preserve"> medir la realización de las mediciones de percepción y satisfacción externas o internas sobre la gestión institucional.
</t>
    </r>
    <r>
      <rPr>
        <b/>
        <sz val="11"/>
        <rFont val="Arial"/>
        <family val="2"/>
      </rPr>
      <t xml:space="preserve">Numerador: </t>
    </r>
    <r>
      <rPr>
        <sz val="11"/>
        <rFont val="Arial"/>
        <family val="2"/>
      </rPr>
      <t xml:space="preserve">corresponde al número de mediciones realizadas a nivel externo e interno a través de los canales dispuestos para tal fin. La medición de satisfacción se considera como finalizada cuando se realiza el informe trimestral de los resultados de la encuesta  de satisfacción publicada en la página web. La medición de percepción se considera como finalizada cuando se obtienen los resultados de la encuesta a nivel semestral. 
</t>
    </r>
    <r>
      <rPr>
        <b/>
        <sz val="11"/>
        <rFont val="Arial"/>
        <family val="2"/>
      </rPr>
      <t xml:space="preserve">Denominador: </t>
    </r>
    <r>
      <rPr>
        <sz val="11"/>
        <rFont val="Arial"/>
        <family val="2"/>
      </rPr>
      <t xml:space="preserve">corresponde al número de mediciones programadas de satisfacción y percepción de la gestión de SAE. Para la vigencia se tiene previsto 4 mediciones distribuidas de la siguiente forma: 
*Medición de satisfacción: 2 mediciones publicadas en página web sobre la calidad del servicio. El cuestionario se encuentra disponible de manera permanente en la página web y su medición se hará con corte trimestral. 
* Medición de percepción: 2 mediciones a grupos de interés dirigida a personal que registre en base de datos de  compradores, arrendatarios, destinatarios, entre otros. </t>
    </r>
  </si>
  <si>
    <t>Primer Trimestre: Debido a los ajustes en el calendario de actividades de la Oficina de Prensa y Comunicaciones, se programó el desarrollo de encuestas internas y/o externas para el segundo trimestre a fin de garantizar  la divulgación y recopilación de datos, es por ello, que estimó la Oficina un tiempo mínimo de 3 meses para validar la participación de los funcionarios, la eficacia en los medios de comunicación, la actualización en la información y las tendencias que mantienen la relevancia en la información que se publica en esos medios. 
Segundo trimestre:
Lo comprendido del mes de abril a junio la Oficina La Oficina de Prensa y Comunicaciones, GIT de Servicio y Atención al Ciudadano aplico las siguientes encuestas a los públicos de interés: 
1.Encuesta del módulo de PQRSDF la cual evalúa los resultados de satisfacción en la ciudadanía sobre la gestión realizada en el segundo trimestre. (Informe trimestral)
2.Desarrollamos una medición de los canales y contenidos de comunicación interna en la cual se divulga información de interés a los colaboradores de la SAE realizada en el mes de abril del 2024 por medio del chat de WhatsApp (Parche SAE). 
3.Preguntamos a la ciudadanía si conoce a la Sociedad de Activos Especiales SAS cuyo objeto era medir el posicionamiento de marca en públicos de interés la cual fue divulgada por medio de Facebook y enviada por correo electrónico el 28 de junio del 2024.
4.Se realizo una encuesta de calidad con el fin de conocer y evaluar el grado de percepción de los ciudadanos ante la Sociedad de Activos Especiales. la cual fue divulgada por medio de Facebook y enviada por correo electrónico el 29 de junio del 2024.
Tercer trimestre:
De acuerdo con las actualizaciones al proceso de evaluación y seguimiento a los requerimientos de la ciudadanía para la implementación del nuevo aplicativo que servirá para la atención de PQRS, se remitió encuesta de satisfacción y percepción la cual será respondida por la ciudadana al recibir la respuesta a sus solicitudes.
Con esta encuesta se pretende hacer la medición de la opinión de los públicos de interés, analizar su satisfacción y posteriormente si se requiere adelantar las acciones de mejora e innovación para la Atencion al Ciudadano. 
Los soportes anteriormente mencionados se visualizan en la carpeta 130 OPC – Atención al Ciudadano.</t>
  </si>
  <si>
    <t>Gestionar las solicitudes de Mesa de ayuda de manera oportuna según los ANS establecidos en el catálogo de servicio</t>
  </si>
  <si>
    <t>Tecnología</t>
  </si>
  <si>
    <t>Gestión de Infraestructura Tecnológica
Mantenimiento y Soporte de Aplicaciones</t>
  </si>
  <si>
    <t>Oficina de Tecnologías y Sistemas de la Información</t>
  </si>
  <si>
    <t>Oportunidad de atención de Mesa de ayuda</t>
  </si>
  <si>
    <t>(N.º de tickets resueltos oportunamente  / N.º de tickets radicados en Mesa de ayuda) *100%</t>
  </si>
  <si>
    <r>
      <rPr>
        <b/>
        <sz val="11"/>
        <color indexed="8"/>
        <rFont val="Arial"/>
        <family val="2"/>
      </rPr>
      <t>Objetivo del indicador:</t>
    </r>
    <r>
      <rPr>
        <sz val="11"/>
        <color indexed="8"/>
        <rFont val="Arial"/>
        <family val="2"/>
      </rPr>
      <t xml:space="preserve"> medir la atención </t>
    </r>
    <r>
      <rPr>
        <b/>
        <sz val="11"/>
        <color indexed="8"/>
        <rFont val="Arial"/>
        <family val="2"/>
      </rPr>
      <t>oportuna</t>
    </r>
    <r>
      <rPr>
        <sz val="11"/>
        <color indexed="8"/>
        <rFont val="Arial"/>
        <family val="2"/>
      </rPr>
      <t xml:space="preserve"> de los tickets que radican las áreas en la Mesa de ayuda.
</t>
    </r>
    <r>
      <rPr>
        <b/>
        <sz val="11"/>
        <color indexed="8"/>
        <rFont val="Arial"/>
        <family val="2"/>
      </rPr>
      <t xml:space="preserve">Numerador: </t>
    </r>
    <r>
      <rPr>
        <sz val="11"/>
        <color indexed="8"/>
        <rFont val="Arial"/>
        <family val="2"/>
      </rPr>
      <t xml:space="preserve">corresponde a las solicitudes resueltas cuando en el Sistema de Mesa de Ayuda les asigna el estado de "resuelto". 
</t>
    </r>
    <r>
      <rPr>
        <b/>
        <sz val="11"/>
        <color indexed="8"/>
        <rFont val="Arial"/>
        <family val="2"/>
      </rPr>
      <t xml:space="preserve">Denominador: </t>
    </r>
    <r>
      <rPr>
        <sz val="11"/>
        <color indexed="8"/>
        <rFont val="Arial"/>
        <family val="2"/>
      </rPr>
      <t xml:space="preserve">los tickets radicados en Mesa de Ayuda corresponden a las solicitudes creadas por los usuarios dentro de la vigencia. 
</t>
    </r>
    <r>
      <rPr>
        <b/>
        <sz val="11"/>
        <color indexed="8"/>
        <rFont val="Arial"/>
        <family val="2"/>
      </rPr>
      <t xml:space="preserve">
</t>
    </r>
    <r>
      <rPr>
        <sz val="11"/>
        <color indexed="8"/>
        <rFont val="Arial"/>
        <family val="2"/>
      </rPr>
      <t xml:space="preserve">Para que sea oportuno el servicio se tienen en cuenta los tiempos </t>
    </r>
    <r>
      <rPr>
        <b/>
        <sz val="11"/>
        <color indexed="8"/>
        <rFont val="Arial"/>
        <family val="2"/>
      </rPr>
      <t xml:space="preserve">(ANS), </t>
    </r>
    <r>
      <rPr>
        <sz val="11"/>
        <color indexed="8"/>
        <rFont val="Arial"/>
        <family val="2"/>
      </rPr>
      <t>de acuerdo con el tipo de servicio (catálogo de servicios NT1-061)</t>
    </r>
  </si>
  <si>
    <t>A corte de septiembre 2024 se registraron 9257 tickets en la mesa de servicio, de los cuales se solucionaron 9257 a cierre del trimestre</t>
  </si>
  <si>
    <t>Se continuará con la gestión oportuna de los tickets en la mesa de servicio, de acuerdo con las solicitudes registradas</t>
  </si>
  <si>
    <t>Procesos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</si>
  <si>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</si>
  <si>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 xml:space="preserve">Fortalecer estrategias y espacios de control , seguimiento y aseguramiento en el marco de la misionalidad de SAE  </t>
  </si>
  <si>
    <t>Acompañar la agenda legislativa en la que se discutan proyectos estratégicos para SAE</t>
  </si>
  <si>
    <t>Despacho del Presidente</t>
  </si>
  <si>
    <t>Acompañamiento a Agenda Legislativa estratégica relacionada con SAE</t>
  </si>
  <si>
    <t xml:space="preserve">(Número de participaciones en la agenda legislativa/Necesidades identificadas relacionadas con agenda legislativa)*100% </t>
  </si>
  <si>
    <r>
      <rPr>
        <b/>
        <sz val="11"/>
        <color indexed="8"/>
        <rFont val="Arial"/>
        <family val="2"/>
      </rPr>
      <t>Objetivo del indicador:</t>
    </r>
    <r>
      <rPr>
        <sz val="11"/>
        <color indexed="8"/>
        <rFont val="Arial"/>
        <family val="2"/>
      </rPr>
      <t xml:space="preserve"> medir el acompañamiento brindado por parte de SAE en la agenda legislativa que contenga temáticas prioritarias o estratégicas para la entidad.
</t>
    </r>
    <r>
      <rPr>
        <b/>
        <sz val="11"/>
        <color indexed="8"/>
        <rFont val="Arial"/>
        <family val="2"/>
      </rPr>
      <t xml:space="preserve">
Numerador: </t>
    </r>
    <r>
      <rPr>
        <sz val="11"/>
        <color indexed="8"/>
        <rFont val="Arial"/>
        <family val="2"/>
      </rPr>
      <t xml:space="preserve">corresponde a la participaciones en eventos de control político u otros requeridos en la agenda legislativa.
</t>
    </r>
    <r>
      <rPr>
        <b/>
        <sz val="11"/>
        <color indexed="8"/>
        <rFont val="Arial"/>
        <family val="2"/>
      </rPr>
      <t xml:space="preserve">
Denominador: </t>
    </r>
    <r>
      <rPr>
        <sz val="11"/>
        <color indexed="8"/>
        <rFont val="Arial"/>
        <family val="2"/>
      </rPr>
      <t>corresponde a las citaciones recibidas de agenda legislativa en donde debe participar SAE de manera estratégica. El denominador es variable, ya que funciona a demanda de acuerdo con las necesidades identificadas.</t>
    </r>
  </si>
  <si>
    <t>Fortalecer la articulación nación-territorio para el mejoramiento del modelo operacional de SAE</t>
  </si>
  <si>
    <t>Actividades internas con enfoque nación-territorio entre el nivel central y regional de la SAE</t>
  </si>
  <si>
    <t>(Actividades implementadas para el fortalecimiento del nivel central con el regional/ Actividades programadas para el fortalecimiento del nivel central con el regional) *100%</t>
  </si>
  <si>
    <r>
      <rPr>
        <b/>
        <sz val="11"/>
        <rFont val="Arial"/>
        <family val="2"/>
      </rPr>
      <t>Objetivo del indicador:</t>
    </r>
    <r>
      <rPr>
        <sz val="11"/>
        <rFont val="Arial"/>
        <family val="2"/>
      </rPr>
      <t xml:space="preserve"> medir el grado de implementación de las actividades programadas para el fortalecimiento del nivel central con el regional.
</t>
    </r>
    <r>
      <rPr>
        <b/>
        <sz val="11"/>
        <rFont val="Arial"/>
        <family val="2"/>
      </rPr>
      <t xml:space="preserve">
Numerador:</t>
    </r>
    <r>
      <rPr>
        <sz val="11"/>
        <rFont val="Arial"/>
        <family val="2"/>
      </rPr>
      <t xml:space="preserve"> corresponde a las actividades de fortalecimiento ejecutadas conforme plan de trabajo programado.  
</t>
    </r>
    <r>
      <rPr>
        <b/>
        <sz val="11"/>
        <rFont val="Arial"/>
        <family val="2"/>
      </rPr>
      <t xml:space="preserve">
Denominador:</t>
    </r>
    <r>
      <rPr>
        <sz val="11"/>
        <rFont val="Arial"/>
        <family val="2"/>
      </rPr>
      <t xml:space="preserve"> las actividades programadas para el 2024 relacionadas con el fortalecimiento del nivel central con el regional corresponden a procesos relacionados con: 1) Estrategia de tierras para la paz, 2) Democratización de activos para la educación pública, 3) Comercialización de activos estratégicos y entre otras definidas y priorizadas por Presidencia. 
El denominador de este indicador es variable y acumulado de acuerdo con las actividades programadas y las necesidades identificadas durante la vigencia por parte de Presidencia.</t>
    </r>
  </si>
  <si>
    <t>Estandarizar, optimizar y automatizar procesos de SAE de acuerdo a nuevo modelo operacional</t>
  </si>
  <si>
    <t>Actualizar las Tablas de Retención Documental de todas las áreas de SAE</t>
  </si>
  <si>
    <t>Organización y Transferencia</t>
  </si>
  <si>
    <t>Avance de implementación de Tablas de Retención Documental</t>
  </si>
  <si>
    <t>(Número de dependencias con propuesta de TRD elaborada/ Número de dependencias programadas para actualización de TRD)*100%</t>
  </si>
  <si>
    <r>
      <rPr>
        <b/>
        <sz val="11"/>
        <rFont val="Arial"/>
        <family val="2"/>
      </rPr>
      <t>Objetivo del indicador:</t>
    </r>
    <r>
      <rPr>
        <sz val="11"/>
        <rFont val="Arial"/>
        <family val="2"/>
      </rPr>
      <t xml:space="preserve"> medir el estado de avance de la implementación del proceso de actualización de tablas de retención documental en SAE.
</t>
    </r>
    <r>
      <rPr>
        <b/>
        <sz val="11"/>
        <rFont val="Arial"/>
        <family val="2"/>
      </rPr>
      <t>Numerador:</t>
    </r>
    <r>
      <rPr>
        <sz val="11"/>
        <rFont val="Arial"/>
        <family val="2"/>
      </rPr>
      <t xml:space="preserve"> corresponde al número de dependencias que cuenten con propuesta elaborada de Tablas de Retención Documental, es decir, cuando las tablas tengan preaprobación por parte de cada área frente a la conformación de series, subseries y tipos documentales.
</t>
    </r>
    <r>
      <rPr>
        <b/>
        <sz val="11"/>
        <rFont val="Arial"/>
        <family val="2"/>
      </rPr>
      <t>Denominador:</t>
    </r>
    <r>
      <rPr>
        <sz val="11"/>
        <rFont val="Arial"/>
        <family val="2"/>
      </rPr>
      <t xml:space="preserve"> corresponde al total de áreas que conforman a la SAE que requieren actualización de Tablas de Retención Documental.</t>
    </r>
  </si>
  <si>
    <t>Acorte del  tercer  trimestre no se realizarón mesas de trabajo ni actualizacion de las Tablas de Retencion Documental. Dado que fue necesario susuopernder el ejercición esperando que las áreas completaran el proceso de actualizacióin de os procedimientos y la actualizacióin que lidera la dirección d eplaneación y prospectiva frente a las nuevas funciones de las areas de acuerdo con el rediseño, es importante  el resultado de esos documento proqu ealli nos indican los documentos que pruduce cada area y nospermite avanzar en la construcción y consolidación de las  TRD</t>
  </si>
  <si>
    <t xml:space="preserve">Se debe tener en cuenta que, hasta no finalizar la actualización de procedimientos de las áreas no se lograría tener las TRD con la información completa, la fecha indicada por planeación es finales del mes de octubre </t>
  </si>
  <si>
    <t>Medir la eficacia en la legalización de comisiones o desplazamientos realizados por las áreas</t>
  </si>
  <si>
    <t>Eficacia de legalización de comisiones o desplazamientos de viajes</t>
  </si>
  <si>
    <t>(Legalizaciones realizadas / Comisiones o desplazamientos de viaje realizadas)*100%</t>
  </si>
  <si>
    <r>
      <rPr>
        <b/>
        <sz val="11"/>
        <color indexed="8"/>
        <rFont val="Arial"/>
        <family val="2"/>
      </rPr>
      <t xml:space="preserve">Objetivo del indicador: </t>
    </r>
    <r>
      <rPr>
        <sz val="11"/>
        <color indexed="8"/>
        <rFont val="Arial"/>
        <family val="2"/>
      </rPr>
      <t xml:space="preserve">medir la eficacia en la legalización de comisiones o desplazamientos de viajes realizados.
</t>
    </r>
    <r>
      <rPr>
        <b/>
        <sz val="11"/>
        <color indexed="8"/>
        <rFont val="Arial"/>
        <family val="2"/>
      </rPr>
      <t>Numerador:</t>
    </r>
    <r>
      <rPr>
        <sz val="11"/>
        <color indexed="8"/>
        <rFont val="Arial"/>
        <family val="2"/>
      </rPr>
      <t xml:space="preserve"> se considera que una legalización es efectiva cuando el funcionario público, trabajador y contratistas  presentan su legalización correcta, es decir, cuando se presenta el informe de legalización diligenciado completamente, firmado por el trabajador y jefe inmediato, y los respectivos soportes de la ejecución del gasto.
</t>
    </r>
    <r>
      <rPr>
        <b/>
        <sz val="11"/>
        <color indexed="8"/>
        <rFont val="Arial"/>
        <family val="2"/>
      </rPr>
      <t xml:space="preserve">Denominador: </t>
    </r>
    <r>
      <rPr>
        <sz val="11"/>
        <color indexed="8"/>
        <rFont val="Arial"/>
        <family val="2"/>
      </rPr>
      <t>corresponde a todas las comisiones o desplazamientos efectivos realizados por los funcionarios públicos, trabajadores y contratistas, registrados en base de datos de control de comisiones que administra el GIT de Comisiones y Desplazamientos.</t>
    </r>
  </si>
  <si>
    <t xml:space="preserve">Durante el periodo del tercer trimestre del año 2024 (julio,agosto y septiembre)  se validaron y formalizaron 2.064 legalizaciones de comisiones de servicio o desplazamiento, quedando pendiente por legalizar 323 comisiones del trimestre.
Teniendo en cuenta que se vienen acumulando las cantidades  de las comisiones que no habian sido legalizadas de los trimestres anteriores, se suman al numerador 59 la cantidad.de 234 que a la fecha ya están legalizadas.
</t>
  </si>
  <si>
    <t xml:space="preserve">
Es importante aclarar que no depende de la gestión  de viaticos y comisiones el cumplimiento de los funcionarios para la legalización de las comisiones, ya que dependemos de la prontitud de cada uno de ellos para que remitan la información, sin embargo el proceso de gestión de viáticos realiza el seguimiento, acompañamiento y capacitación a las y los trabajadores de planta, funcionarios publicos, contratistas y otros, implementando las alertas y acciones necesarias para que cumplan con  las legalizaciones en los tiempos estipulados en el procedimiento de viaticos.
</t>
  </si>
  <si>
    <t xml:space="preserve">Realizar los mantenimientos  preventivos y correctivos menores </t>
  </si>
  <si>
    <t xml:space="preserve">Gestión Administrativa </t>
  </si>
  <si>
    <t xml:space="preserve">Gestión de Mantenimientos Locativos Menores </t>
  </si>
  <si>
    <t>(Mantenimientos realizados/ Mantenimientos solicitados y/o planeados) *100%</t>
  </si>
  <si>
    <r>
      <rPr>
        <b/>
        <sz val="11"/>
        <color indexed="8"/>
        <rFont val="Arial"/>
        <family val="2"/>
      </rPr>
      <t xml:space="preserve">Objetivo del indicador: </t>
    </r>
    <r>
      <rPr>
        <sz val="11"/>
        <color indexed="8"/>
        <rFont val="Arial"/>
        <family val="2"/>
      </rPr>
      <t xml:space="preserve">medir los mantenimientos locativos preventivos y correctivos menores realizados de acuerdo con lo solicitado y/o identificado por el área.
</t>
    </r>
    <r>
      <rPr>
        <b/>
        <sz val="11"/>
        <color indexed="8"/>
        <rFont val="Arial"/>
        <family val="2"/>
      </rPr>
      <t xml:space="preserve">Numerador: </t>
    </r>
    <r>
      <rPr>
        <sz val="11"/>
        <color indexed="8"/>
        <rFont val="Arial"/>
        <family val="2"/>
      </rPr>
      <t xml:space="preserve">se considera como realizado el mantenimiento menor cuando éste se ejecuta y se registra en el F-AB1-207 Historial Actividades de mantenimiento preventivo y/o correctivo.
</t>
    </r>
    <r>
      <rPr>
        <b/>
        <sz val="11"/>
        <color indexed="8"/>
        <rFont val="Arial"/>
        <family val="2"/>
      </rPr>
      <t xml:space="preserve">Denominador: </t>
    </r>
    <r>
      <rPr>
        <sz val="11"/>
        <color indexed="8"/>
        <rFont val="Arial"/>
        <family val="2"/>
      </rPr>
      <t xml:space="preserve">corresponde a las solicitudes de mantenimiento menor recibidas o a las evidenciadas en inspecciones físicas registradas en F-AB1-299 Formato Inspección Planta Física. </t>
    </r>
  </si>
  <si>
    <t xml:space="preserve">Durante el año 2024 se han adelantado un total 528 actividades de mantenimiento, así:
Para el primer trimestre del año 2024,  fueron ejecutadas (158) actividades de mantenimiento preventivo y/o correctivo.
Para el segundo trimestre del año 2024 fueron ejecutadas (190) actividades de mantenimiento preventivo y/o correctivo.
Para el tercer trimestre del año 2024 se han ejecutado un total de (180) mantenimientos menores, distribuidos asi:  en el mes de julio se realizaron (58), en el mes de agosto se realizaron (54) y en el mes de septiembre (68). </t>
  </si>
  <si>
    <t>Gestionar los siniestros informados por las áreas</t>
  </si>
  <si>
    <t xml:space="preserve">Administración de Programa de Seguros y Siniestros </t>
  </si>
  <si>
    <t>Gestión de Siniestros</t>
  </si>
  <si>
    <t>(Número de siniestros gestionados / Número de siniestros ocurridos informados por las áreas) *100%</t>
  </si>
  <si>
    <r>
      <t xml:space="preserve">Objetivo del indicador: </t>
    </r>
    <r>
      <rPr>
        <sz val="11"/>
        <color indexed="8"/>
        <rFont val="Arial"/>
        <family val="2"/>
      </rPr>
      <t xml:space="preserve">medir la gestión realizada sobre los siniestros ocurridos e informados.
</t>
    </r>
    <r>
      <rPr>
        <b/>
        <sz val="11"/>
        <color indexed="8"/>
        <rFont val="Arial"/>
        <family val="2"/>
      </rPr>
      <t xml:space="preserve">Numerador: </t>
    </r>
    <r>
      <rPr>
        <sz val="11"/>
        <color indexed="8"/>
        <rFont val="Arial"/>
        <family val="2"/>
      </rPr>
      <t>se considera que un siniestro ha sido gestionado cuando el GIT de Servicios Administrativos informa el siniestro presentado al intermediario de seguros.</t>
    </r>
    <r>
      <rPr>
        <b/>
        <sz val="11"/>
        <color indexed="8"/>
        <rFont val="Arial"/>
        <family val="2"/>
      </rPr>
      <t xml:space="preserve">
Denominador:</t>
    </r>
    <r>
      <rPr>
        <sz val="11"/>
        <color indexed="8"/>
        <rFont val="Arial"/>
        <family val="2"/>
      </rPr>
      <t xml:space="preserve"> se considera como siniestro ocurrido e informado cuando el área remite formalmente el reporte del siniestro por correo electrónico. Los siniestros reportados aplican para los bienes propios de SAE o bajo su administración. </t>
    </r>
  </si>
  <si>
    <t>Una vez los siniestros son informados por las distintas áreas, se da aviso al asesor de seguros para su trámite y gestión pertinente ante la Aseguradora, el avance de las reclamaciones depende de la entrega oportuna de la documentación solicitada por la Compañía de seguros y/o ajustador que soporten la ocurrencia y cuantía del siniestro; estas reclamaciones han sido informados por las áreas así: 
Para el  primer trimestre del año 2024, se tramito el reporte de seis (06) siniestros.
En el segundo Trimestre del año 2024 se tramito el reporte de nueve (09) siniestros .
Durante el tercer Trimestre del año 2024 se tramito el reporte de trece (13) siniestros así:  cuatro (04) Póliza Autos, cuatro (04) siniestros Póliza TRDM, un (01) siniestro Póliza RCE y cuatro (04) siniestros Póliza Directores y Administradores.
Para un total de veintiocho (28) siniestros reportados a la Aseguradora.</t>
  </si>
  <si>
    <t>Gestionar el alistamiento físico catastral de inmuebles sociales y no sociales</t>
  </si>
  <si>
    <t xml:space="preserve">Alistamiento de Activos </t>
  </si>
  <si>
    <t>Alistamiento físico catastral de inmuebles</t>
  </si>
  <si>
    <t>(Número de inmuebles con alistamiento físico catastral/ Número de inmuebles priorizados para alistamiento físico catastral) *100%</t>
  </si>
  <si>
    <r>
      <rPr>
        <b/>
        <sz val="11"/>
        <rFont val="Arial"/>
        <family val="2"/>
      </rPr>
      <t xml:space="preserve">Objetivo del indicador: </t>
    </r>
    <r>
      <rPr>
        <sz val="11"/>
        <rFont val="Arial"/>
        <family val="2"/>
      </rPr>
      <t xml:space="preserve">medir el alistamiento físico catastral de inmuebles susceptibles de alistamiento físico catastral, es decir, los que cuenten con viabilidad jurídica y/o que requieren alistamiento físico.
</t>
    </r>
    <r>
      <rPr>
        <b/>
        <sz val="11"/>
        <rFont val="Arial"/>
        <family val="2"/>
      </rPr>
      <t>Numerador</t>
    </r>
    <r>
      <rPr>
        <sz val="11"/>
        <rFont val="Arial"/>
        <family val="2"/>
      </rPr>
      <t xml:space="preserve">: corresponde a los inmuebles con alistamiento físico catastral, es decir, con diagnóstico o concepto de necesidad de saneamiento físico catastral y/o valoración a realizar. El resultado de esta gestión se registrará en base de datos de inmuebles alistados o diagnosticados.
</t>
    </r>
    <r>
      <rPr>
        <b/>
        <sz val="11"/>
        <rFont val="Arial"/>
        <family val="2"/>
      </rPr>
      <t xml:space="preserve">Denominador: </t>
    </r>
    <r>
      <rPr>
        <sz val="11"/>
        <rFont val="Arial"/>
        <family val="2"/>
      </rPr>
      <t xml:space="preserve">corresponde a los inmuebles priorizados por la Vicepresidencia de Bienes Muebles e Inmuebles, que han sido requeridos o son susceptibles de alistamiento físico catastral, es decir, que ya cuenten con viabilidad jurídica y/o que requieran valoración. </t>
    </r>
  </si>
  <si>
    <t>La  Dirección de Analítica, Alistamiento y Valoración ha realizado el alistamiento físico catastral de 2889 inmuebles, en los tres trimestres del 2024.
De los Folios de Matrícula Inmobiliaria alistados 1302 se habilitaron para avalúo y 1587  deben ser saneados. 
De los inmuebles que requieren proceso de saneamiento: 
• 76 FMI en propiedad horizontal presentan diferencias de áreas de construcción catastrales y jurídicas.
• 718 FMI presentan diferencia de áreas de terreno.
• 8 FMI no tienen plena identificación del área registral y sus polígonos son irregulares.
• 339 FMI requieren revisión de escitura pública para determinar su área.
• 446 FMI no tienen información de área catastral asociada.</t>
  </si>
  <si>
    <t xml:space="preserve">PRIMER TRIMESTRE: 735 alistamientos físico catastrales.
SEGUNDO TRIMESTRE: 620 alistamientos físico catastrales.
CIFRAS TERCER TRIMESTRE: 1534 alistamientos físicos catastrales, de estos, 474 se habilitaron para avalúo y 1060 para saneamiento. 
De los inmuebles que requieren proceso de saneamiento:
• 49 FMI en propiedad horizontal presentan diferencia de áreas de construcción catastrales y jurídicas.
•  498 FMI presentan diferencia de áreas de terreno.
•  183 FMI necesitan revisión de escritura pública para determinar su área.
•  326 FMI no tienen información de área catastral asociada.
•  4 FMI no tienen plena identificación del área registral y cuentan con polígonos irregulares que impiden su cálculo.
</t>
  </si>
  <si>
    <t>Revisar y aprobar avalúos de bienes  inmuebles</t>
  </si>
  <si>
    <t>Avalúos de bienes inmuebles</t>
  </si>
  <si>
    <t>(Cantidad de avalúos revisados y aprobados / Cantidad de avalúos solicitados a la Gerencia Técnica) *100%</t>
  </si>
  <si>
    <r>
      <rPr>
        <b/>
        <sz val="11"/>
        <rFont val="Arial"/>
        <family val="2"/>
      </rPr>
      <t xml:space="preserve">Objetivo del indicador: </t>
    </r>
    <r>
      <rPr>
        <sz val="11"/>
        <rFont val="Arial"/>
        <family val="2"/>
      </rPr>
      <t>medir la gestión realizada frente a la revisión y aprobación de avalúos</t>
    </r>
    <r>
      <rPr>
        <b/>
        <sz val="11"/>
        <rFont val="Arial"/>
        <family val="2"/>
      </rPr>
      <t xml:space="preserve"> </t>
    </r>
    <r>
      <rPr>
        <sz val="11"/>
        <rFont val="Arial"/>
        <family val="2"/>
      </rPr>
      <t xml:space="preserve">de inmuebles sociales y no sociales dispuestos para enajenación temprana o comercialización por parte de la Gerencia Técnica.
</t>
    </r>
    <r>
      <rPr>
        <b/>
        <sz val="11"/>
        <rFont val="Arial"/>
        <family val="2"/>
      </rPr>
      <t>Numerador:</t>
    </r>
    <r>
      <rPr>
        <sz val="11"/>
        <rFont val="Arial"/>
        <family val="2"/>
      </rPr>
      <t xml:space="preserve"> corresponde a los avalúos revisados y aprobados correspondientes a inmuebles sociales y no sociales solicitados.
</t>
    </r>
    <r>
      <rPr>
        <b/>
        <sz val="11"/>
        <rFont val="Arial"/>
        <family val="2"/>
      </rPr>
      <t>Denominador:</t>
    </r>
    <r>
      <rPr>
        <sz val="11"/>
        <rFont val="Arial"/>
        <family val="2"/>
      </rPr>
      <t xml:space="preserve"> corresponde a las solicitudes de asignación para la elaboración de avalúos de inmuebles sociales y no sociales dispuestos para enajenación temprana o comercialización.</t>
    </r>
  </si>
  <si>
    <t>La Dirección de analítica, alistamiento y valoración se encarga de la revisión y aprobación del avalúo comercial de los bienes inmuebles urbanos y rurales conforme a las metodologías establecidas por el Instituto Geográfico Agustín Codazzi (IGAC) a través del registro abierto de avaluadores (RAA).
En los tres timestres del 2024 se revisaron 2894 avalúos comerciales que estan distribuídos de la siguiente manera:
• 2216 FMI con estado legal "en proceso" que fueron aprobados por el comité de ENAJENACIÓN TEMPRANA.
•  468 FMI  con estado legal EXTINTOS.
• 153 FMI que pertenecen a Sociedades en liquidación.
• 57 FMI que pertenecen a Sociedades Activas.</t>
  </si>
  <si>
    <t xml:space="preserve">CIFRAS TERCER TRIMESTRE
Se realizaron los avalúos de 402 FMI distribuidos así:
• 258 FMI con estado legal "en proceso" que fueron aprobados por el comité de ENAJENACIÓN TEMPRANA.
•  97 FMI  con estado legal EXTINTOS.
• 45 FMI que pertenecen a Sociedades en liquidación.
• 2 FMI que pertenecen a Sociedades Activas.
</t>
  </si>
  <si>
    <t>Revisar y aprobar avalúos de muebles</t>
  </si>
  <si>
    <t>Avalúos de bienes muebles</t>
  </si>
  <si>
    <t>(Cantidad de avalúos de bienes muebles revisados / Cantidad de avalúos de bienes muebles recibidos) *100%</t>
  </si>
  <si>
    <r>
      <rPr>
        <b/>
        <sz val="11"/>
        <rFont val="Arial"/>
        <family val="2"/>
      </rPr>
      <t xml:space="preserve">Objetivo del indicador: </t>
    </r>
    <r>
      <rPr>
        <sz val="11"/>
        <rFont val="Arial"/>
        <family val="2"/>
      </rPr>
      <t xml:space="preserve">medir la revisión realizada de los avalúos de los bienes muebles remitidos por las áreas.
</t>
    </r>
    <r>
      <rPr>
        <b/>
        <sz val="11"/>
        <rFont val="Arial"/>
        <family val="2"/>
      </rPr>
      <t>Numerador:</t>
    </r>
    <r>
      <rPr>
        <sz val="11"/>
        <rFont val="Arial"/>
        <family val="2"/>
      </rPr>
      <t xml:space="preserve"> corresponde a los avalúos de bienes muebles revisados por parte de la Gerencia Técnica.
</t>
    </r>
    <r>
      <rPr>
        <b/>
        <sz val="11"/>
        <rFont val="Arial"/>
        <family val="2"/>
      </rPr>
      <t>Denominador:</t>
    </r>
    <r>
      <rPr>
        <sz val="11"/>
        <rFont val="Arial"/>
        <family val="2"/>
      </rPr>
      <t xml:space="preserve"> corresponde a los avalúos de bienes muebles recibidos para su revisión.</t>
    </r>
  </si>
  <si>
    <t>Este procedimiento se lleva a cabo bajo la supervisión de la Dirección de analítica y valoración (DAAV), con el propósito de obtener la valoración comercial de los bienes muebles. El objetivo principal es determinar si los bienes valorados están en condicion de ser comercializados o si por el contrario deben ser destruídos.
En los tres trimestres del año se ha realizado:
• Revisión avalúos vehículos y medios, de la Dirección para la Democratización de Activos Muebles.
Solicitudes recibidas:740
Solicitudes revisadas:370
• Conceptos de valor:
Solicitudes recibidas: 57
Solicitudes revisadas: 44
• Solicitudes relacionadas con semovientes:
Solicitudes recibidas: 5
Solicitudes tramitadas: 5</t>
  </si>
  <si>
    <t>CIFRAS TERCER TRIMESTRE:
Entre el 6 y el 18 de septiembre la Dirección de Activos Muebles remitió a la DAAV varias solicitudes de revisión de avalúos, sumando un total de 355 vehículos. Estas solicitudes aún están en proceso de revisión, lo que afecta el indicador. 
Solicitudes recibidas: 636
Solicitudes revisadas: 276</t>
  </si>
  <si>
    <t>Realizar y/o revisar estimados de renta de bienes inmuebles urbanos y rurales</t>
  </si>
  <si>
    <t>Estimados de renta</t>
  </si>
  <si>
    <t>(Estimados de renta de activos elaborados y/o revisados / Estimados de renta a revisar y/o elaborar) *100%</t>
  </si>
  <si>
    <r>
      <rPr>
        <b/>
        <sz val="11"/>
        <rFont val="Arial"/>
        <family val="2"/>
      </rPr>
      <t xml:space="preserve">Objetivo del indicador: </t>
    </r>
    <r>
      <rPr>
        <sz val="11"/>
        <rFont val="Arial"/>
        <family val="2"/>
      </rPr>
      <t xml:space="preserve">medir la elaboración y/o revisión realizada a los estimados de renta elaborados por FMI y/o unidad económica.
</t>
    </r>
    <r>
      <rPr>
        <b/>
        <sz val="11"/>
        <rFont val="Arial"/>
        <family val="2"/>
      </rPr>
      <t>Numerador:</t>
    </r>
    <r>
      <rPr>
        <sz val="11"/>
        <rFont val="Arial"/>
        <family val="2"/>
      </rPr>
      <t xml:space="preserve"> corresponde al número de estimados de renta revisados que fueron remitidos por las Gerencias regionales, Gerencia de Bienes Inmuebles Rurales y Gerencias de Sociedades y al número de estimados de renta de activos elaborados por parte de la Gerencia Técnica de acuerdo con los montos establecidos, según sea el caso.
</t>
    </r>
    <r>
      <rPr>
        <b/>
        <sz val="11"/>
        <rFont val="Arial"/>
        <family val="2"/>
      </rPr>
      <t xml:space="preserve">Denominador: </t>
    </r>
    <r>
      <rPr>
        <sz val="11"/>
        <rFont val="Arial"/>
        <family val="2"/>
      </rPr>
      <t>corresponde a los estimados de renta recibidos por las Gerencias Regionales, Gerencia de Bienes Inmuebles Rurales y Gerencias de Sociedades para su revisión y a las solicitudes de elaboración de estimados de renta de activos que se dispondrán en esquema de administración de arrendamiento. Los estimados de renta corresponden a activos inmuebles urbanos y rurales, sociales y no sociales.</t>
    </r>
  </si>
  <si>
    <t xml:space="preserve">La Dirección de Analítica, Alistamiento y Valoración (DAAV) realiza el proceso de revisión y aprobación de estimados de renta para áreas urbanas y rurales. En los tres trimestres del año 2024, se han gestionado 547 revisiones de estimados de renta de las dos clasificaciones de activos.
Las solicitudes de revisión de estimados de renta urbanos han sido requeridas por las direcciones territoriales y las direcciones de sociedades (activas y en liquidación) , en lo que va del 2024 se han revisado 425 FMI de 617 unidades económicas. Las solicitudes se distribuyeron de la siguiente manera: 
• 179 FMI fueron solicitados por la Dirección Territorial Centro Oriente.
• 55 FMI fueron solicitados por la Dirección Territorial Caribe.
• 76 FMI fueron solicitados por la Dirección Territorial Occidente.
• 115 FMI fueron solicitados por la Dirección Territorial Sur Occidente.
Las solicitudes de revisión de estimados de renta rurales han sido requeridas por las direcciones territoriales y de sociedades (activas y en liquidación).  En lo que va del 2024 se han revisado y aprobado estimados de renta para 122 FMI correspondientes a 40 unidades inmobiliarias existentes. Estas solicitudes se distribuyeron de la siguiente manera:
• 29 FMI fueron solicitados por la Dirección Territorial Centro Oriente.
• 19 FMI fueron solicitados por la Dirección Territorial Caribe.
• 11 FMI fueron solicitados por la Dirección Territorial Occidente.
• 62 FMI fueron solicitados por la Dirección Territorial Sur.
• 1 FMI fue solicitado por la Dirección de Seguimiento y Control de Liquidaciones.
</t>
  </si>
  <si>
    <t>CIFRAS TERCER TRIMESTRE
ESTIMADOS DE RENTA URBANOS:
Fueron aprobados 124 estimados de renta. Estas solicitudes fueron requeridas desde las Direcciones territoriales así:  
• 14 FMI fueron solicitados por la Dirección Territorial Centro Oriente.
• 30 FMI fueron solicitados por la Dirección Territorial Caribe.
• 33 FMI fueron solicitados por la Dirección Territorial Occidente.
• 47 FMI fueron solicitados por la Dirección Territorial Sur Occidente.
ESTIMADOS DE RENTA RURALES:
No se realizaron revisiones y aprobaciones para estimados de renta rurales en el tercer trimestre.  Esto, porque la Dirección para la democratización de bienes inmuebles rurales priorizó la actividad de entrega y venta de activos inmuebles a la Agencia Nacional de Tierras (ANT).</t>
  </si>
  <si>
    <t>Gestionar el saneamiento físico catastral de inmuebles sociales y no sociales</t>
  </si>
  <si>
    <t>Estudios para el saneamiento físico catastral de inmuebles</t>
  </si>
  <si>
    <t>(Número de activos con estudio para el saneamiento físico catastral / Número de activos programados para saneamiento físico catastral) *100%</t>
  </si>
  <si>
    <r>
      <rPr>
        <b/>
        <sz val="11"/>
        <rFont val="Arial"/>
        <family val="2"/>
      </rPr>
      <t>Objetivo del indicador</t>
    </r>
    <r>
      <rPr>
        <sz val="11"/>
        <rFont val="Arial"/>
        <family val="2"/>
      </rPr>
      <t xml:space="preserve">: medir la gestión realizada por la SAE para el saneamiento físico catastral de inmuebles programados para la vigencia.
</t>
    </r>
    <r>
      <rPr>
        <b/>
        <sz val="11"/>
        <rFont val="Arial"/>
        <family val="2"/>
      </rPr>
      <t xml:space="preserve">Numerador: </t>
    </r>
    <r>
      <rPr>
        <sz val="11"/>
        <rFont val="Arial"/>
        <family val="2"/>
      </rPr>
      <t xml:space="preserve">corresponde a los activos que cuentan con estudio técnico para el saneamiento físico catastral y que hayan sido entregados al gestor catastral y a las Oficinas de Registro de Instrumentos Públicos para su respectivo saneamiento físico catastral.
</t>
    </r>
    <r>
      <rPr>
        <b/>
        <sz val="11"/>
        <rFont val="Arial"/>
        <family val="2"/>
      </rPr>
      <t xml:space="preserve">
Denominador</t>
    </r>
    <r>
      <rPr>
        <sz val="11"/>
        <rFont val="Arial"/>
        <family val="2"/>
      </rPr>
      <t>: corresponde al número de activos programados para saneamiento físico catastral. En la programación de activos a sanear se priorizan las solicitudes de destinación, los activos a comercializar y las solicitudes especiales relevantes.</t>
    </r>
  </si>
  <si>
    <t xml:space="preserve">El proceso de saneamiento realizó la revisión, estudio y solicitud del saneamiento físico catastral de 396 FMI de inmuebles del inventario de la SAE en los tres trimestres del año 2024. Este proceso estudia y desarrolla actividades necesarias para resolver las inconsistencias a nivel documental, físico, catastral y técnico de los inmuebles, con el objetivo de prepararlos para su alistamiento y comercialización. </t>
  </si>
  <si>
    <t>PRIMER TRIMESTRE: Saneamiento a 134 FMI .
SEGUNDO TRIMESTRE: Saneamiento a 133 FMI.
TERCER TRIMESTRE: Saneamiento a 129 FMI.</t>
  </si>
  <si>
    <t>Revisar y aprobar fichas de caracterización de inmuebles rurales</t>
  </si>
  <si>
    <t xml:space="preserve">Revisión y aprobación de fichas de caracterización </t>
  </si>
  <si>
    <t>(Cantidad de fichas de caracterización revisadas y aprobadas / Cantidad de fichas de caracterización solicitadas a la Dirección para la democratización de activos inmuebles rurales)/*100%</t>
  </si>
  <si>
    <r>
      <rPr>
        <b/>
        <sz val="11"/>
        <rFont val="Arial"/>
        <family val="2"/>
      </rPr>
      <t xml:space="preserve">Objetivo del indicador: </t>
    </r>
    <r>
      <rPr>
        <sz val="11"/>
        <rFont val="Arial"/>
        <family val="2"/>
      </rPr>
      <t xml:space="preserve">medir la elaboración de fichas de caracterización para activos inmuebles rurales
</t>
    </r>
    <r>
      <rPr>
        <b/>
        <sz val="11"/>
        <rFont val="Arial"/>
        <family val="2"/>
      </rPr>
      <t>Numerador:</t>
    </r>
    <r>
      <rPr>
        <sz val="11"/>
        <rFont val="Arial"/>
        <family val="2"/>
      </rPr>
      <t xml:space="preserve"> corresponde al número de fichas de caracterización revisadas y aprobadas por la Gerencia Técnica.
</t>
    </r>
    <r>
      <rPr>
        <b/>
        <sz val="11"/>
        <rFont val="Arial"/>
        <family val="2"/>
      </rPr>
      <t>Denominador:</t>
    </r>
    <r>
      <rPr>
        <sz val="11"/>
        <rFont val="Arial"/>
        <family val="2"/>
      </rPr>
      <t xml:space="preserve"> corresponde al número de fichas de caracterización solicitadas a la Dirección para la democratización de activos inmuebles rurales</t>
    </r>
  </si>
  <si>
    <t>Durante los tres trimestres de 2024 la Dirección para la Democratización de Activos Inmuebles Rurales solicitó a la Dirección de Analítica, Alistamiento y Valoración la revisión y aprobación de fichas de caracterización para 701  FMI, todos de inmuebles rurales.</t>
  </si>
  <si>
    <t>PRIMER TRIMESTRE: 152 Fichas.
SEGUNDO TRIMESTRE:523 Fichas.
TERCER TRIMESTRE:26 Fichas.</t>
  </si>
  <si>
    <t>Realizar estudios de viabilidad jurídica</t>
  </si>
  <si>
    <t>Estudios de viabilidades jurídicas elaboradas</t>
  </si>
  <si>
    <t>(Estudios de viabilidades jurídicas elaboradas/ Viabilidades jurídicas solicitadas) *100%</t>
  </si>
  <si>
    <r>
      <rPr>
        <b/>
        <sz val="11"/>
        <color indexed="8"/>
        <rFont val="Arial"/>
        <family val="2"/>
      </rPr>
      <t>Objetivo del indicador:</t>
    </r>
    <r>
      <rPr>
        <sz val="11"/>
        <color rgb="FF000000"/>
        <rFont val="Arial"/>
        <family val="2"/>
      </rPr>
      <t xml:space="preserve"> medir el estudio de las viabilidades jurídicas de acuerdo con las solicitadas.</t>
    </r>
    <r>
      <rPr>
        <b/>
        <sz val="11"/>
        <color indexed="8"/>
        <rFont val="Arial"/>
        <family val="2"/>
      </rPr>
      <t xml:space="preserve">
Numerador:</t>
    </r>
    <r>
      <rPr>
        <sz val="11"/>
        <color rgb="FF000000"/>
        <rFont val="Arial"/>
        <family val="2"/>
      </rPr>
      <t xml:space="preserve"> los estudios de viabilidades jurídicas se elaboran para el mecanismo de administración de los activos y/o bienes del FRISCO de enajenación y de destinación definitiva. El estudio de viabilidad jurídica se puede evidenciar en la expedición de actos administrativos, informes de viabilidad jurídica, memorandos o correos electrónicos que visualicen el concepto positivo o negativo de la solicitud.</t>
    </r>
    <r>
      <rPr>
        <b/>
        <sz val="11"/>
        <color indexed="8"/>
        <rFont val="Arial"/>
        <family val="2"/>
      </rPr>
      <t xml:space="preserve">
Denominador: </t>
    </r>
    <r>
      <rPr>
        <sz val="11"/>
        <color rgb="FF000000"/>
        <rFont val="Arial"/>
        <family val="2"/>
      </rPr>
      <t>las solicitudes de viabilidad jurídica proceden de los requerimientos efectuados por parte de las áreas de SAE y corresponden a procesos de enajenación y de destinación definitiva.</t>
    </r>
  </si>
  <si>
    <t>ASREC
Se recibieron 2220 FMI para la expedición de viabilidades juridicas de destinación definitiva, las cuales 2140 corresponden al inventario de metas estrategicas y 80 a solicitudes de las diferentes áreas. De las cuales se realizó el estudio juridico de 1976.
validaciones jurídicas elaboradas: 1976
validaciones jurídicas solicitadas: 2220
INGESA
La cifra proviene de la identificación de solicitudes de las áreas para realizar el alistamiento para venta de los activos en administración, encontrando que:
validaciones jurídicas elaboradas: 6556
validaciones jurídicas solicitadas: 6906
En la siguiente ruta se identifican las tres bases (Base alistamiento extintos, Ley de Crecimiento Económico, Base Alistamiento Enajenación Temprana) en formato Excel que refieren el soporte de la cifra indicada: https://saesas-my.sharepoint.com/personal/dirplaneacion_saesas_gov_co/_layouts/15/onedrive.aspx?id=%2Fpersonal%2Fdirplaneacion%5Fsaesas%5Fgov%5Fco%2FDocuments%2FPAI%2FAsuntos%20Legales%2F24%2DT3%2FEvidencias%2FID%2068&amp;ct=1728998442161&amp;or=OWA%2DNT%2DMail&amp;cid=2b7c44ed%2D39e2%2D6807%2Dfa0c%2Daff5c6784488&amp;ga=1</t>
  </si>
  <si>
    <t>Realizar medición de los fallos favorables de acciones de tutela en contra de la entidad</t>
  </si>
  <si>
    <t xml:space="preserve">Tasa de fallos favorables en acciones de tutela en contra de la entidad que invoquen la protección del derecho de petición </t>
  </si>
  <si>
    <t>(Número de acciones de tutela con fallo favorable en el año en curso que invocan la protección del derecho de petición / Número de acciones de tutela recibidas por la entidad en el año en curso que invocan la protección del derecho de petición) * 100%</t>
  </si>
  <si>
    <r>
      <rPr>
        <b/>
        <sz val="11"/>
        <color theme="1"/>
        <rFont val="Arial"/>
        <family val="2"/>
      </rPr>
      <t xml:space="preserve">Objetivo del indicador: </t>
    </r>
    <r>
      <rPr>
        <sz val="11"/>
        <color theme="1"/>
        <rFont val="Arial"/>
        <family val="2"/>
      </rPr>
      <t xml:space="preserve">medir el porcentaje de fallos favorables de acciones de tutela en contra de la entidad que invocan la protección del derecho de petición.
</t>
    </r>
    <r>
      <rPr>
        <b/>
        <sz val="11"/>
        <color theme="1"/>
        <rFont val="Arial"/>
        <family val="2"/>
      </rPr>
      <t>Numerador:</t>
    </r>
    <r>
      <rPr>
        <sz val="11"/>
        <color theme="1"/>
        <rFont val="Arial"/>
        <family val="2"/>
      </rPr>
      <t xml:space="preserve"> corresponde a las acciones de tutela favorables que invocan la protección del derecho de petición.
</t>
    </r>
    <r>
      <rPr>
        <b/>
        <sz val="11"/>
        <color theme="1"/>
        <rFont val="Arial"/>
        <family val="2"/>
      </rPr>
      <t>Denominador:</t>
    </r>
    <r>
      <rPr>
        <sz val="11"/>
        <color theme="1"/>
        <rFont val="Arial"/>
        <family val="2"/>
      </rPr>
      <t xml:space="preserve"> corresponde a las acciones de tutela recibidas por la entidad que invocan la protección del derecho de petición.</t>
    </r>
  </si>
  <si>
    <t>Publicar todos los procesos contractuales suscritos en el 2024 en el SECOP II</t>
  </si>
  <si>
    <t>Gestión Contractial</t>
  </si>
  <si>
    <t>Contratación</t>
  </si>
  <si>
    <t>Publicación de procesos contractuales en SECOP II</t>
  </si>
  <si>
    <t>(No. procesos contractuales publicados en Secop II/ No. procesos contractuales solicitados)* 100%</t>
  </si>
  <si>
    <r>
      <rPr>
        <b/>
        <sz val="11"/>
        <color theme="1"/>
        <rFont val="Arial"/>
        <family val="2"/>
      </rPr>
      <t>Objetivo del indicador:</t>
    </r>
    <r>
      <rPr>
        <sz val="11"/>
        <color theme="1"/>
        <rFont val="Arial"/>
        <family val="2"/>
      </rPr>
      <t xml:space="preserve"> medir la publicación en SECOP II de los procesos contractuales adelantados en la vigencia 2024.
</t>
    </r>
    <r>
      <rPr>
        <b/>
        <sz val="11"/>
        <color theme="1"/>
        <rFont val="Arial"/>
        <family val="2"/>
      </rPr>
      <t>Numerador:</t>
    </r>
    <r>
      <rPr>
        <sz val="11"/>
        <color theme="1"/>
        <rFont val="Arial"/>
        <family val="2"/>
      </rPr>
      <t xml:space="preserve"> incluye todos los procesos contractuales publicados en Secop II en su etapa precontractual y/o de inicio de contrato. El proceso contractual solo se contará una vez desde que este se encuentre publicado en SECOP II. 
</t>
    </r>
    <r>
      <rPr>
        <b/>
        <sz val="11"/>
        <color theme="1"/>
        <rFont val="Arial"/>
        <family val="2"/>
      </rPr>
      <t xml:space="preserve">Denominador : </t>
    </r>
    <r>
      <rPr>
        <sz val="11"/>
        <color theme="1"/>
        <rFont val="Arial"/>
        <family val="2"/>
      </rPr>
      <t>incluye todos los procesos contractuales, modificaciones y liquidación de nuevos procesos contractuales iniciados por la Gerencia de Contratos bajo las diferentes modalidades de contratación suscritos desde la vigencia 2024. Este universo de procesos contractuales excluye todos los contratos de liquidación y cesiones de procesos antiguos.</t>
    </r>
  </si>
  <si>
    <t>En el tercer trimestre del 2024 desde la Dirección de Contratación se tramitaron en SECOP II 76 contratos y 69 modificaciones contractuales.
Se aclara que la diferencia con el numero total de procesos solicitados durante los primeros tres trimestres de la vigencia 2024 corresponde a 33 solicitudes que fueron devueltas a las dependencias solicitantes (10 en el tercer trimestre), 1 orden de servicio y 1 orden de compra tramitada a través de la Tienda Virtual del Estado Colombiano.</t>
  </si>
  <si>
    <t>Se adjunta como evidencia base de datos con la relación de los contratos suscritos en los primeros tres trimestres del 2024</t>
  </si>
  <si>
    <t>Crear espacios de innovación y mejora que coadyuven a los objetivos estratégicos de SAE</t>
  </si>
  <si>
    <t>Implementar el esquema de gobierno corporativo en las Sociedades Activas priorizadas</t>
  </si>
  <si>
    <t xml:space="preserve">Asignación de administradores para el gerenciamiento de sociedades </t>
  </si>
  <si>
    <t>( Activos con asignación de administradores para el gerenciamiento de sociedades y establecimientos de comercio/ Activos programados para asignación de mecanismo para su gerenciamiento)*100%</t>
  </si>
  <si>
    <r>
      <rPr>
        <b/>
        <sz val="11"/>
        <rFont val="Arial"/>
        <family val="2"/>
      </rPr>
      <t>Objetivo del indicador:</t>
    </r>
    <r>
      <rPr>
        <sz val="11"/>
        <rFont val="Arial"/>
        <family val="2"/>
      </rPr>
      <t xml:space="preserve"> medir el grado de asignación de mecanismos de administración a las gerencias o establecimientos de comercio programados para la vigencia
</t>
    </r>
    <r>
      <rPr>
        <b/>
        <sz val="11"/>
        <rFont val="Arial"/>
        <family val="2"/>
      </rPr>
      <t xml:space="preserve">Numerador: </t>
    </r>
    <r>
      <rPr>
        <sz val="11"/>
        <rFont val="Arial"/>
        <family val="2"/>
      </rPr>
      <t xml:space="preserve">corresponde a las sociedades con asignación de  mecanismos de administración como lo es el esquema de gerencia de sociedades, deposito provisional, y demás mecanismos que para el efecto se establezcan en la metodología de administración de bienes.
</t>
    </r>
    <r>
      <rPr>
        <b/>
        <sz val="11"/>
        <rFont val="Arial"/>
        <family val="2"/>
      </rPr>
      <t xml:space="preserve">Denominador: </t>
    </r>
    <r>
      <rPr>
        <sz val="11"/>
        <rFont val="Arial"/>
        <family val="2"/>
      </rPr>
      <t>corresponde a las sociedades y establecimientos de comercio que se encuentran en el portafolio pendientes por asignación de mecanismos de administración para la vigencia 2024. Para el 2024 se estima intervenir como mínimo 662 activos.</t>
    </r>
  </si>
  <si>
    <t xml:space="preserve">En el primer trimestre del año se designó al señor Eduardo Cermeño para las 24 sociedades que conforman el Grupo Grajales.
Para el segundo trimestre se hizo el nombramiento de depositario provisional en las siguientes sociedades:
1. LAVADERO HANGAR LA 39
2. PARADISE DISCOTECA BAR
Adicional, se realizaron las siguientes designaciones a través de la figura de Gobierno Corporativo:
1. ACUAPEZCA
2. DISTRITO ORIENTAL SAS
3. EMATPEYA
4. GRUPO S.M. S.A.S
5. HOLDING JA2 S.A.S
6. TAKARA S.A.S
En el tercer trimestre del año, se designan a los siguientes representantes legales:
Deposito provisional: 
1.	SHENG LI IMP &amp; EXP S.A.S
2.	CONSTRUCTORA SAN NICOLAS S.A.S
3.	ASESORES Y CONSULTORES PV. SAS
Representantes legales:
1.	COMERCIALIZADORA E INVERSIONES BUSTOS ARIZA Y CIA S EN C SIGLA TRANSCIBA
2.	CONTI CONSTRUCCION &amp; INGENIERIA S. A. S. C. I.
3.	CONSTRUCTORA LLANO CENTRO SAS
4.	FUTURAUTOS, TAXIS Y MAS LTDA
5.	INVERSIONES LOPEZ CADAVID Y CIA LTDA
6.	INVERSIONES KHARFAN &amp; COMPAÑIA SOCIEDAD EN COMANDITA - EN LIQUIDACION
7.	COOPERATIVA DE TRANSPORTADORES DEL URABA Y OCCIDENTE ANTIOQUENO - COOTRANSUROCCIDENTE
8.	SERVITURISMO SAS
9.	INMOBILIARIA JD LIMITADA
10.	INVERCINCO S. A.
11.	INVERSIONES COMERFAR LTDA
12.	PENTACOOP S.A.
13.	PATENTES MARCAS Y REGISTROS S.A. - PATMAR S.A.-
14.	LTC E.U.
15.	QUIRURGICOS DENTALES QUIRUDENT SAS
16.	TRANSPORTES DALLAS TEXAS SAS
17.	MP OPERACION LOGISTICA SAS
18.	TECNOLOGIAS Y CONSULTORIAS AMBIENTALES Y DE GESTION S.A.S
19.	FERREOXI S A S
20.	FERRETERIA AMERICA GOMEZ Y COMPAÑIA S A S
21.	HIERROS EL DORADO SAS
22.	SERENDIPIA GROUP S.A.S.
23.	GISUCAF SAS
24.	CONSTRUCTORA DOMUS S.A.S
25.	PLANTA LOS CRISTALES LIMITADA
</t>
  </si>
  <si>
    <t>Esta Dirección reitera la solicitud de eliminación del indicador teniendo en cuenta que la responsabilidad de asignar depositarios provisionales es de la Gerencia de Depositarios y la asignación de Representantes Legales por medio de Gobierno Corporativo se hace desde la Vicepresidencia de Sociedades. Por lo tanto, se está reportando la gestión de otras áreas y no depende de la gestión de esta Dirección.</t>
  </si>
  <si>
    <t>Realizar auditorías e inspección sobre las Sociedades Activas administradas por SAE</t>
  </si>
  <si>
    <t>Auditorías e Inspección de Sociedades Activas</t>
  </si>
  <si>
    <t>(Sociedades activas administradas con auditoría y/o inspecciones realizadas/ Sociedades Activas administradas por SAE que requieren auditoría o inspección) * 100%</t>
  </si>
  <si>
    <r>
      <rPr>
        <b/>
        <sz val="11"/>
        <rFont val="Arial"/>
        <family val="2"/>
      </rPr>
      <t>Objetivo del indicador:</t>
    </r>
    <r>
      <rPr>
        <sz val="11"/>
        <rFont val="Arial"/>
        <family val="2"/>
      </rPr>
      <t xml:space="preserve"> medir el estado de control o inspección sobre las Sociedades Activas administradas por SAE a través de la ejecución de auditorías e inspecciones.
</t>
    </r>
    <r>
      <rPr>
        <b/>
        <sz val="11"/>
        <rFont val="Arial"/>
        <family val="2"/>
      </rPr>
      <t>Numerador</t>
    </r>
    <r>
      <rPr>
        <sz val="11"/>
        <rFont val="Arial"/>
        <family val="2"/>
      </rPr>
      <t xml:space="preserve">: corresponde al número de Sociedades Activas con auditorías o inspecciones realizadas sobre estas.
</t>
    </r>
    <r>
      <rPr>
        <b/>
        <sz val="11"/>
        <rFont val="Arial"/>
        <family val="2"/>
      </rPr>
      <t>Denominador</t>
    </r>
    <r>
      <rPr>
        <sz val="11"/>
        <rFont val="Arial"/>
        <family val="2"/>
      </rPr>
      <t xml:space="preserve">: corresponde a las Sociedades Activas administradas por parte de la SAE que requieren auditoría o inspección de acuerdo a la necesidad. </t>
    </r>
  </si>
  <si>
    <t>En el primer trimestre del año se realizaron 25 Visitas de inspección y auditorías.
Para el segundo trimestre se realizó lo siguiente:
Visitas de inspección:
1.	AGRICOLA LAS MARGARITAS SAS
2.	AGROINDUSTRIA LA MARGARITA SA
3.	AMOBLADOS I LOVE YOU
4.	AUTOMOTOR DEL VALLE SAS
5.	BODY GYM NEW GENERATION
6.	CANTERA HAWAI Y PERFORACIONES
7.	CLÍNICA SAN FRANCISCO SA
8.	COMERCIALIZADORA AVICALI SAS
9.	COMPRA VENTA LA GARANTIA
10.	CONSORCIO AGROGANADERO DEL QUINDIO Y DEL VALLE DEL CAUCA SA
11.	CONSORCIO INDUSTRIAL INTERNACIONAL S.A -  C.I.I. S.A
12.	CREDIREBAJA SA
13.	ESTACION DE SERVICIO TERPEL OASIS
14.	GELATINAS LA VAQUITA ANDALUZA
15.	GRANJA LA SIERRA LTDA
16.	LA HIJA DEL CANASTERO
17.	LICORES PANCE
18.	MARIA DEL CARMEN ARROYO IZQUIERDO MEJICO EN DECORACION 1
19.	MEJIA JARAMILLO &amp; CIA SCA
20.	PARQUEADERO ANDREA FV
21.	PARQUEADERO CAR MILENIO
22.	QUIRURGICOS DENTALES QUIRUDENT SAS
23.	RESIDENCIAS COSTA AZUL
24.	TRANSPORTES MEJIA S.A
25.	TRANSURBANOS CALI SAS
26.	INVERSIONES DUQUES A Y CIA S EN C
27.	ACADEMIA DE BILLARES LOS PROFESIONALES
28.	AGRICOLA LAS MARGARITAS SAS
29.	AGROINDUSTRIA LA MARGARITA SA
30.	AMOBLADOS I LOVE YOU
31.	AUTOMOTOR DEL VALLE SAS
32.	AQUA WORKS
33.	BODY GYM NEW GENERATION
34.	CARDENAS DUARTE Y CIA LTDA - EN LIQUIDACION
35.	COLOMBIAN LEATHER IMPORT &amp; EXPORT S A S
36.	FRIGORIFICO DEL CAUCA S.A.S
37.	GASEOSAS RIO
38.	GRANJA EL PORVENIR AV
39.	GRILL Y APARTAMENTOS EXAGONO
40.	INGENIERIA COLOMBIANA INCOL S.A.S.
41.	INVERSIONES GRUPO DAR SAS
42.	PORRAS ARDILA
Para el tercer trimestre se hicieron las siguientes visitas:
1. HOTEL DE LA VILLE
2. ALMACEN MOTOMARINA RS
3. CIUDADELA LA BENDICIÓN
4. COMERCIALIZADORA GANADERA Y LECHERA JHONATAN LTDA
5. CONSTRUCTORA SAN NICOLAS
6. FLETES Y TRANSPORTES S.A.S
7. LA VAQUITA ANDALUZA
8. GRAN MUELLE S.A
9. INVERSIONES JC N Y M SAS
10. ISALAND TEGNOLOGIA
11. LIBRERIA ELIMELEX
12. LIBRERIA ONIS
13. LIBRERIA PUERTO RICO
14. MOTEL MEDITERRANEO
15. MP OPERACION LOGISTICA SAS
16. OLIMPO GYM CARTAGO
17. SANCHEZ Y HERMANOS Y CIA SAS
18. TECNOLOGIAS Y CONSULTORIAS AMBIENTALES Y DE GESTION S.A.S
19. TIENDA Y PANADERIA PETER
20. TRANSPORTES DALLAS TEXAS SAS
21. ALMACEN MOTOMARINA RS
22. ASESORES Y CONSULTORES PV SAS
23. ALVAREZ RIOS E HIJOS &amp; CIA S. C. A.
24. INMUNIZADORA DE MADERAS DEL ORIENTE LTDA.
25. AMERICANA DE SISTEMAS INTEGRADOS LTDA EN LIQUIDACION</t>
  </si>
  <si>
    <t>Elaborar la documentación estratégica del nuevo modelo operacional de SAE</t>
  </si>
  <si>
    <t xml:space="preserve">Direccionamiento Estratégico </t>
  </si>
  <si>
    <t xml:space="preserve">Administración del SIG  </t>
  </si>
  <si>
    <t>Dirección de Planeación y Prospectiva</t>
  </si>
  <si>
    <t>Documentación estratégica nuevo modelo operacional</t>
  </si>
  <si>
    <t>(Documentos estratégicos del nuevo modelo operacional elaborados / Documentos estratégicos del nuevo modelo operacional programados y priorizados) * 100%</t>
  </si>
  <si>
    <r>
      <rPr>
        <b/>
        <sz val="11"/>
        <color indexed="8"/>
        <rFont val="Arial"/>
        <family val="2"/>
      </rPr>
      <t>Objetivo del indicador:</t>
    </r>
    <r>
      <rPr>
        <sz val="11"/>
        <color indexed="8"/>
        <rFont val="Arial"/>
        <family val="2"/>
      </rPr>
      <t xml:space="preserve"> medir el avance de documentación estratégica del nuevo modelo operacional.
</t>
    </r>
    <r>
      <rPr>
        <b/>
        <sz val="11"/>
        <color indexed="8"/>
        <rFont val="Arial"/>
        <family val="2"/>
      </rPr>
      <t xml:space="preserve">Numerador: </t>
    </r>
    <r>
      <rPr>
        <sz val="11"/>
        <color indexed="8"/>
        <rFont val="Arial"/>
        <family val="2"/>
      </rPr>
      <t xml:space="preserve">corresponde al número de documentos elaborados y/o actualizados para implementar el nuevo modelo operacional que fueron priorizados en la programación, se entiende como finalizada la acción cuando estos documentos se encuentren publicados en la arquitectura empresarial.
</t>
    </r>
    <r>
      <rPr>
        <b/>
        <sz val="11"/>
        <color indexed="8"/>
        <rFont val="Arial"/>
        <family val="2"/>
      </rPr>
      <t>Denominador:</t>
    </r>
    <r>
      <rPr>
        <sz val="11"/>
        <color indexed="8"/>
        <rFont val="Arial"/>
        <family val="2"/>
      </rPr>
      <t xml:space="preserve"> corresponde a los documentos priorizados para viabilizar el nuevo modelo operacional. Esta programación se realizará con base en la identificación de documentos y la priorización que se brinde desde la Oficina Asesora de Planeación; esto puede incluir políticas operacionales, procedimientos, guías, protocolos u otro tipo documental. El denominador es variable de acuerdo con la priorización establecida por la Oficina Asesora de Planeación.</t>
    </r>
  </si>
  <si>
    <t>Implementar plan de trabajo de gestión del cambio asociado al nuevo modelo operacional</t>
  </si>
  <si>
    <t>Gestión del cambio del nuevo modelo operacional</t>
  </si>
  <si>
    <t>(Actividades ejecutadas del plan de gestión del cambio asociadas al nuevo modelo operacional   / Actividades del plan de gestión del cambio programadas )*100%</t>
  </si>
  <si>
    <r>
      <rPr>
        <b/>
        <sz val="11"/>
        <color indexed="8"/>
        <rFont val="Arial"/>
        <family val="2"/>
      </rPr>
      <t xml:space="preserve">Objetivo del indicador: </t>
    </r>
    <r>
      <rPr>
        <sz val="11"/>
        <color indexed="8"/>
        <rFont val="Arial"/>
        <family val="2"/>
      </rPr>
      <t xml:space="preserve">medir el grado de cumplimiento del Plan de Gestión del Cambio asociado al nuevo modelo operacional.
</t>
    </r>
    <r>
      <rPr>
        <b/>
        <sz val="11"/>
        <color indexed="8"/>
        <rFont val="Arial"/>
        <family val="2"/>
      </rPr>
      <t>Numerador:</t>
    </r>
    <r>
      <rPr>
        <sz val="11"/>
        <color indexed="8"/>
        <rFont val="Arial"/>
        <family val="2"/>
      </rPr>
      <t xml:space="preserve"> corresponde a las actividades del Plan de Gestión del Cambio ejecutadas por la Oficina Asesora de Planeación con su respectiva evidencia.
</t>
    </r>
    <r>
      <rPr>
        <b/>
        <sz val="11"/>
        <color indexed="8"/>
        <rFont val="Arial"/>
        <family val="2"/>
      </rPr>
      <t xml:space="preserve">Denominador: </t>
    </r>
    <r>
      <rPr>
        <sz val="11"/>
        <color indexed="8"/>
        <rFont val="Arial"/>
        <family val="2"/>
      </rPr>
      <t>corresponde a las actividades programadas en el Plan de Gestión del Cambio asociadas a etapas de socialización, sensibilización, gestión de conocimiento u otra requerida en la gestión del cambio del nuevo modelo operacional.  El denominador es variable de acuerdo con posibles variaciones en la programación del plan de trabajo de gestión del cambio.</t>
    </r>
  </si>
  <si>
    <t>Se realizaron las siguientes actividades:
1. Diseñar indicadores o metodología de seguimiento de la eficacia e impacto del cambio en cada una de sus etapas.
2. Creación de grupo de gestores del cambio
3. Capacitación de habilidades, competencias o conocimiento requerido para la implementación del gestión del cambio
4. Realizar apertura y comunicación de fases del cambio
5. Realizar encuentro inicial con gestores de cambio y grupos focales para identificar sugerencias, preocupaciones o propuestas de implementación
6. Validar sugerencias o propuestas de mejora del cambio durante la implementación del cambio
7. Validar y verificar estado de implementación del cambio propuesto</t>
  </si>
  <si>
    <t xml:space="preserve">Implementar plan de trabajo de gestión del conocimiento e innovación </t>
  </si>
  <si>
    <t>Gestión del conocimiento e innovación</t>
  </si>
  <si>
    <t>(Actividades ejecutadas del plan de trabajo de gestión del conocimiento e innovación / Actividades programadas dentro del plan de trabajo de gestión del conocimiento e innovación)*100%</t>
  </si>
  <si>
    <r>
      <rPr>
        <b/>
        <sz val="11"/>
        <color indexed="8"/>
        <rFont val="Arial"/>
        <family val="2"/>
      </rPr>
      <t xml:space="preserve">Objetivo del indicador: </t>
    </r>
    <r>
      <rPr>
        <sz val="11"/>
        <color indexed="8"/>
        <rFont val="Arial"/>
        <family val="2"/>
      </rPr>
      <t xml:space="preserve">medir el grado de cumplimiento del Plan de Gestión del Conocimiento e Innovación
</t>
    </r>
    <r>
      <rPr>
        <b/>
        <sz val="11"/>
        <color indexed="8"/>
        <rFont val="Arial"/>
        <family val="2"/>
      </rPr>
      <t>Numerador:</t>
    </r>
    <r>
      <rPr>
        <sz val="11"/>
        <color indexed="8"/>
        <rFont val="Arial"/>
        <family val="2"/>
      </rPr>
      <t xml:space="preserve"> corresponde a las actividades ejecutadas del  Plan de Gestión del Conocimiento e Innovación  por parte de la Oficina Asesora de Planeación.
</t>
    </r>
    <r>
      <rPr>
        <b/>
        <sz val="11"/>
        <color indexed="8"/>
        <rFont val="Arial"/>
        <family val="2"/>
      </rPr>
      <t xml:space="preserve">Denominador: </t>
    </r>
    <r>
      <rPr>
        <sz val="11"/>
        <color indexed="8"/>
        <rFont val="Arial"/>
        <family val="2"/>
      </rPr>
      <t xml:space="preserve">corresponde a las actividades programadas en el Plan de Gestión del Conocimiento e Innovación.  El denominador es variable de acuerdo con posibles variaciones en la programación del plan de Gestión del Conocimiento e Innovación. </t>
    </r>
  </si>
  <si>
    <t>20240418: Se realizó el 18 de abril del 2024, abordando temáticas relacionadas con el Rediseño y Fortalecimiento Institucional de la SAE, dirigido a la Dirección Territorial Sur
20240528: Se realizó el 28 de mayo del 2024, abordando temáticas relacionadas con el Rediseño y Fortalecimiento Institucional de la SAE, dirigido a la Dirección Territorial Centro Oriente. Se realizó de forma virtual.
20240604: Se realizó el 4 de junio del 2024, abordando temáticas relacionadas con el Rediseño y Fortalecimiento Institucional de la SAE, dirigido a la Dirección Territorial Caribe.
20240614: Se realizó el 14 de junio del 2024, abordando temáticas relacionadas con el Rediseño y Fortalecimiento Institucional de la SAE, dirigido a la Dirección Territorial Occidente
20240823: Formulación y diseño de tres talleres dirigidos al equipo de Planeación y enlaces documentadores en las áreas con el propósito de potenciar las habilidades en escritura y redacción de documentos.
20240829: Formulación y diseño de diez piezas, denominadas cápsulas, en las que se presenta de forma condensada algunas recomendaciones de escritura</t>
  </si>
  <si>
    <t>Participar en asambleas o juntas de socios de sociedades de liquidación</t>
  </si>
  <si>
    <t>Administración de Depósitos Provisionales
Administración Directa</t>
  </si>
  <si>
    <t xml:space="preserve">Cumplimiento de plan de ejecución de asambleas o juntas de socios de sociedades en liquidación </t>
  </si>
  <si>
    <t>(Número de asambleas o juntas de socio realizadas / Total de asambleas o juntas de socios programadas) *100%</t>
  </si>
  <si>
    <r>
      <rPr>
        <b/>
        <sz val="11"/>
        <color indexed="8"/>
        <rFont val="Arial"/>
        <family val="2"/>
      </rPr>
      <t xml:space="preserve">Objetivo del indicador: </t>
    </r>
    <r>
      <rPr>
        <sz val="11"/>
        <color indexed="8"/>
        <rFont val="Arial"/>
        <family val="2"/>
      </rPr>
      <t xml:space="preserve">medir el cumplimiento al plan de ejecución de asambleas de sociedades en liquidación con activos. 
</t>
    </r>
    <r>
      <rPr>
        <b/>
        <sz val="11"/>
        <color indexed="8"/>
        <rFont val="Arial"/>
        <family val="2"/>
      </rPr>
      <t>Numerador:</t>
    </r>
    <r>
      <rPr>
        <sz val="11"/>
        <color indexed="8"/>
        <rFont val="Arial"/>
        <family val="2"/>
      </rPr>
      <t xml:space="preserve"> se considera como asambleas o juntas realizadas las que cuentan con acta suscrita por los dignatarios.
</t>
    </r>
    <r>
      <rPr>
        <b/>
        <sz val="11"/>
        <color indexed="8"/>
        <rFont val="Arial"/>
        <family val="2"/>
      </rPr>
      <t>Denominador</t>
    </r>
    <r>
      <rPr>
        <sz val="11"/>
        <color indexed="8"/>
        <rFont val="Arial"/>
        <family val="2"/>
      </rPr>
      <t>: es el total de asambleas o juntas programadas por la Gerencia de Sociedades en Liquidación, con relación a las sociedades en liquidación con activos.</t>
    </r>
  </si>
  <si>
    <t>Dentro del tercer  trimestre del 2024,  no se realizaron asambleas extraordinarias para sociedades con activos</t>
  </si>
  <si>
    <t xml:space="preserve">Implementar el Plan Estratégico de Talento Humano </t>
  </si>
  <si>
    <t xml:space="preserve">Gestión de Talento Humano </t>
  </si>
  <si>
    <t xml:space="preserve">Administración del Talento Humano
Evaluación y Desarrollo
Bienestar, Seguridad y Salud en el Trabajo
Compensación 
</t>
  </si>
  <si>
    <t>Dirección de Talento Humano</t>
  </si>
  <si>
    <t xml:space="preserve">Cumplimiento del Plan Estratégico de Talento Humano </t>
  </si>
  <si>
    <t>Programación por periodos</t>
  </si>
  <si>
    <t>(Actividades ejecutadas del Plan Estratégico Talento Humano / Actividades programadas del Plan Estratégico Talento Humano) * 100%</t>
  </si>
  <si>
    <r>
      <rPr>
        <b/>
        <sz val="11"/>
        <rFont val="Arial"/>
        <family val="2"/>
      </rPr>
      <t>Objetivo del indicador:</t>
    </r>
    <r>
      <rPr>
        <sz val="11"/>
        <rFont val="Arial"/>
        <family val="2"/>
      </rPr>
      <t xml:space="preserve"> medir el cumplimiento al </t>
    </r>
    <r>
      <rPr>
        <b/>
        <sz val="11"/>
        <rFont val="Arial"/>
        <family val="2"/>
      </rPr>
      <t xml:space="preserve">Plan Estratégico de Gestión de Talento Humano:
</t>
    </r>
    <r>
      <rPr>
        <sz val="11"/>
        <rFont val="Arial"/>
        <family val="2"/>
      </rPr>
      <t xml:space="preserve">
</t>
    </r>
    <r>
      <rPr>
        <b/>
        <sz val="11"/>
        <rFont val="Arial"/>
        <family val="2"/>
      </rPr>
      <t>Numerador</t>
    </r>
    <r>
      <rPr>
        <sz val="11"/>
        <rFont val="Arial"/>
        <family val="2"/>
      </rPr>
      <t xml:space="preserve">: corresponde a las actividades ejecutadas del Plan Estratégico de Gestión de Talento Humano. 
</t>
    </r>
    <r>
      <rPr>
        <b/>
        <sz val="11"/>
        <rFont val="Arial"/>
        <family val="2"/>
      </rPr>
      <t>Denominador:</t>
    </r>
    <r>
      <rPr>
        <sz val="11"/>
        <rFont val="Arial"/>
        <family val="2"/>
      </rPr>
      <t xml:space="preserve"> corresponde a las actividades programadas en el Plan Estratégico de Gestión de Talento Humano. Las actividades programadas se encuentran desagregadas en los siguientes planes:
</t>
    </r>
    <r>
      <rPr>
        <b/>
        <sz val="11"/>
        <rFont val="Arial"/>
        <family val="2"/>
      </rPr>
      <t xml:space="preserve">* Plan de Responsabilidad Social Empresarial: </t>
    </r>
    <r>
      <rPr>
        <sz val="11"/>
        <rFont val="Arial"/>
        <family val="2"/>
      </rPr>
      <t xml:space="preserve">Implementar un plan de acción enfocado a los derechos humanos del entorno social de la entidad, y comunidad priorizando las acciones pertinentes en el cumplimiento de los objetivos enmarcados en el programa y alineados con los objetivos de desarrollo sostenible. Haciendo de la empresa un ente moderno, transparente, ético y eficaz. Incluye las siguientes actividades: Equidad Inclusión y Genero, Alianzas y Talleres.
</t>
    </r>
    <r>
      <rPr>
        <b/>
        <sz val="11"/>
        <rFont val="Arial"/>
        <family val="2"/>
      </rPr>
      <t xml:space="preserve">* Plan del Sistema de Gestión de Salud y Seguridad en el Trabajo- SGSST: </t>
    </r>
    <r>
      <rPr>
        <sz val="11"/>
        <rFont val="Arial"/>
        <family val="2"/>
      </rPr>
      <t xml:space="preserve">Proceso sistemático basado en el ciclo PHVA, que tiene como finalidad la prevención de accidentes de trabajo y la aparición de enfermedades laborales, enmarcado en el cumplimiento legal y la mejora continua. Así mismo incluye actividades relacionadas con sensibilización y manejo adecuado de los riesgos laborales generados por los factores de exposición pública.
</t>
    </r>
    <r>
      <rPr>
        <b/>
        <sz val="11"/>
        <rFont val="Arial"/>
        <family val="2"/>
      </rPr>
      <t xml:space="preserve">* Plan de Gestión Ambiental y Sostenibilidad: </t>
    </r>
    <r>
      <rPr>
        <sz val="11"/>
        <rFont val="Arial"/>
        <family val="2"/>
      </rPr>
      <t xml:space="preserve">Mide la ejecución del cronograma de gestión ambiental y sostenibilidad donde se incluyen las estrategias establecidas para el año para el desarrollo y cumplimiento de los 5 lineamientos de la gestión ambiental: Dirección estratégica, control ambiental (programas de gestión ambiental), gestión del conocimiento y cultura, valoración de uso de los recursos naturales, planeación estratégica ambiental.
</t>
    </r>
    <r>
      <rPr>
        <b/>
        <sz val="11"/>
        <rFont val="Arial"/>
        <family val="2"/>
      </rPr>
      <t>Observación:</t>
    </r>
    <r>
      <rPr>
        <sz val="11"/>
        <rFont val="Arial"/>
        <family val="2"/>
      </rPr>
      <t xml:space="preserve"> este plan excluye el Programa de Bienestar y Calidad de Vida y el Programa Empresarial de Capacitación y Estrategia de Gestión del Conocimiento que se encuentran medidos en otros indicadores.
</t>
    </r>
  </si>
  <si>
    <t>El en tercer trimestre del año, dentro de lo programación del plan de trabajo anual se ejecutaron 87 actividades de las 103 actividades programadas, alcanzando un cumplimiento de ejecución del 83%.
Dentro de las actividades que no se ejecutaron la mas representativa fue la no ejecución de un simulacro de primeros auxilios, el cual se debía realizar en 5 sedes de la entidad, el cual se compone de  5 actividades de planeación y 5 de  posterior ejecución, impactando en un  -9.7% al cumplimiento del trimestre. El simulacro se reprograma para el cuarto trimestre. Las demás actividades corresponden a actividades de formación, mediciones higiénicas y evaluación de requisitos   que no se pudieron desarrollar en el periodo medido.
A lo largo de la vigencia la ejecución ha sido la siguiente:
1T: P97/E84: 84%
2T: P118/E109: 93%
3T: P103/ E87: 83%</t>
  </si>
  <si>
    <t>Dentro de las actividades que no se ejecutaron la mas representativa fue la no ejecución de un simulacro de primeros auxilios, el cual se debía realizar en 5 sedes de la entidad,  conformado de  5 actividades de planeación y 5 de  posterior ejecución, impactando en un  -9.7% al cumplimiento del trimestre. El simulacro se reprograma para el cuarto trimestre.</t>
  </si>
  <si>
    <t>Implementar la estrategia preventiva disciplinaria de la entidad</t>
  </si>
  <si>
    <t>Talento Humano</t>
  </si>
  <si>
    <t>Administración del Talento Humano</t>
  </si>
  <si>
    <t>Implementación de estrategia preventiva disciplinaria</t>
  </si>
  <si>
    <t>(Actividades ejecutadas de la Estrategia de Prevención Disciplinaria / Actividades programadas para la implementación de la Estrategia de Prevención Disciplinaria) *100%</t>
  </si>
  <si>
    <r>
      <rPr>
        <b/>
        <sz val="11"/>
        <color indexed="8"/>
        <rFont val="Arial"/>
        <family val="2"/>
      </rPr>
      <t>Objetivo del indicador:</t>
    </r>
    <r>
      <rPr>
        <sz val="11"/>
        <color indexed="8"/>
        <rFont val="Arial"/>
        <family val="2"/>
      </rPr>
      <t xml:space="preserve"> medir el cumplimiento de la Estrategia de Prevención Disciplinaria.
</t>
    </r>
    <r>
      <rPr>
        <b/>
        <sz val="11"/>
        <color indexed="8"/>
        <rFont val="Arial"/>
        <family val="2"/>
      </rPr>
      <t xml:space="preserve">Numerador: </t>
    </r>
    <r>
      <rPr>
        <sz val="11"/>
        <color indexed="8"/>
        <rFont val="Arial"/>
        <family val="2"/>
      </rPr>
      <t xml:space="preserve">corresponde a la ejecución de actividades o iniciativas priorizadas en la vigencia relacionadas con la  Estrategia de Prevención Disciplinaria. 
</t>
    </r>
    <r>
      <rPr>
        <b/>
        <sz val="11"/>
        <color indexed="8"/>
        <rFont val="Arial"/>
        <family val="2"/>
      </rPr>
      <t xml:space="preserve">Denominador: </t>
    </r>
    <r>
      <rPr>
        <sz val="11"/>
        <color indexed="8"/>
        <rFont val="Arial"/>
        <family val="2"/>
      </rPr>
      <t>corresponde a las actividades programadas en la vigencia relacionadas con la Estrategia de Prevención Disciplinaria. Este universo puede ser variable de acuerdo con el plan de trabajo establecido en materia de sensibilización, documentación u otras etapas necesarias para la estrategia de prevención disciplinaria.</t>
    </r>
  </si>
  <si>
    <t xml:space="preserve">En el tercer trimestre, el GIT de Control Disciplinario Interno realizó las siguientes actividades:
• Consolidación y definición de funciones de los cargos integrantes del GIT, PEII, PEI y PIII.
• Revisión y proposición de nueva versión del Reglamento Interno de Trabajo y Procedimiento Disciplinario Laboral P-GT1-115.
• Realización de seis jornadas de capacitación sobre procedimiento disciplinario laboral en jornadas de inducción y reinducción.
• Presentación del GIT en la Dirección Territorial Sur.
• Realización de procedimientos disciplinarios y actividades de prevención. </t>
  </si>
  <si>
    <t>Realizar y revisar estimados de renta en las regionales</t>
  </si>
  <si>
    <t>Estimados de renta gerencias regionales</t>
  </si>
  <si>
    <t>(Cantidad de estimados de renta elaborados y revisados /Cantidad de estimados de renta definidos en la meta)*100%</t>
  </si>
  <si>
    <r>
      <rPr>
        <b/>
        <sz val="11"/>
        <color indexed="8"/>
        <rFont val="Arial"/>
        <family val="2"/>
      </rPr>
      <t>Objetivo del indicador:</t>
    </r>
    <r>
      <rPr>
        <sz val="11"/>
        <color indexed="8"/>
        <rFont val="Arial"/>
        <family val="2"/>
      </rPr>
      <t xml:space="preserve"> medir la elaboración y revisión de los estimados de renta en las gerencias regionales.
</t>
    </r>
    <r>
      <rPr>
        <b/>
        <sz val="11"/>
        <color indexed="8"/>
        <rFont val="Arial"/>
        <family val="2"/>
      </rPr>
      <t>Numerador:</t>
    </r>
    <r>
      <rPr>
        <sz val="11"/>
        <color indexed="8"/>
        <rFont val="Arial"/>
        <family val="2"/>
      </rPr>
      <t xml:space="preserve"> corresponde a los estimados de renta elaborados conforme al procedimiento de elaboración de estimados de renta (P-DP2-046) por las Gerencias Regionales, así como los estimados de renta revisados y elaborados por parte de los depositarios provisionales.
</t>
    </r>
    <r>
      <rPr>
        <b/>
        <sz val="11"/>
        <color indexed="8"/>
        <rFont val="Arial"/>
        <family val="2"/>
      </rPr>
      <t>Denominador:</t>
    </r>
    <r>
      <rPr>
        <sz val="11"/>
        <color indexed="8"/>
        <rFont val="Arial"/>
        <family val="2"/>
      </rPr>
      <t xml:space="preserve"> corresponde a la meta programada de estimados de renta a elaborar en la vigencia. Estas solicitudes pueden provenir de solicitudes de depositarios, de áreas misionales o las identificadas directamente por parte de la Gerencia Regional con base en necesidades.</t>
    </r>
  </si>
  <si>
    <t>La DTC ha tenido un buen desempeño en el proceso de elaboración, revisión y aprobación de E.R., a la fecha ya se lleva un cumplimiento del 82% con un total de 164 E.R. aprobados y ya se tienen para aprobación 13 E.R. para la segunda semana de octubre, por lo que, se estima un cumplimiento del 100% del indicador sin mayor complicación para diciembre de 2024. A la fecha, esta actividad sigue estando asociada a dos funcionarios y se espera que para la próxima vigencia este número aumente. Se ha seguido implementando la revisión cruzada entre los dos funcionarios con RAA de la DTC, lo que ha permitido el buen desarrollo del indicador y la proyección del cumplimiento de la meta.</t>
  </si>
  <si>
    <t>N/A el indicador se encuentra por encima del 70%.</t>
  </si>
  <si>
    <t>Gestionar las garantías de Contratos de Arrendamiento</t>
  </si>
  <si>
    <t>Garantías de Contratos de Arrendamiento</t>
  </si>
  <si>
    <t>(Contratos de arrendamiento con garantías constituidas/ Contratos de arrendamientos aprobados)*100%</t>
  </si>
  <si>
    <r>
      <rPr>
        <b/>
        <sz val="11"/>
        <rFont val="Arial"/>
        <family val="2"/>
      </rPr>
      <t xml:space="preserve">Objetivo del indicador: </t>
    </r>
    <r>
      <rPr>
        <sz val="11"/>
        <rFont val="Arial"/>
        <family val="2"/>
      </rPr>
      <t xml:space="preserve">medir la constitución de garantías de contratos de arrendamientos aprobados durante la vigencia.
</t>
    </r>
    <r>
      <rPr>
        <b/>
        <sz val="11"/>
        <rFont val="Arial"/>
        <family val="2"/>
      </rPr>
      <t xml:space="preserve">Numerador: </t>
    </r>
    <r>
      <rPr>
        <sz val="11"/>
        <rFont val="Arial"/>
        <family val="2"/>
      </rPr>
      <t xml:space="preserve">corresponde al número de contratos de arrendamiento con garantías constituidas, estas pueden ser: pólizas, fianzas, codeudores avalados con propiedad raíz, disponibilidades presupuestales, deudores solidarios u otros tipos de garantías definidas en la metodología de administración de bienes. 
</t>
    </r>
    <r>
      <rPr>
        <b/>
        <sz val="11"/>
        <rFont val="Arial"/>
        <family val="2"/>
      </rPr>
      <t>Denominador:</t>
    </r>
    <r>
      <rPr>
        <sz val="11"/>
        <rFont val="Arial"/>
        <family val="2"/>
      </rPr>
      <t xml:space="preserve"> corresponde a los contratos de arrendamiento aprobados, incluyendo contratos nuevos y prórrogas suscritas durante la vigencia 2024.</t>
    </r>
  </si>
  <si>
    <t>Actualmente se está en el proceso de saneamiento de los contratos que carecen de pólizas; los nuevos contratos se están gestionando con pólizas de seguros con el objetivo de que los contratos de arrendamiento de la Dirección Territorial Caribe cuenten con esta garantía desde el inicio.</t>
  </si>
  <si>
    <t>Gestionar la recuperación de activos</t>
  </si>
  <si>
    <t xml:space="preserve">Gestión de recuperación de activos </t>
  </si>
  <si>
    <t>(Unidad máxima con gestión de recuperación / No. Unidades máximas a recuperar)*100%</t>
  </si>
  <si>
    <r>
      <rPr>
        <b/>
        <sz val="11"/>
        <color indexed="8"/>
        <rFont val="Arial"/>
        <family val="2"/>
      </rPr>
      <t xml:space="preserve">Objetivo del indicador: </t>
    </r>
    <r>
      <rPr>
        <sz val="11"/>
        <color indexed="8"/>
        <rFont val="Arial"/>
        <family val="2"/>
      </rPr>
      <t xml:space="preserve">medir la gestión de recuperación de activos con ocupación irregular. 
</t>
    </r>
    <r>
      <rPr>
        <b/>
        <sz val="11"/>
        <color indexed="8"/>
        <rFont val="Arial"/>
        <family val="2"/>
      </rPr>
      <t>Numerador:</t>
    </r>
    <r>
      <rPr>
        <sz val="11"/>
        <color indexed="8"/>
        <rFont val="Arial"/>
        <family val="2"/>
      </rPr>
      <t xml:space="preserve"> 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</si>
  <si>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t xml:space="preserve">Desde la Territorial se han agendado durante el trimestre diligencias de reucperacion real y material priorizando los lineamientos de entregas de predio para la paz, destinaciones definitivas, y  procesos de comercialziación por venta a la ANT, y fortalecimiento a la infraestructura de la educación, así como seguimiento  a negocios comerciales. </t>
  </si>
  <si>
    <t>Es importante acotar que la materialización de las diligencias en ocasiones se ha visto frustada por oposiciones del Ministerio Público y/o decisiones judiciales.</t>
  </si>
  <si>
    <t xml:space="preserve">Estimados elaborados DTCO 403, correspondientes a 116 FMI.
Estimados elaborados por Depositarios 5, correspondientes a 5 FMI. </t>
  </si>
  <si>
    <t>En el tercer trimestre de 2024 se programaron un total de 172 diligencias de recuperación material, debidamente aprobadas por el comité Territorial, las cuales se dividen de la siguiente manera:
Diligencias efectivas o entrega voluntaria: 92
Diligencias reprogramadas, pero con gestión, para los meses de octubre y noviembre: 32
Diligencias suspendidas definitivamente por orden judicial y/o no ejecutables: 48</t>
  </si>
  <si>
    <r>
      <rPr>
        <b/>
        <sz val="11"/>
        <color indexed="8"/>
        <rFont val="Arial"/>
        <family val="2"/>
      </rPr>
      <t>Objetivo del indicador:</t>
    </r>
    <r>
      <rPr>
        <sz val="11"/>
        <color indexed="8"/>
        <rFont val="Arial"/>
        <family val="2"/>
      </rPr>
      <t xml:space="preserve"> medir la gestión de recuperación de activos con ocupación irregular. 
</t>
    </r>
    <r>
      <rPr>
        <b/>
        <sz val="11"/>
        <color indexed="8"/>
        <rFont val="Arial"/>
        <family val="2"/>
      </rPr>
      <t>Numerador:</t>
    </r>
    <r>
      <rPr>
        <sz val="11"/>
        <color indexed="8"/>
        <rFont val="Arial"/>
        <family val="2"/>
      </rPr>
      <t xml:space="preserve"> 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</si>
  <si>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t xml:space="preserve">39 Contratos de arrendamiento nuevos ( enero- septiembre)
18 Prorrogas suscritas en enero 2024.
16 Prorrogas suscritas en febrero 2024.
34 Prorrogas suscritas en marzo 2024.
38 Prorrogas suscritas en abril 2024.
29 Prorrogas suscritas en mayo 2024.
13 Prorrogas suscritas en junio 2024.    
21 Prorrogas  suscritas en julio 2024. 
22 Prorrogas  suscritas en agosto 2024.     
10 Prorrogas  suscritas en septiembre 2024.                                                </t>
  </si>
  <si>
    <t xml:space="preserve">El avance del indicar al tercer trimestre es del 85%, Este resultado se presenta teniendo en cuenta los cambios presentandos con el rediseñor institucional con el ingreso de mas personal apoyar el proceso de Estimado de Renta. 
</t>
  </si>
  <si>
    <t>Para mejorar el resultado del indicador,   la territorial fortalece el área de GIT de Diagnostico y Alistamiento con el ingreso de personal para la realización de los Estimados de Renta.
Como estrategía en la optimizaicón del recurso se adopta la priorizacion de estos al igual que se asigna un lider donde llevar un seguimiento y control a las revisiones y elaboraciones de estos. 
Con la ampliacion en valor y plazo de los estimados de renta por metodología, aporta para mejorar el indicador</t>
  </si>
  <si>
    <t xml:space="preserve">El avance del indicador al tercer trimestre es del 56%, donde se han celebrado 36 que efectivamente se requiere que su garantía sea a través de poliza como lo indica la Metodología de Administración 
</t>
  </si>
  <si>
    <t>como Plan de Mejoramiento para el aumento de este indicar, la territorial con la puesta en marcha del rediseño institucional se  asignó un funcionario para el seguimiento y control del aseguramiento de los contratos a través de poliza o fianza u otras garantias que esten bajo los lineamientos de la Metodología de Administración el cual se ve reflejado en el aumento en el indicador al igual que minimizar el riesgo de no contar con contrato sin poliza aseguradora.
La Regional esta en la implementación del seguimiento a este indicador en cuanto a que todas las inclusiones que se envien a Nivel central si queden incluidos dentro de la poliza</t>
  </si>
  <si>
    <r>
      <rPr>
        <b/>
        <sz val="11"/>
        <color indexed="8"/>
        <rFont val="Arial"/>
        <family val="2"/>
      </rPr>
      <t>Objetivo del indicador:</t>
    </r>
    <r>
      <rPr>
        <sz val="11"/>
        <color indexed="8"/>
        <rFont val="Arial"/>
        <family val="2"/>
      </rPr>
      <t xml:space="preserve"> medir la gestión de recuperación de activos con ocupación irregular. 
</t>
    </r>
    <r>
      <rPr>
        <b/>
        <sz val="11"/>
        <color indexed="8"/>
        <rFont val="Arial"/>
        <family val="2"/>
      </rPr>
      <t xml:space="preserve">Numerador: </t>
    </r>
    <r>
      <rPr>
        <sz val="11"/>
        <color indexed="8"/>
        <rFont val="Arial"/>
        <family val="2"/>
      </rPr>
      <t xml:space="preserve">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</si>
  <si>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t>El indicador presenta un avance de 102%, permitiendo un avance de cumplimiento en el indicador  del102%.
La Territorial se encuentra priorizando para la recuperación de inmuebles de alto potencial comercial e inmuebles que aporten a la democratizacion de los activos.</t>
  </si>
  <si>
    <t>La Regional tiene como practica adelantar los desalojos que cuentan con un potencial comercial alto y como estrategia para  primera instancia se acude al mecanismo de entrega voluntaria, esto con el fin de minimizar costos a la Entidad.
Situaciones que afectan la recuperacion del 100% de los inmuebles programados es por variables como:  tutela, orden público se suspende pero no quiere decir que se suspendan indefinidamente.
Mitigando los riesgos operativos la territorial realiza el comite desalojos de los inmuebles aprobando aquellos que cumplan con la misionalidad de la entidad.
Al igual que se sigue motivando como primer opción las recuperaciones por entregas voluntarias.</t>
  </si>
  <si>
    <t>Con fecha del 01 de enero a 30 de septiembre del 2024, la territorial ha elaborado 724 estimados de renta (110 revisados a depositarios y 614 realizados por la territorial), de los cuales 7 apartaestudios, 282 apartamentos, 57 bodegas, 59 casa, 1 colegio, 24 depósitos, 3 edificios, 1 estación de servicio, 1 finca campestre, 9 hoteles, 49 locales comerciales, 45 lotes, 34 oficinas y 152 parqueaderos.   
APARTAESTUDIO 7
APARTAMENTO 282
BODEGA 57
CASA 59
COLEGIO 1
DEPÓSITO 24
EDIFICIO 3
ESTACIÓN DE SERVICIO 1
FINCA CAMPESTRE 1
HOTEL 9
LOCAL COMERCIAL 49
LOTE 45
OFICINAS 34
PARQUEADEROS 152
TOTAL 724
 Es de mencionar que de estos 724 estimados, 600 corresponden a valores individuales y 120 se relacionan a folios principales.</t>
  </si>
  <si>
    <t>De enero 01 a septiembre 30 de 2024 tenemos 65 contratos vigentes con estado aprobado, dos de los cuales 05 son de transacción por lo cual no cuentan como indicador en las garantías ya que las transacciones no exigen este requisito, así las cosas, tendríamos vigentes y aprobados 60 contratos de los cuales 60 cuentan con garantía de póliza.</t>
  </si>
  <si>
    <t xml:space="preserve">La Territorial Sur durante el primer semestre de 2024 ha programado para diligencia de desalojo 86 folios de matricula inmobiliaria, de los cuales 57 han sido recuperados. 
Para la programación de los desalojos, la Territorial cada mes programa los inmuebles que cuenten con prioridad ya sea porque están prometidos en venta, porque son inmueble que serán entregados en destinación o comodato, aquellos inmuebles que presentan alguna situación de perturbación a la comunidad o que son indispensables su recuperación. Una vez programados, se procede con las comunicaciones a las autoridades y ocupantes. 
Previas a  las diligencias, los funcionarios asignados para la ejecución de los desalojos realizan reuniones de coordinación con las autoridades. Es importante mencionar que muchas de las diligencias se pueden ver afectadas por la imposibilidad de acompañamiento de las autoridades, situaciones de orden público, como de ordenes judiciales por acciones tutelas en el que se ordena la suspensión provisional del desalojo.
Para los casos de las tutelas, cuando la territorial es notificada del fallo desfavorable para el ocupantes, la territorial debe iniciar nuevamente con todo el proceso, es decir, programar la fecha, comunicar, adelantar reuniones y ejecutar el desalojo. Por esta situación, los inmuebles deben ser programados varias veces hasta que se logra su recuperación. </t>
  </si>
  <si>
    <t xml:space="preserve">Asignar activos para administración de los depositarios provisionales registrados en el Banco de Depositarios </t>
  </si>
  <si>
    <t>DT. Disposición temporal</t>
  </si>
  <si>
    <t>Administración de depositos provisionales</t>
  </si>
  <si>
    <t>Activos con asignación de depositarios para el mecanismo de depósito provisional</t>
  </si>
  <si>
    <t xml:space="preserve">(Activos asignados con  mecanismo de depósito provisional/ Activos con solicitud de esquema de administración de depósito provisional) *100% </t>
  </si>
  <si>
    <r>
      <rPr>
        <b/>
        <sz val="11"/>
        <color theme="1"/>
        <rFont val="Arial"/>
        <family val="2"/>
      </rPr>
      <t xml:space="preserve">Objetivo del indicador: </t>
    </r>
    <r>
      <rPr>
        <sz val="11"/>
        <color theme="1"/>
        <rFont val="Arial"/>
        <family val="2"/>
      </rPr>
      <t xml:space="preserve">medir la cantidad de activos asignados bajo el mecanismo de depósito provisional.
</t>
    </r>
    <r>
      <rPr>
        <b/>
        <sz val="11"/>
        <color theme="1"/>
        <rFont val="Arial"/>
        <family val="2"/>
      </rPr>
      <t xml:space="preserve">Numerador: </t>
    </r>
    <r>
      <rPr>
        <sz val="11"/>
        <color theme="1"/>
        <rFont val="Arial"/>
        <family val="2"/>
      </rPr>
      <t xml:space="preserve">corresponde a los activos con asignación de depositarios o gerentes tradicionales o populares durante la vigencia.
</t>
    </r>
    <r>
      <rPr>
        <b/>
        <sz val="11"/>
        <color theme="1"/>
        <rFont val="Arial"/>
        <family val="2"/>
      </rPr>
      <t>Denominador:</t>
    </r>
    <r>
      <rPr>
        <sz val="11"/>
        <color theme="1"/>
        <rFont val="Arial"/>
        <family val="2"/>
      </rPr>
      <t xml:space="preserve"> corresponde a los activos con solicitud o necesidad de asignación de esquema de administración de depósito provisional. La programación de activos para asignación para el 2024 es de 120 activos.
</t>
    </r>
    <r>
      <rPr>
        <b/>
        <sz val="11"/>
        <color theme="1"/>
        <rFont val="Arial"/>
        <family val="2"/>
      </rPr>
      <t>Observación</t>
    </r>
    <r>
      <rPr>
        <sz val="11"/>
        <color theme="1"/>
        <rFont val="Arial"/>
        <family val="2"/>
      </rPr>
      <t>: en el análisis del indicador indicar desagregación de la asignación de depositarios y gerentes tradicionales y populares.</t>
    </r>
  </si>
  <si>
    <t>11/10/2024: Durante el año 2024, se han realizado 207 asignación a depositarios tradicionales. 30 a depositarios populares y 9 a gerentes populares</t>
  </si>
  <si>
    <t>El registro de depositarios se ha visto afectado por las remociones y exclusiones presentadas durante el 2023 por parte de la Dirección de Inmuebles, lo que afecto la cantidad de depositarios disponibles con cupo para la asignación de activos. 
De igual forma, durante el año 2024, los depositarios han renunciado o se han evidenciado incumplimiento lo que implica realizar la exclusión del depositarios. 
Se esta a la espera de la inclusión de los nuevos depositarios de la convocatoria 01 y 02 de 2024 que permita ampliar el registro de depositarios.</t>
  </si>
  <si>
    <t xml:space="preserve">Evaluar la gestión realizada por los depositarios provisionales tradicionales que tienen a cargo la administración de inmuebles urbanos no sociales </t>
  </si>
  <si>
    <t>Evaluación de depositarios provisionales</t>
  </si>
  <si>
    <t>(Evaluaciones de depositarios realizadas/ Evaluaciones de depositarios programadas y exigibles en la vigencia)*100%</t>
  </si>
  <si>
    <r>
      <rPr>
        <b/>
        <sz val="11"/>
        <rFont val="Arial"/>
        <family val="2"/>
      </rPr>
      <t xml:space="preserve">Objetivo del indicador: </t>
    </r>
    <r>
      <rPr>
        <sz val="11"/>
        <rFont val="Arial"/>
        <family val="2"/>
      </rPr>
      <t xml:space="preserve">controlar el proceso de evaluación estandarizado sobre los depositarios vigentes que administran inmuebles urbanos no sociales.
</t>
    </r>
    <r>
      <rPr>
        <b/>
        <sz val="11"/>
        <rFont val="Arial"/>
        <family val="2"/>
      </rPr>
      <t xml:space="preserve">Numerador: </t>
    </r>
    <r>
      <rPr>
        <sz val="11"/>
        <rFont val="Arial"/>
        <family val="2"/>
      </rPr>
      <t>corresponde al</t>
    </r>
    <r>
      <rPr>
        <b/>
        <sz val="11"/>
        <rFont val="Arial"/>
        <family val="2"/>
      </rPr>
      <t xml:space="preserve"> </t>
    </r>
    <r>
      <rPr>
        <sz val="11"/>
        <rFont val="Arial"/>
        <family val="2"/>
      </rPr>
      <t xml:space="preserve">número de evaluaciones realizadas sobre los depositarios provisionales vigentes a cargo de la administración de inmuebles no sociales, con base en sus responsabilidades y la productividad de los activos asignados. Esta evaluación incluye la revisión del puntaje de calificación o scoring de depositarios y la revisión de cumplimiento de obligaciones mes a mes con base en información reportada por las gerencias regionales.
</t>
    </r>
    <r>
      <rPr>
        <b/>
        <sz val="11"/>
        <rFont val="Arial"/>
        <family val="2"/>
      </rPr>
      <t xml:space="preserve">Denominador: </t>
    </r>
    <r>
      <rPr>
        <sz val="11"/>
        <rFont val="Arial"/>
        <family val="2"/>
      </rPr>
      <t xml:space="preserve">corresponde al número de evaluaciones de depositarios provisionales programadas y exigibles a corte del periodo analizado.  
</t>
    </r>
    <r>
      <rPr>
        <b/>
        <sz val="11"/>
        <rFont val="Arial"/>
        <family val="2"/>
      </rPr>
      <t xml:space="preserve">Observación: </t>
    </r>
    <r>
      <rPr>
        <sz val="11"/>
        <rFont val="Arial"/>
        <family val="2"/>
      </rPr>
      <t>este indicador excluye los depositarios populares y solo incluye aquellos que tienen a cargo la administración de bienes inmuebles urbanos no sociales.</t>
    </r>
  </si>
  <si>
    <t>La diferencia corresponde a un retraso en la implementación del nuevo método de evaluación con base en el scoring.</t>
  </si>
  <si>
    <t>Evaluar de manera sistemática e independiente el Sistema de Control Interno</t>
  </si>
  <si>
    <t xml:space="preserve">Evaluación y Control </t>
  </si>
  <si>
    <t xml:space="preserve">Planeación
Ejecución y Seguimiento </t>
  </si>
  <si>
    <t>Oficina de Control Interno</t>
  </si>
  <si>
    <t>Cumplimiento del plan anual de auditoría</t>
  </si>
  <si>
    <t>(Actividades cumplidas / Actividades aprobadas en el Plan Anual de Auditoría) *100%</t>
  </si>
  <si>
    <r>
      <rPr>
        <b/>
        <sz val="11"/>
        <rFont val="Arial"/>
        <family val="2"/>
      </rPr>
      <t>Objetivo del indicador:</t>
    </r>
    <r>
      <rPr>
        <sz val="11"/>
        <rFont val="Arial"/>
        <family val="2"/>
      </rPr>
      <t xml:space="preserve"> medir el cumplimiento del Plan Anual de Auditoría a través de la ejecución de los cinco (5) roles de la Oficina de Control Interno (1) Enfoque hacia la prevención, 2) Rol de evaluación y seguimiento, 3) Rol de entes de control interno, 4) Rol de liderazgo estratégico, 5) Rol de evaluación de riesgos)
</t>
    </r>
    <r>
      <rPr>
        <b/>
        <sz val="11"/>
        <rFont val="Arial"/>
        <family val="2"/>
      </rPr>
      <t xml:space="preserve">Numerador:
</t>
    </r>
    <r>
      <rPr>
        <sz val="11"/>
        <rFont val="Arial"/>
        <family val="2"/>
      </rPr>
      <t xml:space="preserve">Corresponde a las actividades ejecutadas durante el periodo evaluado.
</t>
    </r>
    <r>
      <rPr>
        <b/>
        <sz val="11"/>
        <rFont val="Arial"/>
        <family val="2"/>
      </rPr>
      <t xml:space="preserve">Denominador:
</t>
    </r>
    <r>
      <rPr>
        <sz val="11"/>
        <rFont val="Arial"/>
        <family val="2"/>
      </rPr>
      <t>Corresponde a las actividades aprobadas por el Comité Institucional de Coordinación de Control Interno. Para el 2024, el Plan Anual de Auditorías contempla 221 actividades programadas.</t>
    </r>
  </si>
  <si>
    <t xml:space="preserve">La oficina de control interno al corte de 30 de septiembre de 2024 ejecutó 188 actividades programads en el Plan  Anual de Auditoria. 
Mensualmente la Oficina de Control Interno realiza seguimiento al cumplimiento del Plan Anual de Auditoria a través de:
- Reunión virtual por teams o presencial entre todo el equipo de la OCI según agendamiento de la jefe de la Oficina, en donde se presenta el avance del PAAI, se revisan las actividades ejecutadas y las tareas a realizar en el mes siguiente. 
- Los primeros dias de cada mes se solicita información sobre cumplimiento de actividades del mes anterior, reporte en el excel del seguimiento y envío a través de correo electrónico a todo el equipo con porcentaje de avance del PAAI.
Por cada rol el cumplimiento del trimestre es el siguiente:
</t>
  </si>
  <si>
    <t>Medir el grado de cumplimiento de las acciones del plan de mejoramiento suscrito con Entes de Control</t>
  </si>
  <si>
    <t xml:space="preserve">Ejecución y Seguimiento </t>
  </si>
  <si>
    <t>Gestión de plan de mejoramiento con Entes de Control</t>
  </si>
  <si>
    <t>(Actividades de planes de mejoramiento cumplidas  / Actividades identificadas por las áreas producto de hallazgos de entes de control)*100%</t>
  </si>
  <si>
    <r>
      <rPr>
        <b/>
        <sz val="11"/>
        <color indexed="8"/>
        <rFont val="Arial"/>
        <family val="2"/>
      </rPr>
      <t>Objetivo del indicador:</t>
    </r>
    <r>
      <rPr>
        <sz val="11"/>
        <color indexed="8"/>
        <rFont val="Arial"/>
        <family val="2"/>
      </rPr>
      <t xml:space="preserve"> Indicador </t>
    </r>
    <r>
      <rPr>
        <b/>
        <sz val="11"/>
        <color indexed="8"/>
        <rFont val="Arial"/>
        <family val="2"/>
      </rPr>
      <t>centralizado</t>
    </r>
    <r>
      <rPr>
        <sz val="11"/>
        <color indexed="8"/>
        <rFont val="Arial"/>
        <family val="2"/>
      </rPr>
      <t xml:space="preserve"> que mide el estado de avance de implementación de las acciones de los planes de mejoramiento institucional producto de auditorías externas por Entes de Control.
</t>
    </r>
    <r>
      <rPr>
        <b/>
        <sz val="11"/>
        <color indexed="8"/>
        <rFont val="Arial"/>
        <family val="2"/>
      </rPr>
      <t xml:space="preserve">Numerador: </t>
    </r>
    <r>
      <rPr>
        <sz val="11"/>
        <color indexed="8"/>
        <rFont val="Arial"/>
        <family val="2"/>
      </rPr>
      <t xml:space="preserve">corresponde a las acciones cumplidas al 100%, evaluadas por la Oficina de Control Interno con base en las evidencias suministradas.
</t>
    </r>
    <r>
      <rPr>
        <b/>
        <sz val="11"/>
        <color indexed="8"/>
        <rFont val="Arial"/>
        <family val="2"/>
      </rPr>
      <t>Denominador:</t>
    </r>
    <r>
      <rPr>
        <sz val="11"/>
        <color indexed="8"/>
        <rFont val="Arial"/>
        <family val="2"/>
      </rPr>
      <t xml:space="preserve"> corresponde a las actividades documentadas en plan de mejoramiento aprobadas por el Comité Institucional de Coordinación de Control Interno, producto de los hallazgos generados por los entes de control. </t>
    </r>
  </si>
  <si>
    <t>El cambio de meta obedece a que en julio la Entidad suscribió dos planes de mejoramiento con la CGR producto de: 
o	Auditoria Financiera de SAE y el FRISCO al corte 31 de diciembre de 2023. 60 Hallazgos. 195 acciones correctivas y de mejora documentadas por la Entidad en Plan de Mejoramiento.
o	Denuncia ciudadana relacionada con la administración del inmueble ubicado en la Cra. 13 N 93B-31 de la ciudad de Bogotá, con matrícula inmobiliaria No 50C 1115187. 2 hallazgos, 18 acciones correctivas y de mejora documentadas por la Entidad en Plan de Mejoramiento.
En sesión No 08 del 10 de julio de 2024 el Comité Institucional de Control Interno aprobó la suscripción de los planes de mejoramiento. De acuerdo con lo anterior, el Plan de Mejoramiento consolidado con la Contraloría General de la República se encuentra de la siguiente manera:</t>
  </si>
  <si>
    <t xml:space="preserve">El plan de mejoramiento suscrito con la CGR es dinámico, en la medida en que el Ente de Control configure nuevos hallazgos para ser atendidos por la SAE a través de la suscripción de los planes. En este contexto, el dato de denominador es puede variar en cada trimestre.
</t>
  </si>
  <si>
    <t>Implementar los lineamientos del programa de transparencia al interior de SAE.</t>
  </si>
  <si>
    <t>Oficina de Integridad, Anticorrupción y Cumplimiento</t>
  </si>
  <si>
    <t>Implementación de los lineamientos del programa de transparencia</t>
  </si>
  <si>
    <t>(Actividades ejecutadas del programa de transparencia/ Actividades programadas del programa de transparencia)*100%</t>
  </si>
  <si>
    <r>
      <rPr>
        <b/>
        <sz val="11"/>
        <rFont val="Arial"/>
        <family val="2"/>
      </rPr>
      <t xml:space="preserve">Objetivo del indicador: </t>
    </r>
    <r>
      <rPr>
        <sz val="11"/>
        <rFont val="Arial"/>
        <family val="2"/>
      </rPr>
      <t xml:space="preserve">medir el grado de avance de implementación del programa de transparencia de la SAE.
</t>
    </r>
    <r>
      <rPr>
        <b/>
        <sz val="11"/>
        <rFont val="Arial"/>
        <family val="2"/>
      </rPr>
      <t xml:space="preserve">Numerador: </t>
    </r>
    <r>
      <rPr>
        <sz val="11"/>
        <rFont val="Arial"/>
        <family val="2"/>
      </rPr>
      <t xml:space="preserve">corresponde a las actividades ejecutadas del programa de transparencia. Se entiende como ejecutada la actividad, cuando ésta tenga la evidencia establecida.
</t>
    </r>
    <r>
      <rPr>
        <b/>
        <sz val="11"/>
        <rFont val="Arial"/>
        <family val="2"/>
      </rPr>
      <t>Denominador:</t>
    </r>
    <r>
      <rPr>
        <sz val="11"/>
        <rFont val="Arial"/>
        <family val="2"/>
      </rPr>
      <t xml:space="preserve"> corresponde a las actividades programadas en el marco del programa de transparencia, lo cual abarca o se apalanca en lineamientos establecidos en la Política Anticorrupción, Código de Integridad u otros lineamientos establecidos en materia de anticorrupción. </t>
    </r>
  </si>
  <si>
    <t xml:space="preserve">Con corte a 30 de septiembre de 2024 la OIAC finalizó la construcción del diagnóstico para la formulación de la Política de Lucha contra la Corrupción  de la SAE. documento que hace parte de la Política de Lucha Contra la Corrupción que actualmente se encuentra en fase de diseño, por otra parte se desarrolló el componente de las acciones de promoción del Código de Integridad, y para finalizar realizó la actualización de Programa de Transparencia (Plan Anticorrupción) previamente reportado </t>
  </si>
  <si>
    <t>Debido al carácter de articulación que deben tener todos los documentos e iniciativas de este componente la OIAC tiene previsto el cumplimiento del indicador para el final de la vigencia según los planes de trabajo internos.</t>
  </si>
  <si>
    <t xml:space="preserve">Realizar el mantenimiento de las matrices de riesgos institucionales </t>
  </si>
  <si>
    <t>Actualización de las Matrices de Riesgos Institucionales</t>
  </si>
  <si>
    <t>(No. Riesgos actualizados en el periodo de medición/Total de riesgos) *100</t>
  </si>
  <si>
    <r>
      <rPr>
        <b/>
        <sz val="11"/>
        <rFont val="Arial"/>
        <family val="2"/>
      </rPr>
      <t>Objetivo del indicador:</t>
    </r>
    <r>
      <rPr>
        <sz val="11"/>
        <rFont val="Arial"/>
        <family val="2"/>
      </rPr>
      <t xml:space="preserve"> medir el estado de avance de la creación, actualización o eliminación de riesgos institucionales en las matrices de riesgos.
</t>
    </r>
    <r>
      <rPr>
        <b/>
        <sz val="11"/>
        <rFont val="Arial"/>
        <family val="2"/>
      </rPr>
      <t xml:space="preserve">Numerador: </t>
    </r>
    <r>
      <rPr>
        <sz val="11"/>
        <rFont val="Arial"/>
        <family val="2"/>
      </rPr>
      <t xml:space="preserve">corresponde al número de riesgos actualizados requeridos en las matrices de riesgos institucionales administrados por la Oficina de Integridad, Anticorrupción y Cumplimiento
</t>
    </r>
    <r>
      <rPr>
        <b/>
        <sz val="11"/>
        <rFont val="Arial"/>
        <family val="2"/>
      </rPr>
      <t>Denominador:</t>
    </r>
    <r>
      <rPr>
        <sz val="11"/>
        <rFont val="Arial"/>
        <family val="2"/>
      </rPr>
      <t xml:space="preserve"> corresponde al número de riesgos en las diferentes matrices de riesgos administrados por la Oficina de Integridad, Anticorrupción y Cumplimiento.</t>
    </r>
  </si>
  <si>
    <t>Con corte a 30 de septiembre de 2024 se finalizó con la actualización de las matrices de riesgos operacionales y de corrupción, donde se revisaron y actualizaron 86 riesgos operacionales y 18 de corrupción para un total de 104 riesgos; estos corresponden a las matrices que se contaban para la vigencia 2023 (antiguas)</t>
  </si>
  <si>
    <t>Ejecutar la debida diligencia en los diferentes procesos de la SAE</t>
  </si>
  <si>
    <t>Procesos de Debida Diligencia</t>
  </si>
  <si>
    <t>(Cantidad de conceptos de debida diligencia atendidos /cantidad de solicitudes de conceptos de debida diligencia identificados) *100%</t>
  </si>
  <si>
    <r>
      <rPr>
        <b/>
        <sz val="11"/>
        <rFont val="Arial"/>
        <family val="2"/>
      </rPr>
      <t xml:space="preserve">Objetivo del indicador: </t>
    </r>
    <r>
      <rPr>
        <sz val="11"/>
        <rFont val="Arial"/>
        <family val="2"/>
      </rPr>
      <t>medir los procesos de debida diligencia realizados por la GREC.</t>
    </r>
    <r>
      <rPr>
        <b/>
        <sz val="11"/>
        <rFont val="Arial"/>
        <family val="2"/>
      </rPr>
      <t xml:space="preserve">
Numerador: </t>
    </r>
    <r>
      <rPr>
        <sz val="11"/>
        <rFont val="Arial"/>
        <family val="2"/>
      </rPr>
      <t>corresponde a la elaboración de conceptos de debida diligencia por la Gerencia de Riesgos, Ética y Cumplimiento, ya sea terminadas y remitidas a las áreas o instancia competente, o atendidas con devolución.</t>
    </r>
    <r>
      <rPr>
        <b/>
        <sz val="11"/>
        <rFont val="Arial"/>
        <family val="2"/>
      </rPr>
      <t xml:space="preserve">
</t>
    </r>
    <r>
      <rPr>
        <sz val="11"/>
        <rFont val="Arial"/>
        <family val="2"/>
      </rPr>
      <t xml:space="preserve">
</t>
    </r>
    <r>
      <rPr>
        <b/>
        <sz val="11"/>
        <rFont val="Arial"/>
        <family val="2"/>
      </rPr>
      <t>Denominador:</t>
    </r>
    <r>
      <rPr>
        <sz val="11"/>
        <rFont val="Arial"/>
        <family val="2"/>
      </rPr>
      <t xml:space="preserve"> los procesos de debida diligencia a realizar o identificados se determinan con base en las solicitudes de las diferentes áreas, reporte de alertas o escalamiento de casos reportados a través del canal dispuesto por la GREC. </t>
    </r>
  </si>
  <si>
    <t xml:space="preserve">Con corte a 30 de septiembre de 2024, se recibieron 941 solicitudes que fueron tramitadas en el tiempo estimado por el proceso de debida Diligencia </t>
  </si>
  <si>
    <t xml:space="preserve">Se realiza la aclaración que la solicitud pendiente fue recibida el día 30 de septiembre, situación que no genera retrasos en la gestión del área debido a que se cuenta en los tiempos estimados de (5) días hábiles según estimado en los procedimientos. </t>
  </si>
  <si>
    <t>Generar acciones que fortalezcan el proceso de atención al ciudadano con el fin de brindar un mejor servicio a los públicos de interés</t>
  </si>
  <si>
    <t>Estrategia de fortalecimiento de atención al ciudadano.</t>
  </si>
  <si>
    <t>(Actividades ejecutadas de la Estrategia / Actividades programadas de la Estrategia de fortalecimiento al ciudadano) * 100%</t>
  </si>
  <si>
    <r>
      <rPr>
        <b/>
        <sz val="11"/>
        <rFont val="Arial"/>
        <family val="2"/>
      </rPr>
      <t>Objetivo del indicador:</t>
    </r>
    <r>
      <rPr>
        <sz val="11"/>
        <rFont val="Arial"/>
        <family val="2"/>
      </rPr>
      <t xml:space="preserve"> medir el grado de avance de la estrategia de fortalecimiento de atención al ciudadano al interior de la entidad
</t>
    </r>
    <r>
      <rPr>
        <b/>
        <sz val="11"/>
        <rFont val="Arial"/>
        <family val="2"/>
      </rPr>
      <t xml:space="preserve">Numerador: </t>
    </r>
    <r>
      <rPr>
        <sz val="11"/>
        <rFont val="Arial"/>
        <family val="2"/>
      </rPr>
      <t xml:space="preserve">corresponde al número de actividades realizadas para la sensibilización y fortalecimiento para la atención al ciudadano en todos los niveles organizacionales.
</t>
    </r>
    <r>
      <rPr>
        <b/>
        <sz val="11"/>
        <rFont val="Arial"/>
        <family val="2"/>
      </rPr>
      <t xml:space="preserve">Denominador: </t>
    </r>
    <r>
      <rPr>
        <sz val="11"/>
        <rFont val="Arial"/>
        <family val="2"/>
      </rPr>
      <t>corresponde al número de actividades programadas para la sensibilización y fortalecimiento de la atención al ciudadano en todos los niveles organizacionales.</t>
    </r>
  </si>
  <si>
    <t>"Primer Trimestre: La Oficina realizó las siguientes actividades para fortalecer el proceso de Atención al Ciudadano:
1. Pieza gráfica publicada el día ""En la SAE con las PQRSFD para hacer eficientes en los trámites - ten en cuenta los tiempos de respuesta a los requerimientos.""
2. Pieza gráfica publicada el día 18 de marzo de 2024 en la que se informó ""Las herramientas de calificación de nuestros servicios y atención"". 
Segundo Trimestre: La Oficina de Prensa y Comunicaciones, GIT de Servicio y Atención al Ciudadano realizo las siguientes actividades para fortalecer el proceso de Atención al Ciudadano: 
1.Se realizo una capacitación presencial a la cual asistió la dirección de asuntos legales misionales en la cual se indicaron y se expusieron los términos de radicación, respuesta y ampliación de las PQRSDF, el 16 de mayo del 2024.    
2.Por medio de la emisión de PARCHE TV del 09 de mayo del 2024 “Estuvimos en el Festival Vallenato cambiando historias” en el minuto 6:23 fomentamos a los colaboradores de la SAE el buen habito de responder las PQRSDF a tiempo y los tiempos de estas. 
https://youtu.be/wtMHVQ_M69g"</t>
  </si>
  <si>
    <t>10. Diseñar, desarrollar e implementar la estrategia de transición digital que propenda por la transparencia y adecuada administración de los activos.</t>
  </si>
  <si>
    <t>Fortalecer y/o integrar los sistemas de información e información digital empleada por SAE para contribuir al adecuado funcionamiento de la Sociedad</t>
  </si>
  <si>
    <t>Conformar expedientes digitales en el sistema de gestión documental</t>
  </si>
  <si>
    <t>Preservación y Disposición Final</t>
  </si>
  <si>
    <t>Conformación de expedientes digitales en sistema de gestión documental</t>
  </si>
  <si>
    <t>(Número de expedientes digitales conformados/ Número de expedientes digitales programados)*100%</t>
  </si>
  <si>
    <r>
      <rPr>
        <b/>
        <sz val="11"/>
        <rFont val="Arial"/>
        <family val="2"/>
      </rPr>
      <t xml:space="preserve">Objetivo del indicador: </t>
    </r>
    <r>
      <rPr>
        <sz val="11"/>
        <rFont val="Arial"/>
        <family val="2"/>
      </rPr>
      <t xml:space="preserve">medir la conformación de expedientes con criterios de preservación digital a largo plazo.
</t>
    </r>
    <r>
      <rPr>
        <b/>
        <sz val="11"/>
        <rFont val="Arial"/>
        <family val="2"/>
      </rPr>
      <t>Numerador:</t>
    </r>
    <r>
      <rPr>
        <sz val="11"/>
        <rFont val="Arial"/>
        <family val="2"/>
      </rPr>
      <t xml:space="preserve"> corresponde a los expedientes digitales conformados y registrados en el sistema de gestión documental de SAE. Estos expedientes corresponden a los activos administrados en la entidad y al archivo de gestión de las áreas de la SAE.
</t>
    </r>
    <r>
      <rPr>
        <b/>
        <sz val="11"/>
        <rFont val="Arial"/>
        <family val="2"/>
      </rPr>
      <t>Denominador:</t>
    </r>
    <r>
      <rPr>
        <sz val="11"/>
        <rFont val="Arial"/>
        <family val="2"/>
      </rPr>
      <t xml:space="preserve"> incluye los expedientes digitales a conformar en el sistema de gestión documental, ya sea por programación o por solicitud de acuerdo con priorización. </t>
    </r>
  </si>
  <si>
    <t>Cantidad de expedientes digitalizados durante el tercer  trimestre del total de la proyección estimada ha realizar este año.</t>
  </si>
  <si>
    <t>Fortalecer e integrar los sistemas de información empleados por SAE para contribuir al adecuado funcionamiento de la Sociedad</t>
  </si>
  <si>
    <t>Implementar el Plan Estratégico Tecnológico Institucional - PETI</t>
  </si>
  <si>
    <t xml:space="preserve">Gestión de Infraestructura Tecnológica
Mantenimiento y Soporte de Aplicaciones
Seguridad de la Información </t>
  </si>
  <si>
    <t>Implementación del Plan Estratégico Tecnológico Institucional- PETI</t>
  </si>
  <si>
    <t>(Promedio ponderado de la ejecución de actividades realizadas por la OGI para la implementación y/o actualización del PETI / 100% de las actividades programadas por la OGI para la implementación y/o actualización PETI)*100%</t>
  </si>
  <si>
    <r>
      <rPr>
        <b/>
        <sz val="11"/>
        <rFont val="Arial"/>
        <family val="2"/>
      </rPr>
      <t>Objetivo del indicador:</t>
    </r>
    <r>
      <rPr>
        <sz val="11"/>
        <rFont val="Arial"/>
        <family val="2"/>
      </rPr>
      <t xml:space="preserve"> medir la Implementación y/o actualización del Plan Estratégico Tecnológico Institucional- PETI. Este incluye proyectos a nivel de infraestructura, Integración, aplicaciones y regulación normativa que se encuentren articulados al Plan Estratégico de la SAE. 
</t>
    </r>
    <r>
      <rPr>
        <b/>
        <sz val="11"/>
        <rFont val="Arial"/>
        <family val="2"/>
      </rPr>
      <t xml:space="preserve">Numerador: </t>
    </r>
    <r>
      <rPr>
        <sz val="11"/>
        <rFont val="Arial"/>
        <family val="2"/>
      </rPr>
      <t xml:space="preserve">corresponde al promedio ponderado de la ejecución de las actividades programadas para la implementación del Plan Estratégico de Tecnologías de la Información. 
</t>
    </r>
    <r>
      <rPr>
        <b/>
        <sz val="11"/>
        <rFont val="Arial"/>
        <family val="2"/>
      </rPr>
      <t xml:space="preserve">Denominador: </t>
    </r>
    <r>
      <rPr>
        <sz val="11"/>
        <rFont val="Arial"/>
        <family val="2"/>
      </rPr>
      <t xml:space="preserve">corresponde al 100% programado de las actividades establecidas por la OGI para la implementación del Plan Estratégico de Tecnologías Ia Información de SAE para la vigencia. </t>
    </r>
  </si>
  <si>
    <t>A corte de septiembre 2024 se ha realizado avance del 91% en el ponderado de las actividades planeadas y con el avance correspondiente en lo pendiente al corte, se ha avanzado en la documentación del proceso de acuerdo con el rediseño de la entidad</t>
  </si>
  <si>
    <t>En el caso de la actualización de la documentación de los procesos, se han generado retrasos por reproceso ya que no solo se requiere actualizar la nueva imagen institucional y rediseño, también requiere de cambios de acuerdo con la nueva infraestructura tecnológica, integración de documentos y nuevos requisitos solicitados por la dirección de planeación y prospectiva</t>
  </si>
  <si>
    <t>Implementar el Sistema de Gestión de Seguridad de la Información en la entidad</t>
  </si>
  <si>
    <t xml:space="preserve">Seguridad de la Información </t>
  </si>
  <si>
    <t>Implementación del Sistema de Gestión  de Seguridad de la información</t>
  </si>
  <si>
    <t>(Promedio ponderado de la ejecución de actividades realizadas por la OGI para la implementación del Sistema de Gestión de Seguridad de la información / 100% de las actividades programadas por la OGI para la implementación del Sistema de Gestión de Seguridad de la información)*100%</t>
  </si>
  <si>
    <r>
      <rPr>
        <b/>
        <sz val="11"/>
        <rFont val="Arial"/>
        <family val="2"/>
      </rPr>
      <t>Objetivo del indicador:</t>
    </r>
    <r>
      <rPr>
        <sz val="11"/>
        <rFont val="Arial"/>
        <family val="2"/>
      </rPr>
      <t xml:space="preserve"> medir la implementación del Sistema de Gestión de Seguridad de la información, el cual  contiene los controles que se deben adoptar exigibles por MINTIC, ISO  27.001, Modelo de Seguridad y  Privacidad de la Información y Conpes de seguridad digital.
</t>
    </r>
    <r>
      <rPr>
        <b/>
        <sz val="11"/>
        <rFont val="Arial"/>
        <family val="2"/>
      </rPr>
      <t xml:space="preserve">Numerador: </t>
    </r>
    <r>
      <rPr>
        <sz val="11"/>
        <rFont val="Arial"/>
        <family val="2"/>
      </rPr>
      <t xml:space="preserve">corresponde al promedio ponderado de la ejecución de las actividades programadas para la implementación del Sistema de Gestión de Seguridad de la Información con sus respectivas evidencias.  
</t>
    </r>
    <r>
      <rPr>
        <b/>
        <sz val="11"/>
        <rFont val="Arial"/>
        <family val="2"/>
      </rPr>
      <t xml:space="preserve">Denominador: </t>
    </r>
    <r>
      <rPr>
        <sz val="11"/>
        <rFont val="Arial"/>
        <family val="2"/>
      </rPr>
      <t xml:space="preserve">corresponde al 100% programado de las actividades establecidas en la vigencia para la implementación del Sistema de Gestión de Seguridad de la Información. </t>
    </r>
  </si>
  <si>
    <t>A corte de septiembre 2024 se han realizado un avance 62% ponderado del porcentaje de avance de las actividades planeadas en la gestión del sistema de seguridad de la información, se ha avanzado con la renovación del XDR, y con el seguimiento de auditorías internas realizado en agosto.</t>
  </si>
  <si>
    <t>Se continuará con el avance del plan, ajustando las actividades de acuerdo con el rediseño de la entidad y cambios que han retrasado actividades en el trimestre, se firmará el nuevo contrato de licencias del XDR</t>
  </si>
  <si>
    <t>11. Estandarizar, actualizar y mejorar la información del inventario de activos administrados por la SAE con criterios de calidad y oportunidad.</t>
  </si>
  <si>
    <t>Estandarizar, actualizar y mejorar la información del inventario de activos administrados por SAE y otras bases de datos con criterios de calidad y oportunidad</t>
  </si>
  <si>
    <t>Actualizar datos básicos del inventario de activos en el sistema de información</t>
  </si>
  <si>
    <t xml:space="preserve">Ingresos de Activos </t>
  </si>
  <si>
    <t>Dirección de Control del Inventario</t>
  </si>
  <si>
    <t>Actualización de datos básicos de activos en el sistema de información</t>
  </si>
  <si>
    <t>(Activos con datos básicos actualizados / Activos  objeto de actualización de datos básicos) *100%</t>
  </si>
  <si>
    <r>
      <rPr>
        <b/>
        <sz val="11"/>
        <color indexed="8"/>
        <rFont val="Arial"/>
        <family val="2"/>
      </rPr>
      <t xml:space="preserve">Objetivo del indicador: </t>
    </r>
    <r>
      <rPr>
        <sz val="11"/>
        <color indexed="8"/>
        <rFont val="Arial"/>
        <family val="2"/>
      </rPr>
      <t xml:space="preserve">medir la actualización de datos básicos de Activos en el sistema de información. 
</t>
    </r>
    <r>
      <rPr>
        <b/>
        <sz val="11"/>
        <color indexed="8"/>
        <rFont val="Arial"/>
        <family val="2"/>
      </rPr>
      <t>Numerador</t>
    </r>
    <r>
      <rPr>
        <sz val="11"/>
        <color indexed="8"/>
        <rFont val="Arial"/>
        <family val="2"/>
      </rPr>
      <t xml:space="preserve">: son los activos con datos básicos actualizados en el módulo dispuesto para tal fin.
</t>
    </r>
    <r>
      <rPr>
        <b/>
        <sz val="11"/>
        <color indexed="8"/>
        <rFont val="Arial"/>
        <family val="2"/>
      </rPr>
      <t>Denominador:</t>
    </r>
    <r>
      <rPr>
        <sz val="11"/>
        <color indexed="8"/>
        <rFont val="Arial"/>
        <family val="2"/>
      </rPr>
      <t xml:space="preserve"> corresponden a los activos con solicitud de cambio de datos básicos junto con su respectiva evidencia.</t>
    </r>
  </si>
  <si>
    <t>T1: Se validaron 46 requerimientos de modificación de datos basicos.
T2: Se validaron 109 requerimientos de modificación de datos basicos.
T3:Se validaron 107 requerimientos de modificación de datos basicos.</t>
  </si>
  <si>
    <t xml:space="preserve">Gestionar el cargue de Sentencias en el Sistema de Información </t>
  </si>
  <si>
    <t xml:space="preserve">Cargue de Sentencias en el Sistema de Información </t>
  </si>
  <si>
    <t>(Número de sentencias cargadas / Número de sentencias recibidas con cumplimiento de requisitos) *100%</t>
  </si>
  <si>
    <r>
      <rPr>
        <b/>
        <sz val="11"/>
        <color indexed="8"/>
        <rFont val="Arial"/>
        <family val="2"/>
      </rPr>
      <t xml:space="preserve">Objetivo del indicador: </t>
    </r>
    <r>
      <rPr>
        <sz val="11"/>
        <color indexed="8"/>
        <rFont val="Arial"/>
        <family val="2"/>
      </rPr>
      <t xml:space="preserve">medir el cargue de las Sentencias en el Sistema de Información.
</t>
    </r>
    <r>
      <rPr>
        <b/>
        <sz val="11"/>
        <color indexed="8"/>
        <rFont val="Arial"/>
        <family val="2"/>
      </rPr>
      <t>Numerador</t>
    </r>
    <r>
      <rPr>
        <sz val="11"/>
        <color indexed="8"/>
        <rFont val="Arial"/>
        <family val="2"/>
      </rPr>
      <t xml:space="preserve">: es el número de sentencias cargadas, de devolución o extinción.
</t>
    </r>
    <r>
      <rPr>
        <b/>
        <sz val="11"/>
        <color indexed="8"/>
        <rFont val="Arial"/>
        <family val="2"/>
      </rPr>
      <t>Denominador:</t>
    </r>
    <r>
      <rPr>
        <sz val="11"/>
        <color indexed="8"/>
        <rFont val="Arial"/>
        <family val="2"/>
      </rPr>
      <t xml:space="preserve"> es el número de sentencias recibidas con cumplimiento de requisitos, sentencia completa con constancia ejecutoria y proveniente de autoridad judicial competente.  </t>
    </r>
  </si>
  <si>
    <t>T1: Se cargaron 123 sentencias en el aplicativo de Administración SIGMA SAE que contienen 401 activos.
T2: Se cargaron 171 sentencias en el aplicativo de Administración SIGMA SAE que contienen 755 activos.
T3: Se cargaron 178 sentencias en el aplicativo de Administración SIGMA SAE que contienen 808 activos.</t>
  </si>
  <si>
    <t xml:space="preserve">Realizar actas de hallazgos según el P-RR-145. </t>
  </si>
  <si>
    <t>Gestión de Actas de Hallazgos</t>
  </si>
  <si>
    <t>(Cantidad de actas de hallazgos elaborados / Cantidad de actas de Hallazgos estimados)*100%</t>
  </si>
  <si>
    <r>
      <rPr>
        <b/>
        <sz val="11"/>
        <color indexed="8"/>
        <rFont val="Arial"/>
        <family val="2"/>
      </rPr>
      <t>Objetivo del indicador:</t>
    </r>
    <r>
      <rPr>
        <sz val="11"/>
        <color indexed="8"/>
        <rFont val="Arial"/>
        <family val="2"/>
      </rPr>
      <t xml:space="preserve"> medir la gestión realizada de los hallazgos . 
</t>
    </r>
    <r>
      <rPr>
        <b/>
        <sz val="11"/>
        <color indexed="8"/>
        <rFont val="Arial"/>
        <family val="2"/>
      </rPr>
      <t>Numerador</t>
    </r>
    <r>
      <rPr>
        <sz val="11"/>
        <color indexed="8"/>
        <rFont val="Arial"/>
        <family val="2"/>
      </rPr>
      <t>: corresponde a las actas de hallazgo elaboradas sin firmas.</t>
    </r>
    <r>
      <rPr>
        <b/>
        <sz val="11"/>
        <color indexed="8"/>
        <rFont val="Arial"/>
        <family val="2"/>
      </rPr>
      <t xml:space="preserve">
Denominador: </t>
    </r>
    <r>
      <rPr>
        <sz val="11"/>
        <color indexed="8"/>
        <rFont val="Arial"/>
        <family val="2"/>
      </rPr>
      <t>La cantidad de actas de hallazgos a realizar se estima con base en la información suministrada por parte de la Gerencia de Asuntos Legales.</t>
    </r>
  </si>
  <si>
    <t xml:space="preserve">T1: Se elaboraron y se cargaron al sistema 7 actas de hallazgo.
T2: Se elaboraron y se cargaron al sistema 8 actas de hallazgo.
T3: Se elaboraron y se cargaron al sistema 8 actas de hallazgo.
</t>
  </si>
  <si>
    <t>Gestionar el Ingreso de Activos administrados por la SAE</t>
  </si>
  <si>
    <t>Gestión de Ingreso de Activos</t>
  </si>
  <si>
    <t xml:space="preserve">(Activos registrados en el sistema de información / Activos habilitados para su registro) *100%  
</t>
  </si>
  <si>
    <r>
      <rPr>
        <b/>
        <sz val="11"/>
        <color indexed="8"/>
        <rFont val="Arial"/>
        <family val="2"/>
      </rPr>
      <t>Objetivo del indicador:</t>
    </r>
    <r>
      <rPr>
        <sz val="11"/>
        <color indexed="8"/>
        <rFont val="Arial"/>
        <family val="2"/>
      </rPr>
      <t xml:space="preserve"> medir el ingreso de activos en el sistema de información. 
</t>
    </r>
    <r>
      <rPr>
        <b/>
        <sz val="11"/>
        <color indexed="8"/>
        <rFont val="Arial"/>
        <family val="2"/>
      </rPr>
      <t>Numerador:</t>
    </r>
    <r>
      <rPr>
        <sz val="11"/>
        <color indexed="8"/>
        <rFont val="Arial"/>
        <family val="2"/>
      </rPr>
      <t xml:space="preserve"> se refiere a todos los activos registrados en el sistema de información con información completa del activo.
</t>
    </r>
    <r>
      <rPr>
        <b/>
        <sz val="11"/>
        <color indexed="8"/>
        <rFont val="Arial"/>
        <family val="2"/>
      </rPr>
      <t>Denominador:</t>
    </r>
    <r>
      <rPr>
        <sz val="11"/>
        <color indexed="8"/>
        <rFont val="Arial"/>
        <family val="2"/>
      </rPr>
      <t xml:space="preserve"> son los activos habilitados para su registro correspondientes a la vigencia y el rezago de otras vigencias. Los criterios habilitadores para registro son:
</t>
    </r>
    <r>
      <rPr>
        <b/>
        <sz val="11"/>
        <color indexed="8"/>
        <rFont val="Arial"/>
        <family val="2"/>
      </rPr>
      <t>* Registros por diligencia de secuestro:</t>
    </r>
    <r>
      <rPr>
        <sz val="11"/>
        <color indexed="8"/>
        <rFont val="Arial"/>
        <family val="2"/>
      </rPr>
      <t xml:space="preserve"> con el cargue completo y correcto de la documentación de la diligencia de recepción y posterior finalización o cierre de la misma por parte de las Gerencias Regionales.
</t>
    </r>
    <r>
      <rPr>
        <b/>
        <sz val="11"/>
        <color indexed="8"/>
        <rFont val="Arial"/>
        <family val="2"/>
      </rPr>
      <t xml:space="preserve">* Registros por Sentencias de Extinción de Dominio: </t>
    </r>
    <r>
      <rPr>
        <sz val="11"/>
        <color indexed="8"/>
        <rFont val="Arial"/>
        <family val="2"/>
      </rPr>
      <t xml:space="preserve">se considera habilitado una vez el GIT de Aseguramiento de la Información valida la sentencia de extinción de dominio y se carga al sistema.
</t>
    </r>
    <r>
      <rPr>
        <b/>
        <sz val="11"/>
        <rFont val="Arial"/>
        <family val="2"/>
      </rPr>
      <t>* Registro por Actas de Hallazgos:</t>
    </r>
    <r>
      <rPr>
        <sz val="11"/>
        <rFont val="Arial"/>
        <family val="2"/>
      </rPr>
      <t xml:space="preserve"> una vez se tenga el acta de hallazgo suscrita y aprobada por las áreas involucradas, y se cargue respectivamente en el sistema de información.</t>
    </r>
    <r>
      <rPr>
        <sz val="11"/>
        <color indexed="8"/>
        <rFont val="Arial"/>
        <family val="2"/>
      </rPr>
      <t xml:space="preserve">
</t>
    </r>
    <r>
      <rPr>
        <b/>
        <sz val="11"/>
        <color indexed="8"/>
        <rFont val="Arial"/>
        <family val="2"/>
      </rPr>
      <t>* Registro por Activo Social</t>
    </r>
    <r>
      <rPr>
        <sz val="11"/>
        <color indexed="8"/>
        <rFont val="Arial"/>
        <family val="2"/>
      </rPr>
      <t>: cuando se cuenta con la solicitud realizada por las Gerencias de Sociedades Activas o en Liquidación, a través de memorando.</t>
    </r>
  </si>
  <si>
    <t>T1: Se registraron 715 activos que estaban habilitados por las diferentes Direcciones Territoriales para su registro.
T2: Se registraron 765 activos que estaban habilitados por las diferentes Direcciones Territoriales para su registro.
T3: Se registraron 748 activos que estaban habilitados por las diferentes Direcciones Territoriales para su registro.</t>
  </si>
  <si>
    <t>Depurar información financiera (activos y pasivos del FRISCO) de inmuebles.</t>
  </si>
  <si>
    <t xml:space="preserve"> Estados de cuenta de activos con orden de devolución y entrega material</t>
  </si>
  <si>
    <t>(N° de folios de matrícula inmobiliaria con estados de cuenta realizados/ N° de folios de matrícula inmobiliaria priorizados para elaboración de estados de cuenta)*100%</t>
  </si>
  <si>
    <r>
      <rPr>
        <b/>
        <sz val="11"/>
        <rFont val="Arial"/>
        <family val="2"/>
      </rPr>
      <t>Objetivo:</t>
    </r>
    <r>
      <rPr>
        <sz val="11"/>
        <rFont val="Arial"/>
        <family val="2"/>
      </rPr>
      <t xml:space="preserve"> realizar la medición de la elaboración de estados de cuenta de acuerdo con las solicitudes de devolución.
</t>
    </r>
    <r>
      <rPr>
        <b/>
        <sz val="11"/>
        <rFont val="Arial"/>
        <family val="2"/>
      </rPr>
      <t>Numerador:</t>
    </r>
    <r>
      <rPr>
        <sz val="11"/>
        <rFont val="Arial"/>
        <family val="2"/>
      </rPr>
      <t xml:space="preserve"> corresponde a los folios de matrícula inmobiliaria con estados de cuenta realizados por la Gerencia Financiera.
</t>
    </r>
    <r>
      <rPr>
        <b/>
        <sz val="11"/>
        <rFont val="Arial"/>
        <family val="2"/>
      </rPr>
      <t>Denominador:</t>
    </r>
    <r>
      <rPr>
        <sz val="11"/>
        <rFont val="Arial"/>
        <family val="2"/>
      </rPr>
      <t xml:space="preserve"> los folios de matrícula priorizados para la elaboración de estados de cuenta corresponden a aquellos que cuenten con solicitud de devolución o según necesidad manifiesta. El estimado de estados de cuenta a realizar para el 2024 corresponden a 400 folios de matrícula.</t>
    </r>
  </si>
  <si>
    <t>Durante el primer Trimestre de 2024 se elaboró (249) , segundo trimestre 232, Tercer trimestre (37) estados de cuenta, durante este periodo se sigue depurarando las bases de información entregadas por la Direccion de Inmuebles. Durante el 3 trimestre se elaboraron por solictudes de diferentes areas (252) certificados de productividad</t>
  </si>
  <si>
    <t xml:space="preserve">El proceso de Estados de cuenta analiza las limitantes como lo son:
*No se cuenta con la totalidad de los informes de gestión de los depositarios provisionales, o no se tiene claro cual es el informe final pues se evidencian en las carpetas compartidas varios informes por mes del mismo depositario.
*Aun por informes de Gestion no hay claridad del valor real de los pasivos cancelados por folio de matrìcula.
* No todos los pasivos estan cargados en sigma 1.5, lo que genera que se deban revisar diferentes fuentes de información.
*No se cuenta con las actas de entrega de  entrega a los propietarios, por lo que se deben solicitar a las Direcciones Territoriales
*Las direcciones Territoriales Cargan Gastos de Pasivos Posteriores a la entrega del bien.                                                                                                                                                                                                                                                                                                                                                                                     
Por otra parte se aprobó el plan choque de 4 personas, para Continuar el  Primer Trimestre 2024,  par aun total de 6 meses, de los cuales se retiro una persona de manera anticipada
Por último, es importante resaltar que la macro que automatiza la generación de estados de cuenta se alimenta de distintas fuentes de información como son los pasivos,  y caja menor suministrados por las Direcciones Territonales, y dicha información no es suministrada en las fechas establecidas, lo que genera una limitante para la elaboración de los estados de cuenta. </t>
  </si>
  <si>
    <t xml:space="preserve">Aprendizaje y Desarrollo </t>
  </si>
  <si>
    <t>12. Fomentar un bienestar laboral armónico de acuerdo con los valores institucionales y las necesidades de los trabajadores de SAE.</t>
  </si>
  <si>
    <t>Implementar mecanismos para el desarrollo personal y profesional de los trabajadores de SAE</t>
  </si>
  <si>
    <t>Medir la ejecución  del Programa de bienestar y calidad de vida de los trabajadores de SAE.</t>
  </si>
  <si>
    <t>Bienestar, Seguridad y Salud en el Trabajo</t>
  </si>
  <si>
    <t>Programa de Bienestar y Calidad de Vida</t>
  </si>
  <si>
    <t>(Actividades ejecutadas del Programa de Bienestar y Calidad de Vida/ Actividades programadas del Programa de Bienestar y Calidad de Vida) * 100%</t>
  </si>
  <si>
    <r>
      <rPr>
        <b/>
        <sz val="11"/>
        <color indexed="8"/>
        <rFont val="Arial"/>
        <family val="2"/>
      </rPr>
      <t>Objetivo del indicador:</t>
    </r>
    <r>
      <rPr>
        <sz val="11"/>
        <color indexed="8"/>
        <rFont val="Arial"/>
        <family val="2"/>
      </rPr>
      <t xml:space="preserve"> medir el cumplimiento del Programa de Bienestar y Calidad de vida.
</t>
    </r>
    <r>
      <rPr>
        <b/>
        <sz val="11"/>
        <color indexed="8"/>
        <rFont val="Arial"/>
        <family val="2"/>
      </rPr>
      <t xml:space="preserve">Numerador: </t>
    </r>
    <r>
      <rPr>
        <sz val="11"/>
        <color indexed="8"/>
        <rFont val="Arial"/>
        <family val="2"/>
      </rPr>
      <t xml:space="preserve">corresponde a la ejecución de actividades en la vigencia del Programa de Bienestar y Calidad de Vida.
</t>
    </r>
    <r>
      <rPr>
        <b/>
        <sz val="11"/>
        <color indexed="8"/>
        <rFont val="Arial"/>
        <family val="2"/>
      </rPr>
      <t xml:space="preserve">Denominador: </t>
    </r>
    <r>
      <rPr>
        <sz val="11"/>
        <color indexed="8"/>
        <rFont val="Arial"/>
        <family val="2"/>
      </rPr>
      <t>corresponde a las actividades programadas en la vigencia del Programa de Bienestar y Calidad de Vida.</t>
    </r>
  </si>
  <si>
    <t>Para el tercer trimetre se desarrollaron las siguientes actividades: 1. Feria  de servicion (VISITAS FEMPHA-FERIA DE ELECTRODOMESTICOS COLSUBSIDIO). 2. OLIMPIADAS SAE. 3. SAE TIENE TALENTO.</t>
  </si>
  <si>
    <t>Para el primer trimesttre se ejecutaron las actividades para el mes de marzo haciendo alusion al mes de la mujer.
Para el segundo trimestre se desarrollaron actividades de: Día del Niño, Día de la Secretaria,  Día de la Madre, actividad ambiental,  Día del Padre, Feria de Servicios y Activida de Pre Pensionados.
Es decir que con el primer semestre actividades ejecutadas 11 de 11</t>
  </si>
  <si>
    <t>13. Desarrollar y potenciar las habilidades, competencias y conocimiento del talento humano de SAE a través de procesos de gestión de conocimiento y gestión del cambio.</t>
  </si>
  <si>
    <t>Promocionar de acciones de gestión del conocimiento interno y externo entre colaboradores de SAE</t>
  </si>
  <si>
    <t>Ejecutar el Programa Empresarial de Capacitación.
 Diseñar e implementar la Estrategia de Gestión del Conocimiento</t>
  </si>
  <si>
    <t>Evaluación y Desarrollo</t>
  </si>
  <si>
    <t>Programa Empresarial de Capacitación y Estrategia de Gestión del Conocimiento</t>
  </si>
  <si>
    <t>(Actividades ejecutadas para el diseño e implementación del Programa Empresarial de Capacitación y Estrategia de Gestión del Conocimiento / Actividades programadas para el diseño e implementación del Programa Empresarial de Capacitación y Estrategia de Gestión del Conocimiento) *100%</t>
  </si>
  <si>
    <r>
      <rPr>
        <b/>
        <sz val="11"/>
        <color indexed="8"/>
        <rFont val="Arial"/>
        <family val="2"/>
      </rPr>
      <t>Objetivo del indicador:</t>
    </r>
    <r>
      <rPr>
        <sz val="11"/>
        <color indexed="8"/>
        <rFont val="Arial"/>
        <family val="2"/>
      </rPr>
      <t xml:space="preserve"> medir el cumplimiento del Programa Empresarial de Capacitación y el diseño e implementación de la Estrategia de Gestión de Conocimiento.
</t>
    </r>
    <r>
      <rPr>
        <b/>
        <sz val="11"/>
        <color indexed="8"/>
        <rFont val="Arial"/>
        <family val="2"/>
      </rPr>
      <t xml:space="preserve">Numerador: </t>
    </r>
    <r>
      <rPr>
        <sz val="11"/>
        <color indexed="8"/>
        <rFont val="Arial"/>
        <family val="2"/>
      </rPr>
      <t xml:space="preserve">corresponde a la ejecución de actividades o iniciativas priorizadas en la vigencia relacionadas con el Programa Empresarial de Capacitación y la Estrategia de Gestión del Conocimiento.
</t>
    </r>
    <r>
      <rPr>
        <b/>
        <sz val="11"/>
        <color indexed="8"/>
        <rFont val="Arial"/>
        <family val="2"/>
      </rPr>
      <t xml:space="preserve">Denominador: </t>
    </r>
    <r>
      <rPr>
        <sz val="11"/>
        <color indexed="8"/>
        <rFont val="Arial"/>
        <family val="2"/>
      </rPr>
      <t>corresponde a las actividades programadas en la vigencia relacionadas con el Programa Empresarial de Capacitación y la Estrategia de Gestión del Conocimiento.</t>
    </r>
  </si>
  <si>
    <t>Durante el tercer trimestre se desarrollaron las temas de formación: Inducción, Manejo Herramientas Ofimáticas, Gestión del Riesgo, Habilidades Comportamentales, Sistemas de Gestión, Formación Servicio Público y Formación SAE.
Numero de Actividades Realizadas 51 de 28 Programadas para el tercer trimestre.
Para un total de 108 Actividades de Formación de 69 Programadas del 2024 para al cierre del Tercer Semestre:
1T: 16 del 21
2T: 41 del 26
3T: 51 del 28</t>
  </si>
  <si>
    <r>
      <rPr>
        <b/>
        <sz val="11"/>
        <color theme="1"/>
        <rFont val="Arial"/>
        <family val="2"/>
      </rPr>
      <t>Código:</t>
    </r>
    <r>
      <rPr>
        <sz val="11"/>
        <color theme="1"/>
        <rFont val="Arial"/>
        <family val="2"/>
      </rPr>
      <t xml:space="preserve"> F-DE2-118
</t>
    </r>
    <r>
      <rPr>
        <b/>
        <sz val="11"/>
        <color theme="1"/>
        <rFont val="Arial"/>
        <family val="2"/>
      </rPr>
      <t>Versión No.:</t>
    </r>
    <r>
      <rPr>
        <sz val="11"/>
        <color theme="1"/>
        <rFont val="Arial"/>
        <family val="2"/>
      </rPr>
      <t xml:space="preserve"> 05
</t>
    </r>
    <r>
      <rPr>
        <b/>
        <sz val="11"/>
        <color theme="1"/>
        <rFont val="Arial"/>
        <family val="2"/>
      </rPr>
      <t>Vigencia desde:</t>
    </r>
    <r>
      <rPr>
        <sz val="11"/>
        <color theme="1"/>
        <rFont val="Arial"/>
        <family val="2"/>
      </rPr>
      <t xml:space="preserve">
29 – 03- 2023</t>
    </r>
  </si>
  <si>
    <t>DATOS DE PARAMETRIZACIÓN</t>
  </si>
  <si>
    <t>Objetivos_Estratégicos</t>
  </si>
  <si>
    <t>Iniciativas_Objetivo1</t>
  </si>
  <si>
    <t>Iniciativas_Objetivo2</t>
  </si>
  <si>
    <t>Iniciativas_Objetivo3</t>
  </si>
  <si>
    <t>Iniciativas_Objetivo4</t>
  </si>
  <si>
    <t>Iniciativas_Objetivo5</t>
  </si>
  <si>
    <t>Iniciativas_Objetivo6</t>
  </si>
  <si>
    <t>Iniciativas_Objetivo7</t>
  </si>
  <si>
    <t>Iniciativas_Objetivo8</t>
  </si>
  <si>
    <t>Iniciativas_Objetivo9</t>
  </si>
  <si>
    <t>Iniciativas_Objetivo10</t>
  </si>
  <si>
    <t>Iniciativas_Objetivo11</t>
  </si>
  <si>
    <t>Iniciativas_Objetivo12</t>
  </si>
  <si>
    <t>Iniciativas_Objetivo13</t>
  </si>
  <si>
    <t xml:space="preserve">Productiva, social y ambiental </t>
  </si>
  <si>
    <t>Impulsar la modificación normativa necesaria para el fortalecimiento del modelo operacional de SAE y el cumplimiento de sus objetivos estratégicos</t>
  </si>
  <si>
    <t>Crear mecanismos de mejora del ambiente laboral y aumento del bienestar laboral de colaboradores de SAE</t>
  </si>
  <si>
    <t>Reconocer población beneficiaria y afectada con los  mecanismos de administración</t>
  </si>
  <si>
    <t>Crear nuevas líneas de negocio que aumenten los ingresos de la Sociedad.</t>
  </si>
  <si>
    <t>Con relación a los Inmuebles urbanos aprobados para entrega al fortalecimiento de la educación pública de conformidad con el macroproceso P-DT4-101 Procedimiento Destinación Provisional de bienes, en esta Dirección se recibieron tres (3) solicitudes en el T1, (13) solicitudes con corte al T2, y una (1) solicitud en el T3, de las cuales todas se atendieron  satisfactoriamente, contando con aprobación del Comité de Depositarios, Mandatarios y Liquidadores, y proyección de los Actos Administrativos.</t>
  </si>
  <si>
    <t>La Dirección recibió durante el T1 once (11) solicitudes T2 Veinte (20), y en el T3, cero (0) solicitudes de destinaciónes de Instituciones Educativas, de la cuales ya se radicaron todas las solicitudes de viabilidad jurídica, técnica y administrativa; y, sobre uno (1) de los inmuebles no se continuó el trámite, debido a que la entidad universitaria desistió de la solicitud.</t>
  </si>
  <si>
    <t xml:space="preserve">En cuanto a las solicitudes de destinación provisional,  la Dirección recibió catorce 14 solicitudes durante el T1, dieciséis (16) solicitudes en el T2 y once (11) en el T3 de las cuales se atendieron diez (10) en T1, catorce (14) en el segundo trimestre y once (11) en el T3 satisfactoriamente, contando con aprobación del Comité de Depositarios, Mandatarios y Liquidadores, y proyección de los Actos Administrativos. </t>
  </si>
  <si>
    <t>De la misma manera, esta Dirección recibió durante el T1 (10) solicitudes, catorce (14) solicitudes durante el T2 y cinco (5) en el T3 sobre bienes inmuebles urbanos, de los cuales Se radicaron las solicitudes de viabilidad jurídica, técnica y administrativa sobre 9 en el T1, once (11) durante el T2, y cinco (5) en el T3.</t>
  </si>
  <si>
    <t>1. Se continúa con la priorización por parte de la Vicepresidencia de Activos Muebles e Inmuebles y la Dirección para la Democratización de Activos Rurales para el ALISTAMIENTO de predios RURALES para venta a la ANT.
2. Durante el primer trimestre de 2024, se realizó el alistamiento y presentacion a Comité Técnico de un total de 124 predios URBANOS; 124 por causal 7 componente de 5 años de administracion ,asi mismo en el segundo trimestre se presentaron 9 casos por la causal 7 en el (Comité Técnico No. 15-2024)
3. Durante el tercer trimestre se realizó el alistamientoy presentación a Comité Técnico de un total de 120 predios urbanos</t>
  </si>
  <si>
    <t>Se recibió solicitud por parte de la Cámara de Representantes con el fin de presentar respuesta por parte de esta Sociedad a las glosas formuladas por la Contraloría General de la República y a las observaciones establecidas por la Comisión Legal de Cuentas tanto para FRISCO como para SAE. Se dio respuesta a las mismas mediante oficio ORFEO   20241000477301 (SAE) y 20241000477611 (FRISCO). La citación al control político para el sustento de las glosas fue aplazada y esta Sociedad se encuentra a la espera de que se agende nuevamente.</t>
  </si>
  <si>
    <t>El indicador es a demanda</t>
  </si>
  <si>
    <t>1. Desde presidencia se articuló con las Gerencia Regionales, hoy direcciones territoriales el plan de trabajo de los bienes susceptibles de entrega bajo la estrategia de democratización de activos para la educación pública, estableciendo la responsabilidad en las regionales para el relacionamiento con los rectores que hagan parte de las instituciones educativas de educación superior en los territorios correspondientes a cada teerritorial. Para ello desde Presidencia se estableció una matriz que determinó el Plan de entrega bienes susceptible de entrega para este año y respecto del cual trabajará las Territoriales.
2. En el marco de comercialización de activos estrategicos se realizaron mesas de trabajo con las territoriales y el Nivel Central, con el fin de establecer la ruta para el seguimiento frente a la formalización de ventas estratégicas, especialmente frente  a la Agencia Nacional de Tierras. 3. Dentro de la estrategia de entrega de tierras para la paz se han gestionado en apoyo con la Dirección para la Democratización de Activos Inmuebles Rurales la entrega de 193 inmuebles bajo diferentes mecanismos de administración atendienco la estrategia de SAE y del Gobierno Nacional como una línea de trabajo fundamental para aumentar la entrega de tierras que aportan en el proceso de paz.</t>
  </si>
  <si>
    <t>En el marco del rediseño institucional, se actualizaron los siguientes documentos clave, fortaleciendo la estructura operativa y garantizando su alineación con los objetivos estratégicos:
Caracterización del proceso de Comunicación estratégica y atención a las ciudadanías
Procedimiento de atención, seguimiento y control a requerimientos
Política de SARLAFT (Sistema de Administración del Riesgo de Lavado de Activos y Financiación del Terrorismo)
Guía metodológica para la gestión de riesgos
Caracterización del proceso de Tecnologías de la Información
Procedimiento para el recaudo de cartera de bienes inmuebles no sociales
Procedimiento para el uso de pólizas en contratos de arrendamiento
Caracterización del proceso de Gestión financiera
Procedimiento para la elaboración y presentación de declaraciones tributarias
Procedimiento para la elaboración y presentación de estados financieros
Código de integridad y buen gobierno de la Sociedad de Activos Especiales S.A.S.
Caracterización del proceso de Gestión del cumplimiento
Plan anual de austeridad del gasto
Procedimiento para el pago de reserva técnica
Procedimiento para la expedición de certificados de deuda y/o paz y salvo de contratos de arrendamiento
Política de riesgos
Estas actualizaciones aseguran una mayor eficiencia y control en los procesos, fortaleciendo la transparencia y el cumplimiento normativo dentro de la entidad.</t>
  </si>
  <si>
    <t>El informe evidencia que los resultados obtenidos en el indicador son producto de la implementación de las diferentes fases de documentación. Este proceso permitió consolidar la actualización documental estratégica durante el periodo reportado, lo que se tradujo en un avance significativo hacia el cumplimiento de los objetivos establecidos. La ejecución secuencial de estas fases no solo mejoró la coherencia y calidad de la documentación, sino que también optimizó los procesos, contribuyendo de manera directa al fortalecimiento del Sistema Integrado de Gestión (SIG) y al logro de las metas estratégicas trazadas para el tercer trimestre.</t>
  </si>
  <si>
    <t xml:space="preserve">En el último trimestre se han revisado 1025 informes de 1292 que debieron ser revisados. </t>
  </si>
  <si>
    <t xml:space="preserve">A corte del tercer trimestre del 2024 se han radicado acciones de tutela, de las cuales 394 son por concepto de derecho de petición, lográndose como fallos favorables un total de 235,
No se obtuvo el 100% de fallos favorables, las respuestas generadas a los derechos de petición no son generadas de manera clara, precisa y de fondo. </t>
  </si>
  <si>
    <t>Como plan de acción se han implementado capacitaciones por parte del GIT DEFENSA, en donde se manera puntual se les ha realizado observaciones a las áreas, indicándoles las falencias en las respuestas generadas.</t>
  </si>
  <si>
    <t xml:space="preserve">Primer Trimestre: La Oficina realiza la ruta de trabajo para establer los parametros que permitirá establecer el nuevo diseño de la página web. 
Segundo Trimestre: La Oficina realiza la ruta de trabajo para establer los parametros que permitirá establecer el nuevo diseño de la página web. 
</t>
  </si>
  <si>
    <t xml:space="preserve">
Tercer trimestre: Acompañamiento durante la realización los estudios previos del contrato con el que se realizará la modificación de la página web.</t>
  </si>
  <si>
    <t>Se está en ejecución de un plan de trabajo para pólizas que permitirá que el 100% de los contratos de la entidad cuenten con esta garantía.
El denominador es inferior al segundo trimestre porque se han terminado contratos que han afectado tanto el numerador como el denominador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</si>
</sst>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_-&quot;$&quot;* #,##0_-;\-&quot;$&quot;* #,##0_-;_-&quot;$&quot;* &quot;-&quot;_-;_-@_-"/>
    <numFmt numFmtId="165" formatCode="_-&quot;$&quot;* #,##0.00_-;\-&quot;$&quot;* #,##0.00_-;_-&quot;$&quot;* &quot;-&quot;??_-;_-@_-"/>
    <numFmt numFmtId="166" formatCode="_-&quot;$&quot;\ * #,##0_-;\-&quot;$&quot;\ * #,##0_-;_-&quot;$&quot;\ * &quot;-&quot;??_-;_-@_-"/>
  </numFmts>
  <fonts count="28" x14ac:knownFonts="1">
    <font>
      <sz val="11"/>
      <color theme="1"/>
      <name val="Calibri"/>
      <family val="2"/>
      <scheme val="minor"/>
    </font>
    <font>
      <sz val="11"/>
      <name val="Arial"/>
      <family val="2"/>
    </font>
    <font>
      <sz val="11"/>
      <color indexed="8"/>
      <name val="Arial"/>
      <family val="2"/>
    </font>
    <font>
      <b/>
      <sz val="11"/>
      <name val="Arial"/>
      <family val="2"/>
    </font>
    <font>
      <sz val="9"/>
      <name val="Arial"/>
      <family val="2"/>
    </font>
    <font>
      <sz val="8"/>
      <name val="Calibri"/>
      <family val="2"/>
    </font>
    <font>
      <sz val="11"/>
      <color theme="1"/>
      <name val="Calibri"/>
      <family val="2"/>
      <scheme val="minor"/>
    </font>
    <font>
      <u/>
      <sz val="11"/>
      <color theme="10"/>
      <name val="Calibri"/>
      <family val="2"/>
      <scheme val="minor"/>
    </font>
    <font>
      <sz val="10"/>
      <color rgb="FF000000"/>
      <name val="Arial"/>
      <family val="2"/>
    </font>
    <font>
      <b/>
      <sz val="11"/>
      <color theme="0"/>
      <name val="Arial"/>
      <family val="2"/>
    </font>
    <font>
      <b/>
      <sz val="11"/>
      <color theme="1"/>
      <name val="Arial"/>
      <family val="2"/>
    </font>
    <font>
      <sz val="11"/>
      <color theme="1"/>
      <name val="Arial"/>
      <family val="2"/>
    </font>
    <font>
      <sz val="11"/>
      <color rgb="FF000000"/>
      <name val="Arial"/>
      <family val="2"/>
    </font>
    <font>
      <sz val="9"/>
      <color theme="1"/>
      <name val="Arial"/>
      <family val="2"/>
    </font>
    <font>
      <b/>
      <sz val="9"/>
      <color theme="0"/>
      <name val="Arial"/>
      <family val="2"/>
    </font>
    <font>
      <sz val="9"/>
      <color theme="0"/>
      <name val="Arial"/>
      <family val="2"/>
    </font>
    <font>
      <sz val="12"/>
      <color theme="1"/>
      <name val="Arial"/>
      <family val="2"/>
    </font>
    <font>
      <b/>
      <sz val="22"/>
      <color theme="0"/>
      <name val="Arial"/>
      <family val="2"/>
    </font>
    <font>
      <b/>
      <sz val="12"/>
      <color theme="1"/>
      <name val="Arial"/>
      <family val="2"/>
    </font>
    <font>
      <b/>
      <sz val="18"/>
      <color rgb="FF000000"/>
      <name val="Arial"/>
      <family val="2"/>
    </font>
    <font>
      <b/>
      <sz val="12"/>
      <color theme="0"/>
      <name val="Arial"/>
      <family val="2"/>
    </font>
    <font>
      <sz val="9"/>
      <color rgb="FF000000"/>
      <name val="Arial"/>
      <family val="2"/>
    </font>
    <font>
      <b/>
      <sz val="11"/>
      <color indexed="8"/>
      <name val="Arial"/>
      <family val="2"/>
    </font>
    <font>
      <b/>
      <sz val="11"/>
      <color rgb="FF000000"/>
      <name val="Arial"/>
      <family val="2"/>
    </font>
    <font>
      <strike/>
      <sz val="11"/>
      <name val="Arial"/>
      <family val="2"/>
    </font>
    <font>
      <b/>
      <sz val="11"/>
      <color rgb="FF7030A0"/>
      <name val="Arial"/>
      <family val="2"/>
    </font>
    <font>
      <sz val="14"/>
      <color theme="1"/>
      <name val="Arial"/>
      <family val="2"/>
    </font>
    <font>
      <sz val="11"/>
      <color rgb="FF000000"/>
      <name val="Arial"/>
      <family val="2"/>
    </font>
  </fonts>
  <fills count="14">
    <fill>
      <patternFill patternType="none"/>
    </fill>
    <fill>
      <patternFill patternType="gray125"/>
    </fill>
    <fill>
      <patternFill patternType="solid">
        <fgColor theme="0"/>
        <bgColor indexed="64"/>
      </patternFill>
    </fill>
    <fill>
      <patternFill patternType="solid">
        <fgColor rgb="FF293166"/>
        <bgColor indexed="64"/>
      </patternFill>
    </fill>
    <fill>
      <patternFill patternType="solid">
        <fgColor rgb="FF701978"/>
        <bgColor indexed="64"/>
      </patternFill>
    </fill>
    <fill>
      <patternFill patternType="solid">
        <fgColor rgb="FFB61978"/>
        <bgColor indexed="64"/>
      </patternFill>
    </fill>
    <fill>
      <patternFill patternType="solid">
        <fgColor rgb="FFFE1978"/>
        <bgColor indexed="64"/>
      </patternFill>
    </fill>
    <fill>
      <patternFill patternType="solid">
        <fgColor rgb="FF000A8B"/>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1"/>
        <bgColor indexed="64"/>
      </patternFill>
    </fill>
    <fill>
      <patternFill patternType="solid">
        <fgColor rgb="FF336699"/>
        <bgColor indexed="64"/>
      </patternFill>
    </fill>
    <fill>
      <patternFill patternType="solid">
        <fgColor rgb="FF006666"/>
        <bgColor indexed="64"/>
      </patternFill>
    </fill>
    <fill>
      <patternFill patternType="solid">
        <fgColor theme="9" tint="-0.499984740745262"/>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rgb="FF000000"/>
      </left>
      <right style="thin">
        <color rgb="FF000000"/>
      </right>
      <top style="thin">
        <color rgb="FF000000"/>
      </top>
      <bottom style="thin">
        <color rgb="FF000000"/>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right style="thin">
        <color theme="0"/>
      </right>
      <top/>
      <bottom/>
      <diagonal/>
    </border>
    <border>
      <left/>
      <right style="thin">
        <color theme="1" tint="0.34998626667073579"/>
      </right>
      <top style="thin">
        <color theme="1" tint="0.34998626667073579"/>
      </top>
      <bottom style="thin">
        <color theme="1" tint="0.34998626667073579"/>
      </bottom>
      <diagonal/>
    </border>
    <border>
      <left style="thin">
        <color theme="0"/>
      </left>
      <right style="thin">
        <color theme="0"/>
      </right>
      <top/>
      <bottom/>
      <diagonal/>
    </border>
    <border>
      <left style="thin">
        <color theme="0"/>
      </left>
      <right style="thin">
        <color theme="0"/>
      </right>
      <top style="thin">
        <color theme="0"/>
      </top>
      <bottom style="thin">
        <color rgb="FFB61978"/>
      </bottom>
      <diagonal/>
    </border>
  </borders>
  <cellStyleXfs count="21">
    <xf numFmtId="0" fontId="0" fillId="0" borderId="0"/>
    <xf numFmtId="0" fontId="7" fillId="0" borderId="0" applyNumberFormat="0" applyFill="0" applyBorder="0" applyAlignment="0" applyProtection="0"/>
    <xf numFmtId="41" fontId="6" fillId="0" borderId="0" applyFont="0" applyFill="0" applyBorder="0" applyAlignment="0" applyProtection="0"/>
    <xf numFmtId="41" fontId="6" fillId="0" borderId="0" applyFont="0" applyFill="0" applyBorder="0" applyAlignment="0" applyProtection="0"/>
    <xf numFmtId="43" fontId="8"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164" fontId="8" fillId="0" borderId="0" applyFont="0" applyFill="0" applyBorder="0" applyAlignment="0" applyProtection="0"/>
    <xf numFmtId="165" fontId="8" fillId="0" borderId="0" applyFont="0" applyFill="0" applyBorder="0" applyAlignment="0" applyProtection="0"/>
    <xf numFmtId="0" fontId="8"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9" fontId="8" fillId="0" borderId="0" applyFont="0" applyFill="0" applyBorder="0" applyAlignment="0" applyProtection="0"/>
    <xf numFmtId="9" fontId="6" fillId="0" borderId="0" applyFont="0" applyFill="0" applyBorder="0" applyAlignment="0" applyProtection="0"/>
    <xf numFmtId="42" fontId="6" fillId="0" borderId="0" applyFont="0" applyFill="0" applyBorder="0" applyAlignment="0" applyProtection="0"/>
  </cellStyleXfs>
  <cellXfs count="183">
    <xf numFmtId="0" fontId="0" fillId="0" borderId="0" xfId="0"/>
    <xf numFmtId="0" fontId="13" fillId="2" borderId="0" xfId="0" applyFont="1" applyFill="1" applyAlignment="1">
      <alignment vertical="center" wrapText="1"/>
    </xf>
    <xf numFmtId="0" fontId="13" fillId="2" borderId="0" xfId="0" applyFont="1" applyFill="1"/>
    <xf numFmtId="0" fontId="13" fillId="2" borderId="4" xfId="0" applyFont="1" applyFill="1" applyBorder="1" applyAlignment="1">
      <alignment vertical="center" wrapText="1"/>
    </xf>
    <xf numFmtId="0" fontId="4" fillId="2" borderId="4" xfId="0" applyFont="1" applyFill="1" applyBorder="1" applyAlignment="1">
      <alignment vertical="center" wrapText="1"/>
    </xf>
    <xf numFmtId="0" fontId="13" fillId="2" borderId="1" xfId="0" applyFont="1" applyFill="1" applyBorder="1"/>
    <xf numFmtId="0" fontId="13" fillId="2" borderId="5" xfId="0" applyFont="1" applyFill="1" applyBorder="1" applyAlignment="1">
      <alignment vertical="center" wrapText="1"/>
    </xf>
    <xf numFmtId="0" fontId="4" fillId="2" borderId="4" xfId="0" applyFont="1" applyFill="1" applyBorder="1" applyAlignment="1">
      <alignment horizontal="left" vertical="center" wrapText="1"/>
    </xf>
    <xf numFmtId="0" fontId="4" fillId="2" borderId="3" xfId="0" applyFont="1" applyFill="1" applyBorder="1" applyAlignment="1">
      <alignment vertical="center" wrapText="1"/>
    </xf>
    <xf numFmtId="0" fontId="4" fillId="0" borderId="4" xfId="0" applyFont="1" applyBorder="1" applyAlignment="1">
      <alignment horizontal="left" vertical="center" wrapText="1"/>
    </xf>
    <xf numFmtId="0" fontId="4" fillId="2" borderId="5" xfId="0" applyFont="1" applyFill="1" applyBorder="1" applyAlignment="1">
      <alignment horizontal="left" vertical="center" wrapText="1"/>
    </xf>
    <xf numFmtId="0" fontId="11" fillId="2" borderId="0" xfId="0" applyFont="1" applyFill="1"/>
    <xf numFmtId="0" fontId="11" fillId="2" borderId="0" xfId="0" applyFont="1" applyFill="1" applyAlignment="1">
      <alignment wrapText="1"/>
    </xf>
    <xf numFmtId="0" fontId="11" fillId="2" borderId="0" xfId="0" applyFont="1" applyFill="1" applyAlignment="1">
      <alignment horizontal="center" vertical="center"/>
    </xf>
    <xf numFmtId="0" fontId="11" fillId="2" borderId="12" xfId="0" applyFont="1" applyFill="1" applyBorder="1"/>
    <xf numFmtId="0" fontId="13" fillId="0" borderId="0" xfId="0" applyFont="1" applyAlignment="1">
      <alignment vertical="center" wrapText="1"/>
    </xf>
    <xf numFmtId="0" fontId="21" fillId="0" borderId="1" xfId="0" applyFont="1" applyBorder="1" applyAlignment="1">
      <alignment vertical="center" wrapText="1"/>
    </xf>
    <xf numFmtId="0" fontId="21" fillId="0" borderId="2" xfId="0" applyFont="1" applyBorder="1" applyAlignment="1">
      <alignment vertical="center" wrapText="1"/>
    </xf>
    <xf numFmtId="0" fontId="13" fillId="2" borderId="1" xfId="0" applyFont="1" applyFill="1" applyBorder="1" applyAlignment="1">
      <alignment vertical="center" wrapText="1"/>
    </xf>
    <xf numFmtId="0" fontId="13" fillId="2" borderId="2" xfId="0" applyFont="1" applyFill="1" applyBorder="1" applyAlignment="1">
      <alignment vertical="center" wrapText="1"/>
    </xf>
    <xf numFmtId="0" fontId="21" fillId="2" borderId="2" xfId="0" applyFont="1" applyFill="1" applyBorder="1" applyAlignment="1">
      <alignment vertical="center" wrapText="1"/>
    </xf>
    <xf numFmtId="0" fontId="21" fillId="2" borderId="1" xfId="0" applyFont="1" applyFill="1" applyBorder="1" applyAlignment="1">
      <alignment vertical="center" wrapText="1"/>
    </xf>
    <xf numFmtId="0" fontId="13" fillId="2" borderId="2" xfId="0" applyFont="1" applyFill="1" applyBorder="1" applyAlignment="1">
      <alignment horizontal="left" wrapText="1"/>
    </xf>
    <xf numFmtId="0" fontId="10" fillId="2" borderId="17" xfId="0" applyFont="1" applyFill="1" applyBorder="1" applyAlignment="1">
      <alignment horizontal="center" vertical="center" wrapText="1"/>
    </xf>
    <xf numFmtId="0" fontId="17" fillId="2" borderId="0" xfId="0" applyFont="1" applyFill="1"/>
    <xf numFmtId="0" fontId="9" fillId="2" borderId="0" xfId="0" applyFont="1" applyFill="1" applyAlignment="1">
      <alignment vertical="center" wrapText="1"/>
    </xf>
    <xf numFmtId="0" fontId="11" fillId="2" borderId="18" xfId="0" applyFont="1" applyFill="1" applyBorder="1" applyAlignment="1">
      <alignment wrapText="1"/>
    </xf>
    <xf numFmtId="0" fontId="10" fillId="2" borderId="0" xfId="0" applyFont="1" applyFill="1" applyAlignment="1">
      <alignment vertical="center" wrapText="1"/>
    </xf>
    <xf numFmtId="0" fontId="14" fillId="3" borderId="3" xfId="0" applyFont="1" applyFill="1" applyBorder="1" applyAlignment="1">
      <alignment vertical="center" wrapText="1"/>
    </xf>
    <xf numFmtId="0" fontId="14" fillId="3" borderId="3" xfId="0" applyFont="1" applyFill="1" applyBorder="1" applyAlignment="1">
      <alignment vertical="center"/>
    </xf>
    <xf numFmtId="0" fontId="15" fillId="3" borderId="0" xfId="0" applyFont="1" applyFill="1"/>
    <xf numFmtId="0" fontId="13" fillId="3" borderId="3" xfId="0" applyFont="1" applyFill="1" applyBorder="1"/>
    <xf numFmtId="0" fontId="11" fillId="2" borderId="1" xfId="0" applyFont="1" applyFill="1" applyBorder="1" applyAlignment="1" applyProtection="1">
      <alignment horizontal="center" vertical="center" wrapText="1"/>
      <protection locked="0"/>
    </xf>
    <xf numFmtId="0" fontId="1" fillId="0" borderId="1" xfId="13" applyFont="1" applyBorder="1" applyAlignment="1" applyProtection="1">
      <alignment horizontal="center" vertical="center" wrapText="1"/>
      <protection locked="0"/>
    </xf>
    <xf numFmtId="0" fontId="1" fillId="2" borderId="1" xfId="13" applyFont="1" applyFill="1" applyBorder="1" applyAlignment="1" applyProtection="1">
      <alignment horizontal="center" vertical="center" wrapText="1"/>
      <protection locked="0"/>
    </xf>
    <xf numFmtId="0" fontId="11" fillId="2" borderId="1" xfId="13" applyFont="1" applyFill="1" applyBorder="1" applyAlignment="1" applyProtection="1">
      <alignment horizontal="center" vertical="center" wrapText="1"/>
      <protection locked="0"/>
    </xf>
    <xf numFmtId="0" fontId="11" fillId="0" borderId="1" xfId="13" applyFont="1" applyBorder="1" applyAlignment="1" applyProtection="1">
      <alignment horizontal="center" vertical="center" wrapText="1"/>
      <protection locked="0"/>
    </xf>
    <xf numFmtId="0" fontId="1" fillId="2" borderId="1" xfId="0" applyFont="1" applyFill="1" applyBorder="1" applyAlignment="1" applyProtection="1">
      <alignment horizontal="center" vertical="center" wrapText="1"/>
      <protection locked="0"/>
    </xf>
    <xf numFmtId="0" fontId="11" fillId="2" borderId="1" xfId="0" applyFont="1" applyFill="1" applyBorder="1" applyAlignment="1" applyProtection="1">
      <alignment horizontal="center" vertical="center"/>
      <protection locked="0"/>
    </xf>
    <xf numFmtId="0" fontId="11" fillId="2" borderId="2" xfId="13" applyFont="1" applyFill="1" applyBorder="1" applyAlignment="1" applyProtection="1">
      <alignment horizontal="center" vertical="center" wrapText="1"/>
      <protection locked="0"/>
    </xf>
    <xf numFmtId="0" fontId="11" fillId="2" borderId="9" xfId="0" applyFont="1" applyFill="1" applyBorder="1" applyAlignment="1" applyProtection="1">
      <alignment horizontal="center" vertical="center" wrapText="1"/>
      <protection locked="0"/>
    </xf>
    <xf numFmtId="0" fontId="11" fillId="2" borderId="9" xfId="13" applyFont="1" applyFill="1" applyBorder="1" applyAlignment="1" applyProtection="1">
      <alignment horizontal="center" vertical="center" wrapText="1"/>
      <protection locked="0"/>
    </xf>
    <xf numFmtId="0" fontId="11" fillId="2" borderId="7" xfId="0" applyFont="1" applyFill="1" applyBorder="1" applyAlignment="1" applyProtection="1">
      <alignment horizontal="center" vertical="center" wrapText="1"/>
      <protection locked="0"/>
    </xf>
    <xf numFmtId="0" fontId="11" fillId="2" borderId="7" xfId="13" applyFont="1" applyFill="1" applyBorder="1" applyAlignment="1" applyProtection="1">
      <alignment horizontal="center" vertical="center" wrapText="1"/>
      <protection locked="0"/>
    </xf>
    <xf numFmtId="166" fontId="11" fillId="2" borderId="1" xfId="9" applyNumberFormat="1" applyFont="1" applyFill="1" applyBorder="1" applyAlignment="1" applyProtection="1">
      <alignment horizontal="center" vertical="center"/>
      <protection locked="0"/>
    </xf>
    <xf numFmtId="0" fontId="12" fillId="2" borderId="1" xfId="2" applyNumberFormat="1" applyFont="1" applyFill="1" applyBorder="1" applyAlignment="1" applyProtection="1">
      <alignment horizontal="center" vertical="center" wrapText="1"/>
      <protection locked="0"/>
    </xf>
    <xf numFmtId="1" fontId="12" fillId="2" borderId="1" xfId="2" applyNumberFormat="1" applyFont="1" applyFill="1" applyBorder="1" applyAlignment="1" applyProtection="1">
      <alignment horizontal="center" vertical="center" wrapText="1"/>
      <protection locked="0"/>
    </xf>
    <xf numFmtId="9" fontId="11" fillId="2" borderId="1" xfId="0" applyNumberFormat="1" applyFont="1" applyFill="1" applyBorder="1" applyAlignment="1" applyProtection="1">
      <alignment horizontal="center" vertical="center"/>
      <protection locked="0"/>
    </xf>
    <xf numFmtId="9" fontId="1" fillId="2" borderId="1" xfId="11" applyNumberFormat="1" applyFont="1" applyFill="1" applyBorder="1" applyAlignment="1" applyProtection="1">
      <alignment horizontal="center" vertical="center" wrapText="1"/>
      <protection locked="0"/>
    </xf>
    <xf numFmtId="0" fontId="11" fillId="2" borderId="8" xfId="0" applyFont="1" applyFill="1" applyBorder="1" applyAlignment="1" applyProtection="1">
      <alignment horizontal="center" vertical="center" wrapText="1"/>
      <protection locked="0"/>
    </xf>
    <xf numFmtId="0" fontId="11" fillId="2" borderId="8" xfId="13" applyFont="1" applyFill="1" applyBorder="1" applyAlignment="1" applyProtection="1">
      <alignment horizontal="center" vertical="center" wrapText="1"/>
      <protection locked="0"/>
    </xf>
    <xf numFmtId="0" fontId="11" fillId="2" borderId="0" xfId="0" applyFont="1" applyFill="1" applyProtection="1">
      <protection locked="0"/>
    </xf>
    <xf numFmtId="0" fontId="11" fillId="2" borderId="0" xfId="0" applyFont="1" applyFill="1" applyAlignment="1" applyProtection="1">
      <alignment horizontal="center" vertical="center"/>
      <protection locked="0"/>
    </xf>
    <xf numFmtId="0" fontId="1" fillId="2" borderId="7" xfId="13" applyFont="1" applyFill="1" applyBorder="1" applyAlignment="1" applyProtection="1">
      <alignment horizontal="center" vertical="center" wrapText="1"/>
      <protection locked="0"/>
    </xf>
    <xf numFmtId="0" fontId="9" fillId="3" borderId="19" xfId="13" applyFont="1" applyFill="1" applyBorder="1" applyAlignment="1">
      <alignment horizontal="center" vertical="center" wrapText="1"/>
    </xf>
    <xf numFmtId="0" fontId="9" fillId="7" borderId="19" xfId="13" applyFont="1" applyFill="1" applyBorder="1" applyAlignment="1">
      <alignment horizontal="center" vertical="center" wrapText="1"/>
    </xf>
    <xf numFmtId="0" fontId="9" fillId="4" borderId="19" xfId="13" applyFont="1" applyFill="1" applyBorder="1" applyAlignment="1">
      <alignment horizontal="center" vertical="center" wrapText="1"/>
    </xf>
    <xf numFmtId="0" fontId="9" fillId="6" borderId="19" xfId="13" applyFont="1" applyFill="1" applyBorder="1" applyAlignment="1">
      <alignment horizontal="center" vertical="center" wrapText="1"/>
    </xf>
    <xf numFmtId="0" fontId="9" fillId="8" borderId="19" xfId="13" applyFont="1" applyFill="1" applyBorder="1" applyAlignment="1">
      <alignment horizontal="center" vertical="center" wrapText="1"/>
    </xf>
    <xf numFmtId="0" fontId="10" fillId="9" borderId="6" xfId="13" applyFont="1" applyFill="1" applyBorder="1" applyAlignment="1" applyProtection="1">
      <alignment horizontal="center" vertical="center" wrapText="1"/>
      <protection locked="0"/>
    </xf>
    <xf numFmtId="0" fontId="1" fillId="2" borderId="2" xfId="13" applyFont="1" applyFill="1" applyBorder="1" applyAlignment="1" applyProtection="1">
      <alignment horizontal="center" vertical="center" wrapText="1"/>
      <protection locked="0"/>
    </xf>
    <xf numFmtId="0" fontId="10" fillId="9" borderId="1" xfId="13" applyFont="1" applyFill="1" applyBorder="1" applyAlignment="1" applyProtection="1">
      <alignment horizontal="center" vertical="center" wrapText="1"/>
      <protection locked="0"/>
    </xf>
    <xf numFmtId="0" fontId="12" fillId="2" borderId="1" xfId="0" applyFont="1" applyFill="1" applyBorder="1" applyAlignment="1" applyProtection="1">
      <alignment horizontal="center" vertical="center" wrapText="1"/>
      <protection locked="0"/>
    </xf>
    <xf numFmtId="42" fontId="12" fillId="2" borderId="1" xfId="20" applyFont="1" applyFill="1" applyBorder="1" applyAlignment="1" applyProtection="1">
      <alignment horizontal="center" vertical="center" wrapText="1"/>
      <protection locked="0"/>
    </xf>
    <xf numFmtId="9" fontId="12" fillId="2" borderId="1" xfId="0" applyNumberFormat="1" applyFont="1" applyFill="1" applyBorder="1" applyAlignment="1" applyProtection="1">
      <alignment horizontal="center" vertical="center" wrapText="1"/>
      <protection locked="0"/>
    </xf>
    <xf numFmtId="9" fontId="12" fillId="2" borderId="1" xfId="17" applyFont="1" applyFill="1" applyBorder="1" applyAlignment="1" applyProtection="1">
      <alignment horizontal="center" vertical="center" wrapText="1"/>
      <protection locked="0"/>
    </xf>
    <xf numFmtId="9" fontId="11" fillId="2" borderId="1" xfId="17" applyFont="1" applyFill="1" applyBorder="1" applyAlignment="1" applyProtection="1">
      <alignment horizontal="center" vertical="center"/>
      <protection locked="0"/>
    </xf>
    <xf numFmtId="0" fontId="11" fillId="2" borderId="11" xfId="0" applyFont="1" applyFill="1" applyBorder="1" applyAlignment="1">
      <alignment horizontal="center" vertical="center"/>
    </xf>
    <xf numFmtId="0" fontId="11" fillId="2" borderId="13" xfId="0" applyFont="1" applyFill="1" applyBorder="1" applyAlignment="1">
      <alignment horizontal="center" vertical="center"/>
    </xf>
    <xf numFmtId="0" fontId="11" fillId="2" borderId="0" xfId="0" applyFont="1" applyFill="1" applyAlignment="1">
      <alignment horizontal="center" vertical="center" wrapText="1"/>
    </xf>
    <xf numFmtId="0" fontId="11" fillId="2" borderId="0" xfId="0" applyFont="1" applyFill="1" applyAlignment="1" applyProtection="1">
      <alignment horizontal="center" vertical="center" wrapText="1"/>
      <protection locked="0"/>
    </xf>
    <xf numFmtId="9" fontId="1" fillId="2" borderId="1" xfId="0" applyNumberFormat="1" applyFont="1" applyFill="1" applyBorder="1" applyAlignment="1" applyProtection="1">
      <alignment horizontal="center" vertical="center"/>
      <protection locked="0"/>
    </xf>
    <xf numFmtId="1" fontId="1" fillId="2" borderId="1" xfId="11" applyNumberFormat="1" applyFont="1" applyFill="1" applyBorder="1" applyAlignment="1" applyProtection="1">
      <alignment horizontal="center" vertical="center" wrapText="1"/>
      <protection locked="0"/>
    </xf>
    <xf numFmtId="42" fontId="1" fillId="2" borderId="1" xfId="20" applyFont="1" applyFill="1" applyBorder="1" applyAlignment="1" applyProtection="1">
      <alignment horizontal="center" vertical="center" wrapText="1"/>
      <protection locked="0"/>
    </xf>
    <xf numFmtId="1" fontId="11" fillId="2" borderId="1" xfId="0" applyNumberFormat="1" applyFont="1" applyFill="1" applyBorder="1" applyAlignment="1" applyProtection="1">
      <alignment horizontal="center" vertical="center"/>
      <protection locked="0"/>
    </xf>
    <xf numFmtId="42" fontId="11" fillId="2" borderId="1" xfId="20" applyFont="1" applyFill="1" applyBorder="1" applyAlignment="1" applyProtection="1">
      <alignment horizontal="center" vertical="center" wrapText="1"/>
      <protection locked="0"/>
    </xf>
    <xf numFmtId="1" fontId="12" fillId="2" borderId="1" xfId="11" applyNumberFormat="1" applyFont="1" applyFill="1" applyBorder="1" applyAlignment="1" applyProtection="1">
      <alignment horizontal="center" vertical="center" wrapText="1"/>
      <protection locked="0"/>
    </xf>
    <xf numFmtId="9" fontId="12" fillId="2" borderId="1" xfId="11" applyNumberFormat="1" applyFont="1" applyFill="1" applyBorder="1" applyAlignment="1" applyProtection="1">
      <alignment horizontal="center" vertical="center" wrapText="1"/>
      <protection locked="0"/>
    </xf>
    <xf numFmtId="9" fontId="12" fillId="2" borderId="1" xfId="2" applyNumberFormat="1" applyFont="1" applyFill="1" applyBorder="1" applyAlignment="1" applyProtection="1">
      <alignment horizontal="center" vertical="center" wrapText="1"/>
      <protection locked="0"/>
    </xf>
    <xf numFmtId="9" fontId="1" fillId="2" borderId="1" xfId="2" applyNumberFormat="1" applyFont="1" applyFill="1" applyBorder="1" applyAlignment="1" applyProtection="1">
      <alignment horizontal="center" vertical="center" wrapText="1"/>
      <protection locked="0"/>
    </xf>
    <xf numFmtId="9" fontId="1" fillId="2" borderId="1" xfId="17" applyFont="1" applyFill="1" applyBorder="1" applyAlignment="1" applyProtection="1">
      <alignment horizontal="center" vertical="center" wrapText="1"/>
      <protection locked="0"/>
    </xf>
    <xf numFmtId="9" fontId="1" fillId="2" borderId="1" xfId="0" applyNumberFormat="1" applyFont="1" applyFill="1" applyBorder="1" applyAlignment="1" applyProtection="1">
      <alignment horizontal="center" vertical="center" wrapText="1"/>
      <protection locked="0"/>
    </xf>
    <xf numFmtId="1" fontId="1" fillId="2" borderId="1" xfId="2" applyNumberFormat="1" applyFont="1" applyFill="1" applyBorder="1" applyAlignment="1" applyProtection="1">
      <alignment horizontal="center" vertical="center" wrapText="1"/>
      <protection locked="0"/>
    </xf>
    <xf numFmtId="1" fontId="11" fillId="2" borderId="1" xfId="17" applyNumberFormat="1" applyFont="1" applyFill="1" applyBorder="1" applyAlignment="1" applyProtection="1">
      <alignment horizontal="center" vertical="center"/>
      <protection locked="0"/>
    </xf>
    <xf numFmtId="1" fontId="11" fillId="2" borderId="1" xfId="2" applyNumberFormat="1" applyFont="1" applyFill="1" applyBorder="1" applyAlignment="1" applyProtection="1">
      <alignment horizontal="center" vertical="center"/>
      <protection locked="0"/>
    </xf>
    <xf numFmtId="1" fontId="1" fillId="2" borderId="1" xfId="0" applyNumberFormat="1" applyFont="1" applyFill="1" applyBorder="1" applyAlignment="1" applyProtection="1">
      <alignment horizontal="center" vertical="center"/>
      <protection locked="0"/>
    </xf>
    <xf numFmtId="1" fontId="1" fillId="2" borderId="1" xfId="17" applyNumberFormat="1" applyFont="1" applyFill="1" applyBorder="1" applyAlignment="1" applyProtection="1">
      <alignment horizontal="center" vertical="center"/>
      <protection locked="0"/>
    </xf>
    <xf numFmtId="1" fontId="12" fillId="2" borderId="1" xfId="17" applyNumberFormat="1" applyFont="1" applyFill="1" applyBorder="1" applyAlignment="1" applyProtection="1">
      <alignment horizontal="center" vertical="center" wrapText="1"/>
      <protection locked="0"/>
    </xf>
    <xf numFmtId="0" fontId="11" fillId="2" borderId="1" xfId="13" applyFont="1" applyFill="1" applyBorder="1" applyAlignment="1" applyProtection="1">
      <alignment horizontal="center" vertical="center"/>
      <protection locked="0"/>
    </xf>
    <xf numFmtId="0" fontId="1" fillId="2" borderId="1" xfId="0" applyFont="1" applyFill="1" applyBorder="1" applyAlignment="1" applyProtection="1">
      <alignment horizontal="center" vertical="center"/>
      <protection locked="0"/>
    </xf>
    <xf numFmtId="1" fontId="1" fillId="2" borderId="1" xfId="0" applyNumberFormat="1" applyFont="1" applyFill="1" applyBorder="1" applyAlignment="1" applyProtection="1">
      <alignment horizontal="center" vertical="center" wrapText="1"/>
      <protection locked="0"/>
    </xf>
    <xf numFmtId="0" fontId="11" fillId="2" borderId="1" xfId="0" applyFont="1" applyFill="1" applyBorder="1" applyAlignment="1">
      <alignment horizontal="center" vertical="center" wrapText="1"/>
    </xf>
    <xf numFmtId="0" fontId="11" fillId="2" borderId="10" xfId="0" applyFont="1" applyFill="1" applyBorder="1"/>
    <xf numFmtId="0" fontId="11" fillId="2" borderId="14" xfId="0" applyFont="1" applyFill="1" applyBorder="1" applyAlignment="1">
      <alignment horizontal="center" vertical="center"/>
    </xf>
    <xf numFmtId="0" fontId="11" fillId="2" borderId="15" xfId="0" applyFont="1" applyFill="1" applyBorder="1" applyAlignment="1">
      <alignment horizontal="center" vertical="center"/>
    </xf>
    <xf numFmtId="0" fontId="11" fillId="2" borderId="6" xfId="0" applyFont="1" applyFill="1" applyBorder="1" applyAlignment="1" applyProtection="1">
      <alignment horizontal="center" vertical="center"/>
      <protection locked="0"/>
    </xf>
    <xf numFmtId="0" fontId="1" fillId="2" borderId="6" xfId="13" applyFont="1" applyFill="1" applyBorder="1" applyAlignment="1" applyProtection="1">
      <alignment horizontal="center" vertical="center" wrapText="1"/>
      <protection locked="0"/>
    </xf>
    <xf numFmtId="0" fontId="1" fillId="2" borderId="6" xfId="0" applyFont="1" applyFill="1" applyBorder="1" applyAlignment="1" applyProtection="1">
      <alignment horizontal="center" vertical="center" wrapText="1"/>
      <protection locked="0"/>
    </xf>
    <xf numFmtId="0" fontId="11" fillId="2" borderId="6" xfId="0" applyFont="1" applyFill="1" applyBorder="1" applyAlignment="1" applyProtection="1">
      <alignment horizontal="center" vertical="center" wrapText="1"/>
      <protection locked="0"/>
    </xf>
    <xf numFmtId="0" fontId="11" fillId="2" borderId="22" xfId="0" applyFont="1" applyFill="1" applyBorder="1" applyAlignment="1" applyProtection="1">
      <alignment horizontal="center" vertical="center" wrapText="1"/>
      <protection locked="0"/>
    </xf>
    <xf numFmtId="0" fontId="9" fillId="10" borderId="20" xfId="0" applyFont="1" applyFill="1" applyBorder="1" applyAlignment="1">
      <alignment horizontal="center" vertical="center"/>
    </xf>
    <xf numFmtId="0" fontId="2" fillId="2" borderId="1" xfId="13" applyFont="1" applyFill="1" applyBorder="1" applyAlignment="1" applyProtection="1">
      <alignment horizontal="left" vertical="top" wrapText="1"/>
      <protection locked="0"/>
    </xf>
    <xf numFmtId="0" fontId="1" fillId="2" borderId="1" xfId="13" applyFont="1" applyFill="1" applyBorder="1" applyAlignment="1" applyProtection="1">
      <alignment horizontal="left" vertical="top" wrapText="1"/>
      <protection locked="0"/>
    </xf>
    <xf numFmtId="0" fontId="12" fillId="2" borderId="1" xfId="13" applyFont="1" applyFill="1" applyBorder="1" applyAlignment="1" applyProtection="1">
      <alignment horizontal="left" vertical="top" wrapText="1"/>
      <protection locked="0"/>
    </xf>
    <xf numFmtId="0" fontId="12" fillId="2" borderId="1" xfId="0" applyFont="1" applyFill="1" applyBorder="1" applyAlignment="1" applyProtection="1">
      <alignment horizontal="left" vertical="top" wrapText="1"/>
      <protection locked="0"/>
    </xf>
    <xf numFmtId="3" fontId="1" fillId="2" borderId="1" xfId="13" applyNumberFormat="1" applyFont="1" applyFill="1" applyBorder="1" applyAlignment="1" applyProtection="1">
      <alignment horizontal="left" vertical="top" wrapText="1"/>
      <protection locked="0"/>
    </xf>
    <xf numFmtId="0" fontId="1" fillId="2" borderId="1" xfId="0" applyFont="1" applyFill="1" applyBorder="1" applyAlignment="1" applyProtection="1">
      <alignment horizontal="left" vertical="top" wrapText="1"/>
      <protection locked="0"/>
    </xf>
    <xf numFmtId="0" fontId="11" fillId="2" borderId="1" xfId="0" applyFont="1" applyFill="1" applyBorder="1" applyAlignment="1" applyProtection="1">
      <alignment horizontal="left" vertical="top" wrapText="1"/>
      <protection locked="0"/>
    </xf>
    <xf numFmtId="0" fontId="2" fillId="2" borderId="1" xfId="0" applyFont="1" applyFill="1" applyBorder="1" applyAlignment="1" applyProtection="1">
      <alignment horizontal="left" vertical="top" wrapText="1"/>
      <protection locked="0"/>
    </xf>
    <xf numFmtId="0" fontId="11" fillId="2" borderId="1" xfId="13" applyFont="1" applyFill="1" applyBorder="1" applyAlignment="1" applyProtection="1">
      <alignment horizontal="left" vertical="top" wrapText="1"/>
      <protection locked="0"/>
    </xf>
    <xf numFmtId="0" fontId="2" fillId="2" borderId="1" xfId="0" applyFont="1" applyFill="1" applyBorder="1" applyAlignment="1" applyProtection="1">
      <alignment vertical="top" wrapText="1"/>
      <protection locked="0"/>
    </xf>
    <xf numFmtId="0" fontId="1" fillId="2" borderId="1" xfId="0" applyFont="1" applyFill="1" applyBorder="1" applyAlignment="1" applyProtection="1">
      <alignment vertical="top" wrapText="1"/>
      <protection locked="0"/>
    </xf>
    <xf numFmtId="0" fontId="11" fillId="2" borderId="1" xfId="0" applyFont="1" applyFill="1" applyBorder="1" applyAlignment="1" applyProtection="1">
      <alignment vertical="top" wrapText="1"/>
      <protection locked="0"/>
    </xf>
    <xf numFmtId="9" fontId="2" fillId="2" borderId="1" xfId="17" applyFont="1" applyFill="1" applyBorder="1" applyAlignment="1" applyProtection="1">
      <alignment horizontal="left" vertical="top" wrapText="1"/>
      <protection locked="0"/>
    </xf>
    <xf numFmtId="9" fontId="12" fillId="2" borderId="1" xfId="17" applyFont="1" applyFill="1" applyBorder="1" applyAlignment="1" applyProtection="1">
      <alignment horizontal="left" vertical="top" wrapText="1"/>
      <protection locked="0"/>
    </xf>
    <xf numFmtId="0" fontId="10" fillId="2" borderId="1" xfId="13" applyFont="1" applyFill="1" applyBorder="1" applyAlignment="1" applyProtection="1">
      <alignment horizontal="left" vertical="top" wrapText="1"/>
      <protection locked="0"/>
    </xf>
    <xf numFmtId="0" fontId="12" fillId="2" borderId="1" xfId="0" applyFont="1" applyFill="1" applyBorder="1" applyAlignment="1" applyProtection="1">
      <alignment vertical="top" wrapText="1"/>
      <protection locked="0"/>
    </xf>
    <xf numFmtId="0" fontId="1" fillId="2" borderId="6" xfId="13" applyFont="1" applyFill="1" applyBorder="1" applyAlignment="1" applyProtection="1">
      <alignment horizontal="left" vertical="top" wrapText="1"/>
      <protection locked="0"/>
    </xf>
    <xf numFmtId="0" fontId="22" fillId="2" borderId="1" xfId="13" applyFont="1" applyFill="1" applyBorder="1" applyAlignment="1" applyProtection="1">
      <alignment horizontal="left" vertical="top" wrapText="1"/>
      <protection locked="0"/>
    </xf>
    <xf numFmtId="0" fontId="9" fillId="5" borderId="24" xfId="13" applyFont="1" applyFill="1" applyBorder="1" applyAlignment="1">
      <alignment vertical="center" wrapText="1"/>
    </xf>
    <xf numFmtId="0" fontId="9" fillId="5" borderId="23" xfId="13" applyFont="1" applyFill="1" applyBorder="1" applyAlignment="1">
      <alignment horizontal="center" vertical="top" wrapText="1"/>
    </xf>
    <xf numFmtId="0" fontId="1" fillId="2" borderId="8" xfId="0" applyFont="1" applyFill="1" applyBorder="1" applyAlignment="1" applyProtection="1">
      <alignment horizontal="left" vertical="top" wrapText="1"/>
      <protection locked="0"/>
    </xf>
    <xf numFmtId="0" fontId="1" fillId="2" borderId="2" xfId="13" applyFont="1" applyFill="1" applyBorder="1" applyAlignment="1" applyProtection="1">
      <alignment horizontal="left" vertical="top" wrapText="1"/>
      <protection locked="0"/>
    </xf>
    <xf numFmtId="9" fontId="11" fillId="2" borderId="8" xfId="0" applyNumberFormat="1" applyFont="1" applyFill="1" applyBorder="1" applyAlignment="1" applyProtection="1">
      <alignment horizontal="center" vertical="center"/>
      <protection locked="0"/>
    </xf>
    <xf numFmtId="9" fontId="11" fillId="2" borderId="1" xfId="17" applyFont="1" applyFill="1" applyBorder="1" applyAlignment="1" applyProtection="1">
      <alignment horizontal="center" vertical="center" wrapText="1"/>
      <protection locked="0"/>
    </xf>
    <xf numFmtId="0" fontId="1" fillId="2" borderId="8" xfId="0" applyFont="1" applyFill="1" applyBorder="1" applyAlignment="1" applyProtection="1">
      <alignment horizontal="center" vertical="center" wrapText="1"/>
      <protection locked="0"/>
    </xf>
    <xf numFmtId="0" fontId="11" fillId="2" borderId="7" xfId="11" applyNumberFormat="1" applyFont="1" applyFill="1" applyBorder="1" applyAlignment="1" applyProtection="1">
      <alignment horizontal="left" vertical="top" wrapText="1"/>
      <protection locked="0"/>
    </xf>
    <xf numFmtId="0" fontId="12" fillId="2" borderId="0" xfId="13" applyFont="1" applyFill="1" applyAlignment="1" applyProtection="1">
      <alignment horizontal="left" vertical="top" wrapText="1"/>
      <protection locked="0"/>
    </xf>
    <xf numFmtId="0" fontId="12" fillId="2" borderId="9" xfId="0" applyFont="1" applyFill="1" applyBorder="1" applyAlignment="1" applyProtection="1">
      <alignment horizontal="left" vertical="top" wrapText="1"/>
      <protection locked="0"/>
    </xf>
    <xf numFmtId="0" fontId="12" fillId="2" borderId="2" xfId="0" applyFont="1" applyFill="1" applyBorder="1" applyAlignment="1" applyProtection="1">
      <alignment horizontal="left" vertical="top" wrapText="1"/>
      <protection locked="0"/>
    </xf>
    <xf numFmtId="42" fontId="12" fillId="2" borderId="6" xfId="20" applyFont="1" applyFill="1" applyBorder="1" applyAlignment="1" applyProtection="1">
      <alignment horizontal="center" vertical="center" wrapText="1"/>
      <protection locked="0"/>
    </xf>
    <xf numFmtId="1" fontId="1" fillId="2" borderId="6" xfId="2" applyNumberFormat="1" applyFont="1" applyFill="1" applyBorder="1" applyAlignment="1" applyProtection="1">
      <alignment horizontal="center" vertical="center"/>
      <protection locked="0"/>
    </xf>
    <xf numFmtId="9" fontId="1" fillId="2" borderId="7" xfId="11" applyNumberFormat="1" applyFont="1" applyFill="1" applyBorder="1" applyAlignment="1" applyProtection="1">
      <alignment horizontal="center" vertical="center" wrapText="1"/>
      <protection locked="0"/>
    </xf>
    <xf numFmtId="0" fontId="11" fillId="0" borderId="1" xfId="0" applyFont="1" applyBorder="1" applyAlignment="1">
      <alignment vertical="top" wrapText="1"/>
    </xf>
    <xf numFmtId="0" fontId="11" fillId="2" borderId="1" xfId="0" applyFont="1" applyFill="1" applyBorder="1" applyAlignment="1">
      <alignment horizontal="center" vertical="center"/>
    </xf>
    <xf numFmtId="0" fontId="1" fillId="2" borderId="1" xfId="13" applyFont="1" applyFill="1" applyBorder="1" applyAlignment="1" applyProtection="1">
      <alignment horizontal="center" vertical="top" wrapText="1"/>
      <protection locked="0"/>
    </xf>
    <xf numFmtId="0" fontId="11" fillId="2" borderId="1" xfId="0" applyFont="1" applyFill="1" applyBorder="1" applyAlignment="1" applyProtection="1">
      <alignment horizontal="center" vertical="top" wrapText="1"/>
      <protection locked="0"/>
    </xf>
    <xf numFmtId="0" fontId="11" fillId="2" borderId="1" xfId="0" applyFont="1" applyFill="1" applyBorder="1" applyAlignment="1">
      <alignment horizontal="center" vertical="top" wrapText="1"/>
    </xf>
    <xf numFmtId="0" fontId="1" fillId="2" borderId="2" xfId="13" applyFont="1" applyFill="1" applyBorder="1" applyAlignment="1" applyProtection="1">
      <alignment horizontal="center" vertical="top" wrapText="1"/>
      <protection locked="0"/>
    </xf>
    <xf numFmtId="0" fontId="1" fillId="2" borderId="9" xfId="13" applyFont="1" applyFill="1" applyBorder="1" applyAlignment="1" applyProtection="1">
      <alignment horizontal="center" vertical="top" wrapText="1"/>
      <protection locked="0"/>
    </xf>
    <xf numFmtId="0" fontId="1" fillId="2" borderId="7" xfId="13" applyFont="1" applyFill="1" applyBorder="1" applyAlignment="1" applyProtection="1">
      <alignment horizontal="center" vertical="top" wrapText="1"/>
      <protection locked="0"/>
    </xf>
    <xf numFmtId="0" fontId="1" fillId="2" borderId="1" xfId="0" applyFont="1" applyFill="1" applyBorder="1" applyAlignment="1" applyProtection="1">
      <alignment horizontal="center" vertical="top" wrapText="1"/>
      <protection locked="0"/>
    </xf>
    <xf numFmtId="0" fontId="1" fillId="2" borderId="8" xfId="13" applyFont="1" applyFill="1" applyBorder="1" applyAlignment="1" applyProtection="1">
      <alignment horizontal="center" vertical="top" wrapText="1"/>
      <protection locked="0"/>
    </xf>
    <xf numFmtId="0" fontId="1" fillId="2" borderId="8" xfId="0" applyFont="1" applyFill="1" applyBorder="1" applyAlignment="1" applyProtection="1">
      <alignment horizontal="center" vertical="top" wrapText="1"/>
      <protection locked="0"/>
    </xf>
    <xf numFmtId="0" fontId="11" fillId="2" borderId="1" xfId="13" applyFont="1" applyFill="1" applyBorder="1" applyAlignment="1" applyProtection="1">
      <alignment horizontal="center" vertical="top" wrapText="1"/>
      <protection locked="0"/>
    </xf>
    <xf numFmtId="0" fontId="11" fillId="2" borderId="2" xfId="13" applyFont="1" applyFill="1" applyBorder="1" applyAlignment="1" applyProtection="1">
      <alignment horizontal="center" vertical="top" wrapText="1"/>
      <protection locked="0"/>
    </xf>
    <xf numFmtId="0" fontId="11" fillId="2" borderId="9" xfId="13" applyFont="1" applyFill="1" applyBorder="1" applyAlignment="1" applyProtection="1">
      <alignment horizontal="center" vertical="top" wrapText="1"/>
      <protection locked="0"/>
    </xf>
    <xf numFmtId="165" fontId="11" fillId="2" borderId="7" xfId="11" applyFont="1" applyFill="1" applyBorder="1" applyAlignment="1" applyProtection="1">
      <alignment horizontal="center" vertical="top" wrapText="1"/>
      <protection locked="0"/>
    </xf>
    <xf numFmtId="0" fontId="9" fillId="8" borderId="20" xfId="13" applyFont="1" applyFill="1" applyBorder="1" applyAlignment="1">
      <alignment horizontal="center" vertical="center" wrapText="1"/>
    </xf>
    <xf numFmtId="0" fontId="9" fillId="11" borderId="20" xfId="13" applyFont="1" applyFill="1" applyBorder="1" applyAlignment="1">
      <alignment horizontal="center" vertical="center" wrapText="1"/>
    </xf>
    <xf numFmtId="10" fontId="9" fillId="12" borderId="20" xfId="13" applyNumberFormat="1" applyFont="1" applyFill="1" applyBorder="1" applyAlignment="1">
      <alignment horizontal="center" vertical="center" wrapText="1"/>
    </xf>
    <xf numFmtId="0" fontId="9" fillId="12" borderId="20" xfId="13" applyFont="1" applyFill="1" applyBorder="1" applyAlignment="1">
      <alignment horizontal="center" vertical="center" wrapText="1"/>
    </xf>
    <xf numFmtId="0" fontId="9" fillId="13" borderId="20" xfId="13" applyFont="1" applyFill="1" applyBorder="1" applyAlignment="1">
      <alignment horizontal="center" vertical="center" wrapText="1"/>
    </xf>
    <xf numFmtId="9" fontId="9" fillId="11" borderId="20" xfId="17" applyFont="1" applyFill="1" applyBorder="1" applyAlignment="1">
      <alignment horizontal="center" vertical="center" wrapText="1"/>
    </xf>
    <xf numFmtId="0" fontId="26" fillId="2" borderId="0" xfId="0" applyFont="1" applyFill="1" applyAlignment="1">
      <alignment horizontal="center" vertical="center"/>
    </xf>
    <xf numFmtId="9" fontId="26" fillId="2" borderId="0" xfId="17" applyFont="1" applyFill="1" applyAlignment="1">
      <alignment horizontal="center" vertical="center"/>
    </xf>
    <xf numFmtId="0" fontId="26" fillId="2" borderId="0" xfId="0" applyFont="1" applyFill="1"/>
    <xf numFmtId="0" fontId="26" fillId="2" borderId="1" xfId="0" applyFont="1" applyFill="1" applyBorder="1" applyAlignment="1">
      <alignment horizontal="center" vertical="center"/>
    </xf>
    <xf numFmtId="9" fontId="26" fillId="2" borderId="1" xfId="17" applyFont="1" applyFill="1" applyBorder="1" applyAlignment="1">
      <alignment horizontal="center" vertical="center"/>
    </xf>
    <xf numFmtId="0" fontId="11" fillId="2" borderId="1" xfId="0" applyFont="1" applyFill="1" applyBorder="1" applyAlignment="1">
      <alignment vertical="top" wrapText="1"/>
    </xf>
    <xf numFmtId="0" fontId="27" fillId="2" borderId="1" xfId="0" applyFont="1" applyFill="1" applyBorder="1" applyAlignment="1" applyProtection="1">
      <alignment vertical="top" wrapText="1"/>
      <protection locked="0"/>
    </xf>
    <xf numFmtId="42" fontId="26" fillId="2" borderId="1" xfId="20" applyFont="1" applyFill="1" applyBorder="1" applyAlignment="1">
      <alignment horizontal="center" vertical="center"/>
    </xf>
    <xf numFmtId="0" fontId="11" fillId="2" borderId="16" xfId="0" applyFont="1" applyFill="1" applyBorder="1" applyAlignment="1">
      <alignment horizontal="center"/>
    </xf>
    <xf numFmtId="0" fontId="11" fillId="2" borderId="17" xfId="0" applyFont="1" applyFill="1" applyBorder="1" applyAlignment="1">
      <alignment horizontal="center"/>
    </xf>
    <xf numFmtId="0" fontId="9" fillId="11" borderId="19" xfId="0" applyFont="1" applyFill="1" applyBorder="1" applyAlignment="1">
      <alignment horizontal="center" vertical="center"/>
    </xf>
    <xf numFmtId="0" fontId="9" fillId="12" borderId="19" xfId="0" applyFont="1" applyFill="1" applyBorder="1" applyAlignment="1">
      <alignment horizontal="center" vertical="center"/>
    </xf>
    <xf numFmtId="0" fontId="9" fillId="13" borderId="19" xfId="0" applyFont="1" applyFill="1" applyBorder="1" applyAlignment="1">
      <alignment horizontal="center" vertical="center"/>
    </xf>
    <xf numFmtId="0" fontId="17" fillId="4" borderId="0" xfId="0" applyFont="1" applyFill="1" applyAlignment="1">
      <alignment horizontal="center" wrapText="1"/>
    </xf>
    <xf numFmtId="0" fontId="16" fillId="2" borderId="10" xfId="0" applyFont="1" applyFill="1" applyBorder="1" applyAlignment="1">
      <alignment horizontal="left" vertical="center" wrapText="1"/>
    </xf>
    <xf numFmtId="0" fontId="16" fillId="2" borderId="11" xfId="0" applyFont="1" applyFill="1" applyBorder="1" applyAlignment="1">
      <alignment horizontal="left" vertical="center"/>
    </xf>
    <xf numFmtId="0" fontId="16" fillId="2" borderId="12" xfId="0" applyFont="1" applyFill="1" applyBorder="1" applyAlignment="1">
      <alignment horizontal="left" vertical="center"/>
    </xf>
    <xf numFmtId="0" fontId="16" fillId="2" borderId="13" xfId="0" applyFont="1" applyFill="1" applyBorder="1" applyAlignment="1">
      <alignment horizontal="left" vertical="center"/>
    </xf>
    <xf numFmtId="0" fontId="9" fillId="6" borderId="19" xfId="0" applyFont="1" applyFill="1" applyBorder="1" applyAlignment="1">
      <alignment horizontal="center" vertical="center"/>
    </xf>
    <xf numFmtId="0" fontId="9" fillId="7" borderId="19" xfId="0" applyFont="1" applyFill="1" applyBorder="1" applyAlignment="1">
      <alignment horizontal="center" vertical="center"/>
    </xf>
    <xf numFmtId="0" fontId="9" fillId="4" borderId="19" xfId="0" applyFont="1" applyFill="1" applyBorder="1" applyAlignment="1">
      <alignment horizontal="center" vertical="center" wrapText="1"/>
    </xf>
    <xf numFmtId="0" fontId="9" fillId="8" borderId="19" xfId="0" applyFont="1" applyFill="1" applyBorder="1" applyAlignment="1">
      <alignment horizontal="center" vertical="center"/>
    </xf>
    <xf numFmtId="0" fontId="19" fillId="0" borderId="14" xfId="0" applyFont="1" applyBorder="1" applyAlignment="1">
      <alignment horizontal="center" vertical="center" wrapText="1"/>
    </xf>
    <xf numFmtId="0" fontId="19" fillId="0" borderId="11"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3" xfId="0" applyFont="1" applyBorder="1" applyAlignment="1">
      <alignment horizontal="center" vertical="center" wrapText="1"/>
    </xf>
    <xf numFmtId="0" fontId="9" fillId="3" borderId="0" xfId="0" applyFont="1" applyFill="1" applyAlignment="1">
      <alignment horizontal="center" vertical="center"/>
    </xf>
    <xf numFmtId="0" fontId="9" fillId="3" borderId="21" xfId="0" applyFont="1" applyFill="1" applyBorder="1" applyAlignment="1">
      <alignment horizontal="center" vertical="center"/>
    </xf>
    <xf numFmtId="0" fontId="9" fillId="4" borderId="0" xfId="0" applyFont="1" applyFill="1" applyAlignment="1">
      <alignment horizontal="center" vertical="center" wrapText="1"/>
    </xf>
  </cellXfs>
  <cellStyles count="21">
    <cellStyle name="Hyperlink" xfId="1" xr:uid="{00000000-0005-0000-0000-000000000000}"/>
    <cellStyle name="Millares [0]" xfId="2" builtinId="6"/>
    <cellStyle name="Millares [0] 2" xfId="3" xr:uid="{00000000-0005-0000-0000-000002000000}"/>
    <cellStyle name="Millares 2" xfId="4" xr:uid="{00000000-0005-0000-0000-000003000000}"/>
    <cellStyle name="Millares 3" xfId="5" xr:uid="{00000000-0005-0000-0000-000004000000}"/>
    <cellStyle name="Millares 3 2" xfId="6" xr:uid="{00000000-0005-0000-0000-000005000000}"/>
    <cellStyle name="Millares 3 2 2" xfId="7" xr:uid="{00000000-0005-0000-0000-000006000000}"/>
    <cellStyle name="Millares 3 3" xfId="8" xr:uid="{00000000-0005-0000-0000-000007000000}"/>
    <cellStyle name="Moneda" xfId="9" builtinId="4"/>
    <cellStyle name="Moneda [0]" xfId="20" builtinId="7"/>
    <cellStyle name="Moneda [0] 2" xfId="10" xr:uid="{00000000-0005-0000-0000-00000A000000}"/>
    <cellStyle name="Moneda 2 2" xfId="11" xr:uid="{00000000-0005-0000-0000-00000B000000}"/>
    <cellStyle name="Normal" xfId="0" builtinId="0"/>
    <cellStyle name="Normal 2" xfId="12" xr:uid="{00000000-0005-0000-0000-00000D000000}"/>
    <cellStyle name="Normal 3" xfId="13" xr:uid="{00000000-0005-0000-0000-00000E000000}"/>
    <cellStyle name="Normal 3 2" xfId="14" xr:uid="{00000000-0005-0000-0000-00000F000000}"/>
    <cellStyle name="Normal 3 2 2" xfId="15" xr:uid="{00000000-0005-0000-0000-000010000000}"/>
    <cellStyle name="Normal 3 4" xfId="16" xr:uid="{00000000-0005-0000-0000-000011000000}"/>
    <cellStyle name="Porcentaje" xfId="17" builtinId="5"/>
    <cellStyle name="Porcentaje 2" xfId="18" xr:uid="{00000000-0005-0000-0000-000013000000}"/>
    <cellStyle name="Porcentaje 3" xfId="19" xr:uid="{00000000-0005-0000-0000-000014000000}"/>
  </cellStyles>
  <dxfs count="69">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rgb="FF293166"/>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strike val="0"/>
        <outline val="0"/>
        <shadow val="0"/>
        <u val="none"/>
        <vertAlign val="baseline"/>
        <sz val="9"/>
        <name val="Arial"/>
        <family val="2"/>
        <scheme val="none"/>
      </font>
    </dxf>
    <dxf>
      <border outline="0">
        <bottom style="thin">
          <color indexed="64"/>
        </bottom>
      </border>
    </dxf>
    <dxf>
      <font>
        <strike val="0"/>
        <outline val="0"/>
        <shadow val="0"/>
        <u val="none"/>
        <vertAlign val="baseline"/>
        <sz val="9"/>
        <name val="Arial"/>
        <family val="2"/>
        <scheme val="none"/>
      </font>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auto="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right/>
        <top style="thin">
          <color indexed="64"/>
        </top>
        <bottom style="thin">
          <color indexed="64"/>
        </bottom>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fill>
        <patternFill patternType="solid">
          <fgColor indexed="64"/>
          <bgColor theme="0"/>
        </patternFill>
      </fill>
      <alignment horizontal="left"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9"/>
        <color theme="0"/>
        <name val="Arial"/>
        <family val="2"/>
        <scheme val="none"/>
      </font>
      <fill>
        <patternFill patternType="solid">
          <fgColor indexed="64"/>
          <bgColor rgb="FF293166"/>
        </patternFill>
      </fill>
      <alignment horizontal="general" vertical="center" textRotation="0" wrapText="0" indent="0" justifyLastLine="0" shrinkToFit="0" readingOrder="0"/>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9"/>
        <color theme="0"/>
        <name val="Arial"/>
        <family val="2"/>
        <scheme val="none"/>
      </font>
      <fill>
        <patternFill patternType="solid">
          <fgColor indexed="64"/>
          <bgColor rgb="FF293166"/>
        </patternFill>
      </fill>
      <alignment horizontal="general" vertical="center" textRotation="0" wrapText="1" indent="0" justifyLastLine="0" shrinkToFit="0" readingOrder="0"/>
    </dxf>
  </dxfs>
  <tableStyles count="0" defaultTableStyle="TableStyleMedium2" defaultPivotStyle="PivotStyleLight16"/>
  <colors>
    <mruColors>
      <color rgb="FFB61978"/>
      <color rgb="FFFE1978"/>
      <color rgb="FF701978"/>
      <color rgb="FF000A8B"/>
      <color rgb="FFA9A8A9"/>
      <color rgb="FF6E1978"/>
      <color rgb="FF293166"/>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26" Type="http://schemas.openxmlformats.org/officeDocument/2006/relationships/externalLink" Target="externalLinks/externalLink24.xml"/><Relationship Id="rId3" Type="http://schemas.openxmlformats.org/officeDocument/2006/relationships/externalLink" Target="externalLinks/externalLink1.xml"/><Relationship Id="rId21" Type="http://schemas.openxmlformats.org/officeDocument/2006/relationships/externalLink" Target="externalLinks/externalLink19.xml"/><Relationship Id="rId34" Type="http://schemas.openxmlformats.org/officeDocument/2006/relationships/customXml" Target="../customXml/item3.xml"/><Relationship Id="rId7" Type="http://schemas.openxmlformats.org/officeDocument/2006/relationships/externalLink" Target="externalLinks/externalLink5.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25" Type="http://schemas.openxmlformats.org/officeDocument/2006/relationships/externalLink" Target="externalLinks/externalLink23.xml"/><Relationship Id="rId33"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externalLink" Target="externalLinks/externalLink14.xml"/><Relationship Id="rId20" Type="http://schemas.openxmlformats.org/officeDocument/2006/relationships/externalLink" Target="externalLinks/externalLink18.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24" Type="http://schemas.openxmlformats.org/officeDocument/2006/relationships/externalLink" Target="externalLinks/externalLink22.xml"/><Relationship Id="rId32" Type="http://schemas.openxmlformats.org/officeDocument/2006/relationships/customXml" Target="../customXml/item1.xml"/><Relationship Id="rId5" Type="http://schemas.openxmlformats.org/officeDocument/2006/relationships/externalLink" Target="externalLinks/externalLink3.xml"/><Relationship Id="rId15" Type="http://schemas.openxmlformats.org/officeDocument/2006/relationships/externalLink" Target="externalLinks/externalLink13.xml"/><Relationship Id="rId23" Type="http://schemas.openxmlformats.org/officeDocument/2006/relationships/externalLink" Target="externalLinks/externalLink21.xml"/><Relationship Id="rId28" Type="http://schemas.openxmlformats.org/officeDocument/2006/relationships/theme" Target="theme/theme1.xml"/><Relationship Id="rId10" Type="http://schemas.openxmlformats.org/officeDocument/2006/relationships/externalLink" Target="externalLinks/externalLink8.xml"/><Relationship Id="rId19" Type="http://schemas.openxmlformats.org/officeDocument/2006/relationships/externalLink" Target="externalLinks/externalLink17.xml"/><Relationship Id="rId31" Type="http://schemas.openxmlformats.org/officeDocument/2006/relationships/calcChain" Target="calcChain.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externalLink" Target="externalLinks/externalLink12.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30" Type="http://schemas.openxmlformats.org/officeDocument/2006/relationships/sharedStrings" Target="sharedStrings.xml"/><Relationship Id="rId8"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327592</xdr:colOff>
      <xdr:row>0</xdr:row>
      <xdr:rowOff>41162</xdr:rowOff>
    </xdr:from>
    <xdr:to>
      <xdr:col>2</xdr:col>
      <xdr:colOff>836652</xdr:colOff>
      <xdr:row>1</xdr:row>
      <xdr:rowOff>474549</xdr:rowOff>
    </xdr:to>
    <xdr:pic>
      <xdr:nvPicPr>
        <xdr:cNvPr id="2" name="Imagen 1">
          <a:extLst>
            <a:ext uri="{FF2B5EF4-FFF2-40B4-BE49-F238E27FC236}">
              <a16:creationId xmlns:a16="http://schemas.microsoft.com/office/drawing/2014/main" id="{045E6D59-BF17-020D-0DAB-BF897CC959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89592" y="41162"/>
          <a:ext cx="1896988" cy="107292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161926</xdr:colOff>
      <xdr:row>0</xdr:row>
      <xdr:rowOff>85726</xdr:rowOff>
    </xdr:from>
    <xdr:to>
      <xdr:col>1</xdr:col>
      <xdr:colOff>1457326</xdr:colOff>
      <xdr:row>0</xdr:row>
      <xdr:rowOff>1119396</xdr:rowOff>
    </xdr:to>
    <xdr:pic>
      <xdr:nvPicPr>
        <xdr:cNvPr id="2" name="Imagen 1">
          <a:extLst>
            <a:ext uri="{FF2B5EF4-FFF2-40B4-BE49-F238E27FC236}">
              <a16:creationId xmlns:a16="http://schemas.microsoft.com/office/drawing/2014/main" id="{91F63592-4CF6-46B2-AD3B-6742DFBEFE4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6" y="85726"/>
          <a:ext cx="1752600" cy="103367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Dir.%20Sociedades/24-T3/Medici&#243;n_PAI_24_T3_Sociedades.xlsx" TargetMode="External"/><Relationship Id="rId1" Type="http://schemas.openxmlformats.org/officeDocument/2006/relationships/externalLinkPath" Target="https://saesas-my.sharepoint.com/personal/dirplaneacion_saesas_gov_co/Documents/PAI/Dir.%20Sociedades/24-T3/Medici&#243;n_PAI_24_T3_Sociedades.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Rurales/24-T3/Medici&#243;n_PAI_24_T3_Rurales.xlsx" TargetMode="External"/><Relationship Id="rId1" Type="http://schemas.openxmlformats.org/officeDocument/2006/relationships/externalLinkPath" Target="https://saesas-my.sharepoint.com/personal/dirplaneacion_saesas_gov_co/Documents/PAI/Rurales/24-T3/Medici&#243;n_PAI_24_T3_Rurales.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Urbanos/24-T3/Medici&#243;n_PAI_24_T3_Urbanos.xlsx" TargetMode="External"/><Relationship Id="rId1" Type="http://schemas.openxmlformats.org/officeDocument/2006/relationships/externalLinkPath" Target="https://saesas-my.sharepoint.com/personal/dirplaneacion_saesas_gov_co/Documents/PAI/Urbanos/24-T3/Medici&#243;n_PAI_24_T3_Urbanos.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Muebles/24-T3/Medici&#243;n_PAI_24_T3_Muebles.xlsx" TargetMode="External"/><Relationship Id="rId1" Type="http://schemas.openxmlformats.org/officeDocument/2006/relationships/externalLinkPath" Target="https://saesas-my.sharepoint.com/personal/dirplaneacion_saesas_gov_co/Documents/PAI/Muebles/24-T3/Medici&#243;n_PAI_24_T3_Muebles.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Depositarios/24-T3/Medici&#243;n_PAI_24_T3_Depositarios.xlsx" TargetMode="External"/><Relationship Id="rId1" Type="http://schemas.openxmlformats.org/officeDocument/2006/relationships/externalLinkPath" Target="https://saesas-my.sharepoint.com/personal/dirplaneacion_saesas_gov_co/Documents/PAI/Depositarios/24-T3/Medici&#243;n_PAI_24_T3_Depositarios.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Proyectos/24-T3/Medici&#243;n_PAI_24_T3_Proyectos.xlsx" TargetMode="External"/><Relationship Id="rId1" Type="http://schemas.openxmlformats.org/officeDocument/2006/relationships/externalLinkPath" Target="https://saesas-my.sharepoint.com/personal/dirplaneacion_saesas_gov_co/Documents/PAI/Proyectos/24-T3/Medici&#243;n_PAI_24_T3_Proyectos.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Financiera/24-T3/Medici&#243;n_PAI_24_T3_Financiera.xlsx" TargetMode="External"/><Relationship Id="rId1" Type="http://schemas.openxmlformats.org/officeDocument/2006/relationships/externalLinkPath" Target="https://saesas-my.sharepoint.com/personal/dirplaneacion_saesas_gov_co/Documents/PAI/Financiera/24-T3/Medici&#243;n_PAI_24_T3_Financiera.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Comercial/24-T3/Medici&#243;n_PAI_24_T3_Comercial.xlsx" TargetMode="External"/><Relationship Id="rId1" Type="http://schemas.openxmlformats.org/officeDocument/2006/relationships/externalLinkPath" Target="https://saesas-my.sharepoint.com/personal/dirplaneacion_saesas_gov_co/Documents/PAI/Comercial/24-T3/Medici&#243;n_PAI_24_T3_Comercial.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Liquidaciones/24-T3/Medici&#243;n_PAI_24_T3_Liquidaciones.xlsx" TargetMode="External"/><Relationship Id="rId1" Type="http://schemas.openxmlformats.org/officeDocument/2006/relationships/externalLinkPath" Target="https://saesas-my.sharepoint.com/personal/dirplaneacion_saesas_gov_co/Documents/PAI/Liquidaciones/24-T3/Medici&#243;n_PAI_24_T3_Liquidaciones.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Caribe/24-T3/Medici&#243;n_PAI_24_T3_Caribe.xlsx" TargetMode="External"/><Relationship Id="rId1" Type="http://schemas.openxmlformats.org/officeDocument/2006/relationships/externalLinkPath" Target="https://saesas-my.sharepoint.com/personal/dirplaneacion_saesas_gov_co/Documents/PAI/Caribe/24-T3/Medici&#243;n_PAI_24_T3_Caribe.xlsx" TargetMode="External"/></Relationships>
</file>

<file path=xl/externalLinks/_rels/externalLink11.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Centro%20Oriente/24-T3/Medici&#243;n_PAI_24_T3_Centro_Oriente.xlsx" TargetMode="External"/><Relationship Id="rId1" Type="http://schemas.openxmlformats.org/officeDocument/2006/relationships/externalLinkPath" Target="https://saesas-my.sharepoint.com/personal/dirplaneacion_saesas_gov_co/Documents/PAI/Centro%20Oriente/24-T3/Medici&#243;n_PAI_24_T3_Centro_Oriente.xlsx" TargetMode="External"/></Relationships>
</file>

<file path=xl/externalLinks/_rels/externalLink12.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Occidente/24-T3/Medici&#243;n_PAI_24_T3_Occidente.xlsx" TargetMode="External"/><Relationship Id="rId1" Type="http://schemas.openxmlformats.org/officeDocument/2006/relationships/externalLinkPath" Target="https://saesas-my.sharepoint.com/personal/dirplaneacion_saesas_gov_co/Documents/PAI/Occidente/24-T3/Medici&#243;n_PAI_24_T3_Occidente.xlsx" TargetMode="External"/></Relationships>
</file>

<file path=xl/externalLinks/_rels/externalLink13.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Sur/24-T3/Medici&#243;n_PAI_24_T3_Sur.xlsx" TargetMode="External"/><Relationship Id="rId1" Type="http://schemas.openxmlformats.org/officeDocument/2006/relationships/externalLinkPath" Target="https://saesas-my.sharepoint.com/personal/dirplaneacion_saesas_gov_co/Documents/PAI/Sur/24-T3/Medici&#243;n_PAI_24_T3_Sur.xlsx" TargetMode="External"/></Relationships>
</file>

<file path=xl/externalLinks/_rels/externalLink14.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Asuntos%20Legales/24-T3/Medici&#243;n_PAI_24_T3_Asuntos_Legales.xlsx" TargetMode="External"/><Relationship Id="rId1" Type="http://schemas.openxmlformats.org/officeDocument/2006/relationships/externalLinkPath" Target="https://saesas-my.sharepoint.com/personal/dirplaneacion_saesas_gov_co/Documents/PAI/Asuntos%20Legales/24-T3/Medici&#243;n_PAI_24_T3_Asuntos_Legales.xlsx" TargetMode="External"/></Relationships>
</file>

<file path=xl/externalLinks/_rels/externalLink15.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Comunicaciones/24-T3/Medici&#243;n_PAI_24_T3_Comunicaciones.xlsx" TargetMode="External"/><Relationship Id="rId1" Type="http://schemas.openxmlformats.org/officeDocument/2006/relationships/externalLinkPath" Target="https://saesas-my.sharepoint.com/personal/dirplaneacion_saesas_gov_co/Documents/PAI/Comunicaciones/24-T3/Medici&#243;n_PAI_24_T3_Comunicaciones.xlsx" TargetMode="External"/></Relationships>
</file>

<file path=xl/externalLinks/_rels/externalLink16.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Administrativa/24-T3/Medici&#243;n_PAI_24_T3_Administrativa.xlsx" TargetMode="External"/><Relationship Id="rId1" Type="http://schemas.openxmlformats.org/officeDocument/2006/relationships/externalLinkPath" Target="https://saesas-my.sharepoint.com/personal/dirplaneacion_saesas_gov_co/Documents/PAI/Administrativa/24-T3/Medici&#243;n_PAI_24_T3_Administrativa.xlsx" TargetMode="External"/></Relationships>
</file>

<file path=xl/externalLinks/_rels/externalLink17.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DAAV/24-T3/Medici&#243;n_PAI_24_T3_DAAV.xlsx" TargetMode="External"/><Relationship Id="rId1" Type="http://schemas.openxmlformats.org/officeDocument/2006/relationships/externalLinkPath" Target="https://saesas-my.sharepoint.com/personal/dirplaneacion_saesas_gov_co/Documents/PAI/DAAV/24-T3/Medici&#243;n_PAI_24_T3_DAAV.xlsx" TargetMode="External"/></Relationships>
</file>

<file path=xl/externalLinks/_rels/externalLink18.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Contrataci&#243;n/24-T3/Medici&#243;n_PAI_24_T3_Contrataci&#243;n.xlsx" TargetMode="External"/><Relationship Id="rId1" Type="http://schemas.openxmlformats.org/officeDocument/2006/relationships/externalLinkPath" Target="https://saesas-my.sharepoint.com/personal/dirplaneacion_saesas_gov_co/Documents/PAI/Contrataci&#243;n/24-T3/Medici&#243;n_PAI_24_T3_Contrataci&#243;n.xlsx" TargetMode="External"/></Relationships>
</file>

<file path=xl/externalLinks/_rels/externalLink19.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OTI/24-T3/Medici&#243;n_PAI_24_T3_OTI.xlsx" TargetMode="External"/><Relationship Id="rId1" Type="http://schemas.openxmlformats.org/officeDocument/2006/relationships/externalLinkPath" Target="https://saesas-my.sharepoint.com/personal/dirplaneacion_saesas_gov_co/Documents/PAI/OTI/24-T3/Medici&#243;n_PAI_24_T3_OTI.xlsx" TargetMode="External"/></Relationships>
</file>

<file path=xl/externalLinks/_rels/externalLink20.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Despacho%20del%20Presidente/24-T3/Medici&#243;n_PAI_24_T3_Presidencia.xlsx" TargetMode="External"/><Relationship Id="rId1" Type="http://schemas.openxmlformats.org/officeDocument/2006/relationships/externalLinkPath" Target="https://saesas-my.sharepoint.com/personal/dirplaneacion_saesas_gov_co/Documents/PAI/Despacho%20del%20Presidente/24-T3/Medici&#243;n_PAI_24_T3_Presidencia.xlsx" TargetMode="External"/></Relationships>
</file>

<file path=xl/externalLinks/_rels/externalLink21.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DPP/24-T3/Medici&#243;n_PAI_24_T3_DPP.xlsx" TargetMode="External"/><Relationship Id="rId1" Type="http://schemas.openxmlformats.org/officeDocument/2006/relationships/externalLinkPath" Target="https://saesas-my.sharepoint.com/personal/dirplaneacion_saesas_gov_co/Documents/PAI/DPP/24-T3/Medici&#243;n_PAI_24_T3_DPP.xlsx" TargetMode="External"/></Relationships>
</file>

<file path=xl/externalLinks/_rels/externalLink22.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Talento%20Humano/24-T3/Medici&#243;n_PAI_24_T3_Talento_Humano.xlsx" TargetMode="External"/><Relationship Id="rId1" Type="http://schemas.openxmlformats.org/officeDocument/2006/relationships/externalLinkPath" Target="https://saesas-my.sharepoint.com/personal/dirplaneacion_saesas_gov_co/Documents/PAI/Talento%20Humano/24-T3/Medici&#243;n_PAI_24_T3_Talento_Humano.xlsx" TargetMode="External"/></Relationships>
</file>

<file path=xl/externalLinks/_rels/externalLink23.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Control%20Interno/24-T3/Medici&#243;n_PAI_24_T3_Control_Interno.xlsx" TargetMode="External"/><Relationship Id="rId1" Type="http://schemas.openxmlformats.org/officeDocument/2006/relationships/externalLinkPath" Target="https://saesas-my.sharepoint.com/personal/dirplaneacion_saesas_gov_co/Documents/PAI/Control%20Interno/24-T3/Medici&#243;n_PAI_24_T3_Control_Interno.xlsx" TargetMode="External"/></Relationships>
</file>

<file path=xl/externalLinks/_rels/externalLink24.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OIAC/24-T3/Medici&#243;n_PAI_24_T3_OIAC.xlsx" TargetMode="External"/><Relationship Id="rId1" Type="http://schemas.openxmlformats.org/officeDocument/2006/relationships/externalLinkPath" Target="https://saesas-my.sharepoint.com/personal/dirplaneacion_saesas_gov_co/Documents/PAI/OIAC/24-T3/Medici&#243;n_PAI_24_T3_OIAC.xlsx" TargetMode="External"/></Relationships>
</file>

<file path=xl/externalLinks/_rels/externalLink25.xml.rels><?xml version="1.0" encoding="UTF-8" standalone="yes"?>
<Relationships xmlns="http://schemas.openxmlformats.org/package/2006/relationships"><Relationship Id="rId2" Type="http://schemas.openxmlformats.org/officeDocument/2006/relationships/externalLinkPath" Target="https://saesas-my.sharepoint.com/personal/dirplaneacion_saesas_gov_co/Documents/PAI/Inventario/24-T3/Medici&#243;n_PAI_24_T3_Inventario.xlsx" TargetMode="External"/><Relationship Id="rId1" Type="http://schemas.openxmlformats.org/officeDocument/2006/relationships/externalLinkPath" Target="https://saesas-my.sharepoint.com/personal/dirplaneacion_saesas_gov_co/Documents/PAI/Inventario/24-T3/Medici&#243;n_PAI_24_T3_Inventar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RVCVY4IKW36BDKV3CRTTTITJE6">
      <xxl21:absoluteUrl r:id="rId2"/>
    </xxl21:alternateUrls>
    <sheetNames>
      <sheetName val="Instructivo"/>
      <sheetName val="PAI"/>
      <sheetName val="Hoja1"/>
      <sheetName val="Datos"/>
    </sheetNames>
    <sheetDataSet>
      <sheetData sheetId="0"/>
      <sheetData sheetId="1">
        <row r="8">
          <cell r="R8">
            <v>10</v>
          </cell>
          <cell r="S8">
            <v>10</v>
          </cell>
        </row>
        <row r="9">
          <cell r="R9">
            <v>3281</v>
          </cell>
          <cell r="S9">
            <v>67468</v>
          </cell>
        </row>
        <row r="10">
          <cell r="R10">
            <v>8443452124</v>
          </cell>
        </row>
        <row r="11">
          <cell r="R11">
            <v>60</v>
          </cell>
          <cell r="S11">
            <v>50</v>
          </cell>
        </row>
        <row r="12">
          <cell r="R12">
            <v>92</v>
          </cell>
          <cell r="S12">
            <v>100</v>
          </cell>
        </row>
      </sheetData>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XJQOLGNLGHTFFYUCYFRD7J3EU4">
      <xxl21:absoluteUrl r:id="rId2"/>
    </xxl21:alternateUrls>
    <sheetNames>
      <sheetName val="Instructivo"/>
      <sheetName val="PAI"/>
      <sheetName val="Datos"/>
    </sheetNames>
    <sheetDataSet>
      <sheetData sheetId="0"/>
      <sheetData sheetId="1">
        <row r="8">
          <cell r="R8">
            <v>326</v>
          </cell>
          <cell r="S8">
            <v>280</v>
          </cell>
        </row>
        <row r="9">
          <cell r="R9">
            <v>153</v>
          </cell>
          <cell r="S9">
            <v>158</v>
          </cell>
        </row>
        <row r="10">
          <cell r="R10">
            <v>43</v>
          </cell>
          <cell r="S10">
            <v>43</v>
          </cell>
        </row>
        <row r="11">
          <cell r="R11">
            <v>77</v>
          </cell>
          <cell r="S11">
            <v>64</v>
          </cell>
        </row>
      </sheetData>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RE3B2GZ6XRDBBJQ3SZUYPVBEYK">
      <xxl21:absoluteUrl r:id="rId2"/>
    </xxl21:alternateUrls>
    <sheetNames>
      <sheetName val="Instructivo"/>
      <sheetName val="PAI"/>
      <sheetName val="Datos"/>
    </sheetNames>
    <sheetDataSet>
      <sheetData sheetId="0"/>
      <sheetData sheetId="1">
        <row r="8">
          <cell r="R8">
            <v>17</v>
          </cell>
          <cell r="S8">
            <v>17</v>
          </cell>
        </row>
        <row r="9">
          <cell r="R9">
            <v>30</v>
          </cell>
          <cell r="S9">
            <v>31</v>
          </cell>
        </row>
        <row r="10">
          <cell r="R10">
            <v>35</v>
          </cell>
          <cell r="S10">
            <v>41</v>
          </cell>
        </row>
        <row r="11">
          <cell r="R11">
            <v>25</v>
          </cell>
          <cell r="S11">
            <v>29</v>
          </cell>
        </row>
        <row r="12">
          <cell r="R12">
            <v>253</v>
          </cell>
          <cell r="S12">
            <v>253</v>
          </cell>
        </row>
      </sheetData>
      <sheetData sheetId="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U5G6AVWRRXGZDJ3QAWVMQY2ACI">
      <xxl21:absoluteUrl r:id="rId2"/>
    </xxl21:alternateUrls>
    <sheetNames>
      <sheetName val="Instructivo"/>
      <sheetName val="PAI"/>
      <sheetName val="Datos"/>
    </sheetNames>
    <sheetDataSet>
      <sheetData sheetId="0"/>
      <sheetData sheetId="1">
        <row r="8">
          <cell r="R8">
            <v>98</v>
          </cell>
          <cell r="S8">
            <v>50</v>
          </cell>
        </row>
        <row r="9">
          <cell r="R9">
            <v>60</v>
          </cell>
          <cell r="S9">
            <v>70</v>
          </cell>
        </row>
        <row r="10">
          <cell r="R10">
            <v>5581529941</v>
          </cell>
          <cell r="S10">
            <v>5581529941</v>
          </cell>
        </row>
        <row r="11">
          <cell r="R11">
            <v>722027943</v>
          </cell>
          <cell r="S11">
            <v>700000000</v>
          </cell>
        </row>
        <row r="12">
          <cell r="R12">
            <v>44</v>
          </cell>
          <cell r="S12">
            <v>150</v>
          </cell>
        </row>
        <row r="13">
          <cell r="R13">
            <v>6</v>
          </cell>
          <cell r="S13">
            <v>15</v>
          </cell>
        </row>
        <row r="14">
          <cell r="R14">
            <v>8253029222</v>
          </cell>
          <cell r="S14">
            <v>16200000000</v>
          </cell>
        </row>
      </sheetData>
      <sheetData sheetId="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SF27HQFGI6TNDL35CTKSDSGD6N">
      <xxl21:absoluteUrl r:id="rId2"/>
    </xxl21:alternateUrls>
    <sheetNames>
      <sheetName val="Instructivo"/>
      <sheetName val="PAI"/>
      <sheetName val="Datos"/>
    </sheetNames>
    <sheetDataSet>
      <sheetData sheetId="0"/>
      <sheetData sheetId="1">
        <row r="8">
          <cell r="R8">
            <v>0</v>
          </cell>
          <cell r="S8">
            <v>46</v>
          </cell>
        </row>
        <row r="9">
          <cell r="R9">
            <v>2</v>
          </cell>
          <cell r="S9">
            <v>3</v>
          </cell>
        </row>
        <row r="10">
          <cell r="R10">
            <v>4</v>
          </cell>
          <cell r="S10">
            <v>4</v>
          </cell>
        </row>
        <row r="11">
          <cell r="R11">
            <v>246</v>
          </cell>
          <cell r="S11">
            <v>400</v>
          </cell>
        </row>
        <row r="12">
          <cell r="R12">
            <v>2834</v>
          </cell>
          <cell r="S12">
            <v>3517</v>
          </cell>
        </row>
      </sheetData>
      <sheetData sheetId="2"/>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W56MX6J7GRHBHKYCRZP7V4HVDN">
      <xxl21:absoluteUrl r:id="rId2"/>
    </xxl21:alternateUrls>
    <sheetNames>
      <sheetName val="Instructivo"/>
      <sheetName val="PAI"/>
      <sheetName val="Datos"/>
    </sheetNames>
    <sheetDataSet>
      <sheetData sheetId="0"/>
      <sheetData sheetId="1">
        <row r="8">
          <cell r="R8">
            <v>77</v>
          </cell>
          <cell r="S8">
            <v>77</v>
          </cell>
        </row>
        <row r="9">
          <cell r="R9">
            <v>0</v>
          </cell>
          <cell r="S9">
            <v>0</v>
          </cell>
        </row>
        <row r="10">
          <cell r="R10">
            <v>2</v>
          </cell>
          <cell r="S10">
            <v>2</v>
          </cell>
        </row>
      </sheetData>
      <sheetData sheetId="2"/>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XVKFUCNJ3ZBZD34NGYNYYICT5Q">
      <xxl21:absoluteUrl r:id="rId2"/>
    </xxl21:alternateUrls>
    <sheetNames>
      <sheetName val="Instructivo"/>
      <sheetName val="PAI"/>
      <sheetName val="Datos"/>
    </sheetNames>
    <sheetDataSet>
      <sheetData sheetId="0"/>
      <sheetData sheetId="1">
        <row r="8">
          <cell r="R8">
            <v>321883062038</v>
          </cell>
          <cell r="S8">
            <v>335841000000</v>
          </cell>
        </row>
        <row r="9">
          <cell r="R9">
            <v>511753136370</v>
          </cell>
          <cell r="S9">
            <v>612490000000</v>
          </cell>
        </row>
        <row r="10">
          <cell r="R10">
            <v>81347792887</v>
          </cell>
          <cell r="S10">
            <v>127836393814</v>
          </cell>
        </row>
        <row r="11">
          <cell r="R11">
            <v>59718281352.480003</v>
          </cell>
          <cell r="S11">
            <v>70000000000</v>
          </cell>
        </row>
        <row r="12">
          <cell r="R12">
            <v>518</v>
          </cell>
          <cell r="S12">
            <v>600</v>
          </cell>
        </row>
      </sheetData>
      <sheetData sheetId="2"/>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QVONFQGTEXTZD3JG36EUF2F7TJ">
      <xxl21:absoluteUrl r:id="rId2"/>
    </xxl21:alternateUrls>
    <sheetNames>
      <sheetName val="Instructivo"/>
      <sheetName val="PAI"/>
      <sheetName val="Datos"/>
    </sheetNames>
    <sheetDataSet>
      <sheetData sheetId="0"/>
      <sheetData sheetId="1">
        <row r="8">
          <cell r="R8">
            <v>101</v>
          </cell>
          <cell r="S8">
            <v>283</v>
          </cell>
        </row>
        <row r="9">
          <cell r="R9">
            <v>97548779327</v>
          </cell>
          <cell r="S9">
            <v>468000000000</v>
          </cell>
        </row>
      </sheetData>
      <sheetData sheetId="2"/>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WLB6QX4SROLVC35ZQPOQC54TUC">
      <xxl21:absoluteUrl r:id="rId2"/>
    </xxl21:alternateUrls>
    <sheetNames>
      <sheetName val="Instructivo"/>
      <sheetName val="PAI"/>
      <sheetName val="Datos"/>
    </sheetNames>
    <sheetDataSet>
      <sheetData sheetId="0"/>
      <sheetData sheetId="1">
        <row r="8">
          <cell r="R8">
            <v>10685933444</v>
          </cell>
          <cell r="S8">
            <v>7842597469</v>
          </cell>
        </row>
        <row r="9">
          <cell r="R9">
            <v>18653217097</v>
          </cell>
          <cell r="S9">
            <v>12472577991</v>
          </cell>
        </row>
        <row r="10">
          <cell r="R10">
            <v>2</v>
          </cell>
          <cell r="S10">
            <v>4</v>
          </cell>
        </row>
        <row r="11">
          <cell r="R11">
            <v>20</v>
          </cell>
          <cell r="S11">
            <v>170</v>
          </cell>
        </row>
        <row r="12">
          <cell r="R12">
            <v>168</v>
          </cell>
          <cell r="S12">
            <v>164</v>
          </cell>
        </row>
      </sheetData>
      <sheetData sheetId="2"/>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WXJSF6BNBH7RA3R3VJF5DU4C3E">
      <xxl21:absoluteUrl r:id="rId2"/>
    </xxl21:alternateUrls>
    <sheetNames>
      <sheetName val="Instructivo"/>
      <sheetName val="PAI"/>
      <sheetName val="Datos"/>
    </sheetNames>
    <sheetDataSet>
      <sheetData sheetId="0"/>
      <sheetData sheetId="1">
        <row r="8">
          <cell r="R8">
            <v>8689741814</v>
          </cell>
          <cell r="S8">
            <v>27000000000</v>
          </cell>
        </row>
        <row r="9">
          <cell r="R9">
            <v>164</v>
          </cell>
          <cell r="S9">
            <v>200</v>
          </cell>
        </row>
        <row r="10">
          <cell r="R10">
            <v>154</v>
          </cell>
          <cell r="S10">
            <v>303</v>
          </cell>
        </row>
        <row r="11">
          <cell r="R11">
            <v>40</v>
          </cell>
          <cell r="S11">
            <v>48</v>
          </cell>
        </row>
      </sheetData>
      <sheetData sheetId="2"/>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SDVZT7VS5G4ZDLL2DEQ3NGNQ4M">
      <xxl21:absoluteUrl r:id="rId2"/>
    </xxl21:alternateUrls>
    <sheetNames>
      <sheetName val="Instructivo"/>
      <sheetName val="PAI"/>
      <sheetName val="Datos"/>
    </sheetNames>
    <sheetDataSet>
      <sheetData sheetId="0"/>
      <sheetData sheetId="1">
        <row r="8">
          <cell r="R8">
            <v>40445556620</v>
          </cell>
          <cell r="S8">
            <v>68000000000</v>
          </cell>
        </row>
        <row r="9">
          <cell r="R9">
            <v>403</v>
          </cell>
          <cell r="S9">
            <v>431</v>
          </cell>
        </row>
        <row r="10">
          <cell r="R10">
            <v>224</v>
          </cell>
          <cell r="S10">
            <v>224</v>
          </cell>
        </row>
        <row r="11">
          <cell r="R11">
            <v>92</v>
          </cell>
          <cell r="S11">
            <v>172</v>
          </cell>
        </row>
      </sheetData>
      <sheetData sheetId="2"/>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S2N3U5JLDWGBDIEPEEYH4RQLIS">
      <xxl21:absoluteUrl r:id="rId2"/>
    </xxl21:alternateUrls>
    <sheetNames>
      <sheetName val="Instructivo"/>
      <sheetName val="PAI"/>
      <sheetName val="Datos"/>
    </sheetNames>
    <sheetDataSet>
      <sheetData sheetId="0"/>
      <sheetData sheetId="1">
        <row r="8">
          <cell r="R8">
            <v>24950841995</v>
          </cell>
          <cell r="S8">
            <v>48000000000</v>
          </cell>
        </row>
        <row r="9">
          <cell r="R9">
            <v>287</v>
          </cell>
          <cell r="S9">
            <v>336</v>
          </cell>
        </row>
        <row r="10">
          <cell r="R10">
            <v>27</v>
          </cell>
          <cell r="S10">
            <v>36</v>
          </cell>
        </row>
        <row r="11">
          <cell r="R11">
            <v>59</v>
          </cell>
          <cell r="S11">
            <v>87</v>
          </cell>
        </row>
      </sheetData>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QWOSLSFUDCGZD3VAXUE4C7Q6TO">
      <xxl21:absoluteUrl r:id="rId2"/>
    </xxl21:alternateUrls>
    <sheetNames>
      <sheetName val="Instructivo"/>
      <sheetName val="PAI"/>
      <sheetName val="Datos"/>
    </sheetNames>
    <sheetDataSet>
      <sheetData sheetId="0"/>
      <sheetData sheetId="1">
        <row r="8">
          <cell r="R8">
            <v>26151117924</v>
          </cell>
          <cell r="S8">
            <v>54000000000</v>
          </cell>
        </row>
        <row r="9">
          <cell r="R9">
            <v>724</v>
          </cell>
          <cell r="S9">
            <v>700</v>
          </cell>
        </row>
        <row r="10">
          <cell r="R10">
            <v>60</v>
          </cell>
          <cell r="S10">
            <v>60</v>
          </cell>
        </row>
        <row r="11">
          <cell r="R11">
            <v>57</v>
          </cell>
          <cell r="S11">
            <v>86</v>
          </cell>
        </row>
      </sheetData>
      <sheetData sheetId="2"/>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SK7BF5J4NQ5NGYO4AW2AC6LERU">
      <xxl21:absoluteUrl r:id="rId2"/>
    </xxl21:alternateUrls>
    <sheetNames>
      <sheetName val="Instructivo"/>
      <sheetName val="PAI"/>
      <sheetName val="Datos"/>
    </sheetNames>
    <sheetDataSet>
      <sheetData sheetId="0"/>
      <sheetData sheetId="1">
        <row r="8">
          <cell r="R8">
            <v>1353218609</v>
          </cell>
          <cell r="S8">
            <v>2000000000</v>
          </cell>
        </row>
        <row r="9">
          <cell r="R9">
            <v>309</v>
          </cell>
          <cell r="S9">
            <v>356</v>
          </cell>
        </row>
        <row r="10">
          <cell r="R10">
            <v>8532</v>
          </cell>
          <cell r="S10">
            <v>9126</v>
          </cell>
        </row>
        <row r="11">
          <cell r="R11">
            <v>235</v>
          </cell>
          <cell r="S11">
            <v>394</v>
          </cell>
        </row>
      </sheetData>
      <sheetData sheetId="2"/>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XXTVB4F6KLGZFYN4NSQXIU3ZSZ">
      <xxl21:absoluteUrl r:id="rId2"/>
    </xxl21:alternateUrls>
    <sheetNames>
      <sheetName val="Instructivo"/>
      <sheetName val="PAI"/>
      <sheetName val="Datos"/>
    </sheetNames>
    <sheetDataSet>
      <sheetData sheetId="0"/>
      <sheetData sheetId="1">
        <row r="8">
          <cell r="R8">
            <v>3</v>
          </cell>
          <cell r="S8">
            <v>4</v>
          </cell>
        </row>
        <row r="9">
          <cell r="R9">
            <v>46</v>
          </cell>
          <cell r="S9">
            <v>13</v>
          </cell>
        </row>
        <row r="10">
          <cell r="S10">
            <v>3</v>
          </cell>
        </row>
        <row r="11">
          <cell r="R11">
            <v>4</v>
          </cell>
          <cell r="S11">
            <v>4</v>
          </cell>
        </row>
        <row r="12">
          <cell r="R12">
            <v>12</v>
          </cell>
          <cell r="S12">
            <v>12</v>
          </cell>
        </row>
        <row r="13">
          <cell r="R13">
            <v>5</v>
          </cell>
          <cell r="S13">
            <v>6</v>
          </cell>
        </row>
        <row r="14">
          <cell r="R14">
            <v>4</v>
          </cell>
          <cell r="S14">
            <v>4</v>
          </cell>
        </row>
      </sheetData>
      <sheetData sheetId="2"/>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U424DES6YREJAJFUOAMLMZOLZS">
      <xxl21:absoluteUrl r:id="rId2"/>
    </xxl21:alternateUrls>
    <sheetNames>
      <sheetName val="Instructivo"/>
      <sheetName val="PAI"/>
      <sheetName val="Datos"/>
    </sheetNames>
    <sheetDataSet>
      <sheetData sheetId="0"/>
      <sheetData sheetId="1">
        <row r="8">
          <cell r="R8">
            <v>67</v>
          </cell>
          <cell r="S8">
            <v>67</v>
          </cell>
        </row>
        <row r="9">
          <cell r="R9">
            <v>5980</v>
          </cell>
          <cell r="S9">
            <v>5980</v>
          </cell>
        </row>
        <row r="10">
          <cell r="R10">
            <v>21471</v>
          </cell>
          <cell r="S10">
            <v>21471</v>
          </cell>
        </row>
        <row r="11">
          <cell r="R11">
            <v>115</v>
          </cell>
          <cell r="S11">
            <v>115</v>
          </cell>
        </row>
        <row r="12">
          <cell r="R12">
            <v>40</v>
          </cell>
          <cell r="S12">
            <v>48</v>
          </cell>
        </row>
        <row r="13">
          <cell r="R13">
            <v>5648</v>
          </cell>
          <cell r="S13">
            <v>5980</v>
          </cell>
        </row>
        <row r="14">
          <cell r="R14">
            <v>528</v>
          </cell>
          <cell r="S14">
            <v>528</v>
          </cell>
        </row>
        <row r="15">
          <cell r="R15">
            <v>28</v>
          </cell>
          <cell r="S15">
            <v>28</v>
          </cell>
        </row>
        <row r="16">
          <cell r="R16">
            <v>1800</v>
          </cell>
          <cell r="S16">
            <v>2400</v>
          </cell>
        </row>
      </sheetData>
      <sheetData sheetId="2"/>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SV4BG2XG6KE5B2XS5ASZTHKMVW">
      <xxl21:absoluteUrl r:id="rId2"/>
    </xxl21:alternateUrls>
    <sheetNames>
      <sheetName val="Instructivo"/>
      <sheetName val="PAI"/>
      <sheetName val="Datos"/>
    </sheetNames>
    <sheetDataSet>
      <sheetData sheetId="0"/>
      <sheetData sheetId="1">
        <row r="8">
          <cell r="R8">
            <v>196</v>
          </cell>
          <cell r="S8">
            <v>196</v>
          </cell>
        </row>
        <row r="9">
          <cell r="R9">
            <v>2889</v>
          </cell>
          <cell r="S9">
            <v>2889</v>
          </cell>
        </row>
        <row r="10">
          <cell r="R10">
            <v>2894</v>
          </cell>
          <cell r="S10">
            <v>4400</v>
          </cell>
        </row>
        <row r="11">
          <cell r="R11">
            <v>419</v>
          </cell>
          <cell r="S11">
            <v>802</v>
          </cell>
        </row>
        <row r="12">
          <cell r="R12">
            <v>547</v>
          </cell>
          <cell r="S12">
            <v>547</v>
          </cell>
        </row>
        <row r="13">
          <cell r="R13">
            <v>396</v>
          </cell>
          <cell r="S13">
            <v>500</v>
          </cell>
        </row>
        <row r="14">
          <cell r="R14">
            <v>701</v>
          </cell>
          <cell r="S14">
            <v>701</v>
          </cell>
        </row>
      </sheetData>
      <sheetData sheetId="2"/>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QEEAFBOHRSZZHKO62QZZX52WWS">
      <xxl21:absoluteUrl r:id="rId2"/>
    </xxl21:alternateUrls>
    <sheetNames>
      <sheetName val="Instructivo"/>
      <sheetName val="PAI"/>
      <sheetName val="Datos"/>
    </sheetNames>
    <sheetDataSet>
      <sheetData sheetId="0"/>
      <sheetData sheetId="1">
        <row r="8">
          <cell r="R8">
            <v>2</v>
          </cell>
          <cell r="S8">
            <v>2</v>
          </cell>
        </row>
        <row r="9">
          <cell r="R9">
            <v>326</v>
          </cell>
          <cell r="S9">
            <v>362</v>
          </cell>
        </row>
        <row r="10">
          <cell r="R10">
            <v>291</v>
          </cell>
          <cell r="S10">
            <v>326</v>
          </cell>
        </row>
      </sheetData>
      <sheetData sheetId="2"/>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TEGKKWALT7R5D2BBHX3DLC24Z6">
      <xxl21:absoluteUrl r:id="rId2"/>
    </xxl21:alternateUrls>
    <sheetNames>
      <sheetName val="Instructivo"/>
      <sheetName val="PAI"/>
      <sheetName val="Datos"/>
    </sheetNames>
    <sheetDataSet>
      <sheetData sheetId="0"/>
      <sheetData sheetId="1">
        <row r="8">
          <cell r="R8">
            <v>9125</v>
          </cell>
          <cell r="S8">
            <v>9257</v>
          </cell>
        </row>
        <row r="9">
          <cell r="R9">
            <v>91</v>
          </cell>
          <cell r="S9">
            <v>100</v>
          </cell>
        </row>
        <row r="10">
          <cell r="R10">
            <v>62</v>
          </cell>
          <cell r="S10">
            <v>100</v>
          </cell>
        </row>
      </sheetData>
      <sheetData sheetId="2"/>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QAOMRSUBAJL5B27QX5U3E725QS">
      <xxl21:absoluteUrl r:id="rId2"/>
    </xxl21:alternateUrls>
    <sheetNames>
      <sheetName val="Instructivo"/>
      <sheetName val="PAI"/>
      <sheetName val="Datos"/>
    </sheetNames>
    <sheetDataSet>
      <sheetData sheetId="0"/>
      <sheetData sheetId="1">
        <row r="8">
          <cell r="R8">
            <v>1</v>
          </cell>
          <cell r="S8">
            <v>1</v>
          </cell>
        </row>
        <row r="9">
          <cell r="R9">
            <v>3</v>
          </cell>
          <cell r="S9">
            <v>3</v>
          </cell>
        </row>
      </sheetData>
      <sheetData sheetId="2"/>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QTZYZ6QK4YRNHKAO5ETNAOMIYU">
      <xxl21:absoluteUrl r:id="rId2"/>
    </xxl21:alternateUrls>
    <sheetNames>
      <sheetName val="Instructivo"/>
      <sheetName val="PAI"/>
      <sheetName val="Datos"/>
    </sheetNames>
    <sheetDataSet>
      <sheetData sheetId="0"/>
      <sheetData sheetId="1">
        <row r="8">
          <cell r="R8">
            <v>217</v>
          </cell>
          <cell r="S8">
            <v>241</v>
          </cell>
        </row>
        <row r="9">
          <cell r="R9">
            <v>10</v>
          </cell>
          <cell r="S9">
            <v>16</v>
          </cell>
        </row>
        <row r="10">
          <cell r="R10">
            <v>10</v>
          </cell>
          <cell r="S10">
            <v>19</v>
          </cell>
        </row>
      </sheetData>
      <sheetData sheetId="2"/>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QK7272EKLTVRH2AASPLTUCSRO6">
      <xxl21:absoluteUrl r:id="rId2"/>
    </xxl21:alternateUrls>
    <sheetNames>
      <sheetName val="Instructivo"/>
      <sheetName val="PAI"/>
      <sheetName val="Datos"/>
    </sheetNames>
    <sheetDataSet>
      <sheetData sheetId="0"/>
      <sheetData sheetId="1">
        <row r="8">
          <cell r="R8">
            <v>280</v>
          </cell>
          <cell r="S8">
            <v>406</v>
          </cell>
        </row>
        <row r="9">
          <cell r="R9">
            <v>7</v>
          </cell>
          <cell r="S9">
            <v>7</v>
          </cell>
        </row>
        <row r="11">
          <cell r="R11">
            <v>108</v>
          </cell>
          <cell r="S11">
            <v>69</v>
          </cell>
        </row>
      </sheetData>
      <sheetData sheetId="2"/>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UYJIMHI4I7Z5GZ6PQTI2J6VUTE">
      <xxl21:absoluteUrl r:id="rId2"/>
    </xxl21:alternateUrls>
    <sheetNames>
      <sheetName val="Instructivo"/>
      <sheetName val="PAI"/>
      <sheetName val="Datos"/>
    </sheetNames>
    <sheetDataSet>
      <sheetData sheetId="0"/>
      <sheetData sheetId="1">
        <row r="8">
          <cell r="R8">
            <v>188</v>
          </cell>
          <cell r="S8">
            <v>217</v>
          </cell>
        </row>
        <row r="9">
          <cell r="R9">
            <v>649</v>
          </cell>
          <cell r="S9">
            <v>1557</v>
          </cell>
        </row>
      </sheetData>
      <sheetData sheetId="2"/>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VC6NRFIBHTNVG22B2K245LZMQN">
      <xxl21:absoluteUrl r:id="rId2"/>
    </xxl21:alternateUrls>
    <sheetNames>
      <sheetName val="Instructivo"/>
      <sheetName val="PAI"/>
      <sheetName val="Datos"/>
    </sheetNames>
    <sheetDataSet>
      <sheetData sheetId="0"/>
      <sheetData sheetId="1">
        <row r="8">
          <cell r="R8">
            <v>2.25</v>
          </cell>
          <cell r="S8">
            <v>7</v>
          </cell>
        </row>
        <row r="9">
          <cell r="R9">
            <v>104</v>
          </cell>
          <cell r="S9">
            <v>104</v>
          </cell>
        </row>
        <row r="10">
          <cell r="R10">
            <v>1815</v>
          </cell>
          <cell r="S10">
            <v>1859</v>
          </cell>
        </row>
      </sheetData>
      <sheetData sheetId="2"/>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b!wR4eskrnF0Gmzvi2JV1x0ZKSyBu3qidIkf5anR56rMGz73QEbaXnTZcsPG5b4RvO" itemId="01IDAEEJVM23HAQDENWFC2ZPTG3Y2QN3EW">
      <xxl21:absoluteUrl r:id="rId2"/>
    </xxl21:alternateUrls>
    <sheetNames>
      <sheetName val="Instructivo"/>
      <sheetName val="PAI"/>
      <sheetName val="Datos"/>
    </sheetNames>
    <sheetDataSet>
      <sheetData sheetId="0"/>
      <sheetData sheetId="1">
        <row r="8">
          <cell r="R8">
            <v>262</v>
          </cell>
          <cell r="S8">
            <v>262</v>
          </cell>
        </row>
        <row r="9">
          <cell r="R9">
            <v>294</v>
          </cell>
          <cell r="S9">
            <v>294</v>
          </cell>
        </row>
        <row r="10">
          <cell r="R10">
            <v>24</v>
          </cell>
          <cell r="S10">
            <v>30</v>
          </cell>
        </row>
        <row r="11">
          <cell r="R11">
            <v>2228</v>
          </cell>
          <cell r="S11">
            <v>2228</v>
          </cell>
        </row>
      </sheetData>
      <sheetData sheetId="2"/>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10:B15" totalsRowShown="0" headerRowDxfId="68" dataDxfId="66" headerRowBorderDxfId="67" tableBorderDxfId="65" totalsRowBorderDxfId="64">
  <autoFilter ref="B10:B15" xr:uid="{00000000-0009-0000-0100-000001000000}"/>
  <tableColumns count="1">
    <tableColumn id="1" xr3:uid="{00000000-0010-0000-0000-000001000000}" name="Dimensión" dataDxfId="63"/>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C10:C23" totalsRowShown="0" headerRowDxfId="62" dataDxfId="60" headerRowBorderDxfId="61" tableBorderDxfId="59">
  <autoFilter ref="C10:C23" xr:uid="{00000000-0009-0000-0100-000002000000}"/>
  <tableColumns count="1">
    <tableColumn id="1" xr3:uid="{00000000-0010-0000-0100-000001000000}" name="Objetivos_Estratégicos" dataDxfId="58"/>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a3" displayName="Tabla3" ref="F10:F11" totalsRowShown="0" headerRowDxfId="57" dataDxfId="55" headerRowBorderDxfId="56" tableBorderDxfId="54">
  <autoFilter ref="F10:F11" xr:uid="{00000000-0009-0000-0100-000003000000}"/>
  <tableColumns count="1">
    <tableColumn id="1" xr3:uid="{00000000-0010-0000-0200-000001000000}" name="Iniciativas_Objetivo3" dataDxfId="53"/>
  </tableColumns>
  <tableStyleInfo name="TableStyleLight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a4" displayName="Tabla4" ref="G10:G16" totalsRowShown="0" headerRowDxfId="52" dataDxfId="51" tableBorderDxfId="50">
  <autoFilter ref="G10:G16" xr:uid="{00000000-0009-0000-0100-000004000000}"/>
  <tableColumns count="1">
    <tableColumn id="1" xr3:uid="{00000000-0010-0000-0300-000001000000}" name="Iniciativas_Objetivo4" dataDxfId="49"/>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a5" displayName="Tabla5" ref="H10:H11" totalsRowShown="0" headerRowDxfId="48" dataDxfId="47" tableBorderDxfId="46">
  <autoFilter ref="H10:H11" xr:uid="{00000000-0009-0000-0100-000005000000}"/>
  <tableColumns count="1">
    <tableColumn id="1" xr3:uid="{00000000-0010-0000-0400-000001000000}" name="Iniciativas_Objetivo5" dataDxfId="45"/>
  </tableColumns>
  <tableStyleInfo name="TableStyleLight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la6" displayName="Tabla6" ref="D10:D13" totalsRowShown="0" headerRowDxfId="44" dataDxfId="43" tableBorderDxfId="42">
  <autoFilter ref="D10:D13" xr:uid="{00000000-0009-0000-0100-000006000000}"/>
  <tableColumns count="1">
    <tableColumn id="1" xr3:uid="{00000000-0010-0000-0500-000001000000}" name="Iniciativas_Objetivo1" dataDxfId="41"/>
  </tableColumns>
  <tableStyleInfo name="TableStyleLight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la7" displayName="Tabla7" ref="E10:E11" totalsRowShown="0" headerRowDxfId="40" dataDxfId="39" tableBorderDxfId="38">
  <autoFilter ref="E10:E11" xr:uid="{00000000-0009-0000-0100-000007000000}"/>
  <tableColumns count="1">
    <tableColumn id="1" xr3:uid="{00000000-0010-0000-0600-000001000000}" name="Iniciativas_Objetivo2" dataDxfId="37"/>
  </tableColumns>
  <tableStyleInfo name="TableStyleLight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abla8" displayName="Tabla8" ref="I10:I12" totalsRowShown="0" headerRowDxfId="36" dataDxfId="35" tableBorderDxfId="34">
  <autoFilter ref="I10:I12" xr:uid="{00000000-0009-0000-0100-000008000000}"/>
  <tableColumns count="1">
    <tableColumn id="1" xr3:uid="{00000000-0010-0000-0700-000001000000}" name="Iniciativas_Objetivo6" dataDxfId="33"/>
  </tableColumns>
  <tableStyleInfo name="TableStyleLight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abla9" displayName="Tabla9" ref="J10:J11" totalsRowShown="0" headerRowDxfId="32" dataDxfId="31" tableBorderDxfId="30">
  <autoFilter ref="J10:J11" xr:uid="{00000000-0009-0000-0100-000009000000}"/>
  <tableColumns count="1">
    <tableColumn id="1" xr3:uid="{00000000-0010-0000-0800-000001000000}" name="Iniciativas_Objetivo7" dataDxfId="29"/>
  </tableColumns>
  <tableStyleInfo name="TableStyleLight9"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9000000}" name="Tabla10" displayName="Tabla10" ref="K10:K13" totalsRowShown="0" headerRowDxfId="28" dataDxfId="27" tableBorderDxfId="26">
  <autoFilter ref="K10:K13" xr:uid="{00000000-0009-0000-0100-00000A000000}"/>
  <tableColumns count="1">
    <tableColumn id="1" xr3:uid="{00000000-0010-0000-0900-000001000000}" name="Iniciativas_Objetivo8" dataDxfId="25"/>
  </tableColumns>
  <tableStyleInfo name="TableStyleLight9"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abla11" displayName="Tabla11" ref="L10:L15" totalsRowShown="0" headerRowDxfId="24" dataDxfId="23" tableBorderDxfId="22">
  <autoFilter ref="L10:L15" xr:uid="{00000000-0009-0000-0100-00000B000000}"/>
  <tableColumns count="1">
    <tableColumn id="1" xr3:uid="{00000000-0010-0000-0A00-000001000000}" name="Iniciativas_Objetivo9" dataDxfId="21"/>
  </tableColumns>
  <tableStyleInfo name="TableStyleLight9"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abla12" displayName="Tabla12" ref="N10:N11" totalsRowShown="0" headerRowDxfId="20" dataDxfId="19" tableBorderDxfId="18">
  <autoFilter ref="N10:N11" xr:uid="{00000000-0009-0000-0100-00000C000000}"/>
  <tableColumns count="1">
    <tableColumn id="1" xr3:uid="{00000000-0010-0000-0B00-000001000000}" name="Iniciativas_Objetivo11" dataDxfId="17"/>
  </tableColumns>
  <tableStyleInfo name="TableStyleLight9"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Tabla13" displayName="Tabla13" ref="O10:O12" totalsRowShown="0" headerRowDxfId="16" dataDxfId="15" tableBorderDxfId="14">
  <autoFilter ref="O10:O12" xr:uid="{00000000-0009-0000-0100-00000D000000}"/>
  <tableColumns count="1">
    <tableColumn id="1" xr3:uid="{00000000-0010-0000-0C00-000001000000}" name="Iniciativas_Objetivo12" dataDxfId="13"/>
  </tableColumns>
  <tableStyleInfo name="TableStyleLight9"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D000000}" name="Tabla14" displayName="Tabla14" ref="P10:P11" totalsRowShown="0" headerRowDxfId="12" dataDxfId="11" tableBorderDxfId="10">
  <autoFilter ref="P10:P11" xr:uid="{00000000-0009-0000-0100-00000E000000}"/>
  <tableColumns count="1">
    <tableColumn id="1" xr3:uid="{00000000-0010-0000-0D00-000001000000}" name="Iniciativas_Objetivo13" dataDxfId="9"/>
  </tableColumns>
  <tableStyleInfo name="TableStyleLight9"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E000000}" name="Tabla15" displayName="Tabla15" ref="M10:M11" totalsRowShown="0" headerRowDxfId="8" dataDxfId="6" headerRowBorderDxfId="7" tableBorderDxfId="5" totalsRowBorderDxfId="4">
  <autoFilter ref="M10:M11" xr:uid="{00000000-0009-0000-0100-00000F000000}"/>
  <tableColumns count="1">
    <tableColumn id="1" xr3:uid="{00000000-0010-0000-0E00-000001000000}" name="Iniciativas_Objetivo10" dataDxfId="3"/>
  </tableColumns>
  <tableStyleInfo name="TableStyleLight9"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3" Type="http://schemas.openxmlformats.org/officeDocument/2006/relationships/table" Target="../tables/table1.xml"/><Relationship Id="rId7" Type="http://schemas.openxmlformats.org/officeDocument/2006/relationships/table" Target="../tables/table5.xml"/><Relationship Id="rId12" Type="http://schemas.openxmlformats.org/officeDocument/2006/relationships/table" Target="../tables/table10.xml"/><Relationship Id="rId17" Type="http://schemas.openxmlformats.org/officeDocument/2006/relationships/table" Target="../tables/table15.xml"/><Relationship Id="rId2" Type="http://schemas.openxmlformats.org/officeDocument/2006/relationships/drawing" Target="../drawings/drawing2.xml"/><Relationship Id="rId16" Type="http://schemas.openxmlformats.org/officeDocument/2006/relationships/table" Target="../tables/table14.xml"/><Relationship Id="rId1" Type="http://schemas.openxmlformats.org/officeDocument/2006/relationships/printerSettings" Target="../printerSettings/printerSettings2.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5" Type="http://schemas.openxmlformats.org/officeDocument/2006/relationships/table" Target="../tables/table13.xml"/><Relationship Id="rId10" Type="http://schemas.openxmlformats.org/officeDocument/2006/relationships/table" Target="../tables/table8.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15"/>
  <sheetViews>
    <sheetView tabSelected="1" topLeftCell="Q111" zoomScale="70" zoomScaleNormal="70" workbookViewId="0">
      <selection activeCell="X114" sqref="X114"/>
    </sheetView>
  </sheetViews>
  <sheetFormatPr baseColWidth="10" defaultColWidth="11.42578125" defaultRowHeight="18" x14ac:dyDescent="0.25"/>
  <cols>
    <col min="1" max="1" width="6" style="11" customWidth="1"/>
    <col min="2" max="2" width="20.7109375" style="52" customWidth="1"/>
    <col min="3" max="3" width="33.28515625" style="52" customWidth="1"/>
    <col min="4" max="4" width="24.7109375" style="52" customWidth="1"/>
    <col min="5" max="5" width="27.42578125" style="52" customWidth="1"/>
    <col min="6" max="7" width="20.7109375" style="70" customWidth="1"/>
    <col min="8" max="8" width="21" style="52" customWidth="1"/>
    <col min="9" max="9" width="20" style="52" customWidth="1"/>
    <col min="10" max="10" width="21.42578125" style="52" customWidth="1"/>
    <col min="11" max="11" width="20" style="52" customWidth="1"/>
    <col min="12" max="12" width="12" style="52" customWidth="1"/>
    <col min="13" max="13" width="19" style="52" customWidth="1"/>
    <col min="14" max="14" width="32.140625" style="52" customWidth="1"/>
    <col min="15" max="15" width="102.7109375" style="51" customWidth="1"/>
    <col min="16" max="16" width="22.7109375" style="51" customWidth="1"/>
    <col min="17" max="17" width="24.85546875" style="51" customWidth="1"/>
    <col min="18" max="19" width="24.85546875" style="154" customWidth="1"/>
    <col min="20" max="20" width="28.85546875" style="155" customWidth="1"/>
    <col min="21" max="21" width="21.5703125" style="154" customWidth="1"/>
    <col min="22" max="22" width="33.28515625" style="156" customWidth="1"/>
    <col min="23" max="23" width="42.7109375" style="11" customWidth="1"/>
    <col min="24" max="24" width="44.7109375" style="11" customWidth="1"/>
    <col min="25" max="16384" width="11.42578125" style="11"/>
  </cols>
  <sheetData>
    <row r="1" spans="1:24" ht="50.25" customHeight="1" x14ac:dyDescent="0.25">
      <c r="A1" s="92"/>
      <c r="B1" s="93"/>
      <c r="C1" s="67"/>
      <c r="D1" s="176" t="s">
        <v>0</v>
      </c>
      <c r="E1" s="176"/>
      <c r="F1" s="176"/>
      <c r="G1" s="176"/>
      <c r="H1" s="176"/>
      <c r="I1" s="176"/>
      <c r="J1" s="176"/>
      <c r="K1" s="176"/>
      <c r="L1" s="176"/>
      <c r="M1" s="176"/>
      <c r="N1" s="176"/>
      <c r="O1" s="177"/>
      <c r="P1" s="168" t="s">
        <v>16</v>
      </c>
      <c r="Q1" s="169"/>
    </row>
    <row r="2" spans="1:24" ht="42.75" customHeight="1" thickBot="1" x14ac:dyDescent="0.3">
      <c r="A2" s="14"/>
      <c r="B2" s="94"/>
      <c r="C2" s="68"/>
      <c r="D2" s="178"/>
      <c r="E2" s="178"/>
      <c r="F2" s="178"/>
      <c r="G2" s="178"/>
      <c r="H2" s="178"/>
      <c r="I2" s="178"/>
      <c r="J2" s="178"/>
      <c r="K2" s="178"/>
      <c r="L2" s="178"/>
      <c r="M2" s="178"/>
      <c r="N2" s="178"/>
      <c r="O2" s="179"/>
      <c r="P2" s="170"/>
      <c r="Q2" s="171"/>
    </row>
    <row r="3" spans="1:24" ht="28.5" customHeight="1" x14ac:dyDescent="0.25">
      <c r="B3" s="13"/>
      <c r="C3" s="13"/>
      <c r="D3" s="13"/>
      <c r="E3" s="13"/>
      <c r="F3" s="69"/>
      <c r="G3" s="69"/>
      <c r="H3" s="13"/>
      <c r="I3" s="13"/>
      <c r="J3" s="13"/>
      <c r="K3" s="13"/>
      <c r="L3" s="13"/>
      <c r="M3" s="13"/>
      <c r="N3" s="13"/>
      <c r="O3" s="11"/>
      <c r="P3" s="11"/>
      <c r="Q3" s="11"/>
    </row>
    <row r="4" spans="1:24" ht="50.25" customHeight="1" x14ac:dyDescent="0.4">
      <c r="A4" s="167" t="s">
        <v>17</v>
      </c>
      <c r="B4" s="167"/>
      <c r="C4" s="167"/>
      <c r="D4" s="167"/>
      <c r="E4" s="167"/>
      <c r="F4" s="167"/>
      <c r="G4" s="167"/>
      <c r="H4" s="167"/>
      <c r="I4" s="167"/>
      <c r="J4" s="167"/>
      <c r="K4" s="167"/>
      <c r="L4" s="167"/>
      <c r="M4" s="167"/>
      <c r="N4" s="167"/>
      <c r="O4" s="167"/>
      <c r="P4" s="167"/>
      <c r="Q4" s="167"/>
      <c r="R4" s="167"/>
      <c r="S4" s="167"/>
      <c r="T4" s="167"/>
      <c r="U4" s="167"/>
      <c r="V4" s="167"/>
      <c r="W4" s="167"/>
      <c r="X4" s="167"/>
    </row>
    <row r="5" spans="1:24" ht="30" customHeight="1" x14ac:dyDescent="0.25">
      <c r="B5" s="13"/>
      <c r="C5" s="13"/>
      <c r="D5" s="13"/>
      <c r="E5" s="13"/>
      <c r="F5" s="69"/>
      <c r="G5" s="69"/>
      <c r="H5" s="13"/>
      <c r="I5" s="13"/>
      <c r="J5" s="13"/>
      <c r="K5" s="13"/>
      <c r="L5" s="13"/>
      <c r="M5" s="13"/>
      <c r="N5" s="13"/>
      <c r="O5" s="11"/>
      <c r="P5" s="11"/>
      <c r="Q5" s="11"/>
    </row>
    <row r="6" spans="1:24" ht="30" customHeight="1" x14ac:dyDescent="0.2">
      <c r="A6" s="180" t="s">
        <v>18</v>
      </c>
      <c r="B6" s="180"/>
      <c r="C6" s="180"/>
      <c r="D6" s="181"/>
      <c r="E6" s="173" t="s">
        <v>19</v>
      </c>
      <c r="F6" s="173"/>
      <c r="G6" s="173"/>
      <c r="H6" s="174" t="s">
        <v>20</v>
      </c>
      <c r="I6" s="174"/>
      <c r="J6" s="119"/>
      <c r="K6" s="172" t="s">
        <v>21</v>
      </c>
      <c r="L6" s="172"/>
      <c r="M6" s="172"/>
      <c r="N6" s="175" t="s">
        <v>22</v>
      </c>
      <c r="O6" s="175"/>
      <c r="P6" s="175"/>
      <c r="Q6" s="175"/>
      <c r="R6" s="164" t="s">
        <v>23</v>
      </c>
      <c r="S6" s="164"/>
      <c r="T6" s="164"/>
      <c r="U6" s="165" t="s">
        <v>24</v>
      </c>
      <c r="V6" s="165"/>
      <c r="W6" s="166" t="s">
        <v>25</v>
      </c>
      <c r="X6" s="166"/>
    </row>
    <row r="7" spans="1:24" ht="66.75" customHeight="1" x14ac:dyDescent="0.2">
      <c r="A7" s="100" t="s">
        <v>26</v>
      </c>
      <c r="B7" s="54" t="s">
        <v>1</v>
      </c>
      <c r="C7" s="54" t="s">
        <v>2</v>
      </c>
      <c r="D7" s="54" t="s">
        <v>3</v>
      </c>
      <c r="E7" s="55" t="s">
        <v>4</v>
      </c>
      <c r="F7" s="55" t="s">
        <v>5</v>
      </c>
      <c r="G7" s="55" t="s">
        <v>6</v>
      </c>
      <c r="H7" s="56" t="s">
        <v>7</v>
      </c>
      <c r="I7" s="56" t="s">
        <v>8</v>
      </c>
      <c r="J7" s="120" t="s">
        <v>9</v>
      </c>
      <c r="K7" s="57" t="s">
        <v>10</v>
      </c>
      <c r="L7" s="57" t="s">
        <v>11</v>
      </c>
      <c r="M7" s="57" t="s">
        <v>12</v>
      </c>
      <c r="N7" s="58" t="s">
        <v>13</v>
      </c>
      <c r="O7" s="58" t="s">
        <v>14</v>
      </c>
      <c r="P7" s="58" t="s">
        <v>27</v>
      </c>
      <c r="Q7" s="148" t="s">
        <v>15</v>
      </c>
      <c r="R7" s="149" t="s">
        <v>28</v>
      </c>
      <c r="S7" s="149" t="s">
        <v>29</v>
      </c>
      <c r="T7" s="153" t="s">
        <v>30</v>
      </c>
      <c r="U7" s="150" t="s">
        <v>31</v>
      </c>
      <c r="V7" s="151" t="s">
        <v>32</v>
      </c>
      <c r="W7" s="152" t="s">
        <v>33</v>
      </c>
      <c r="X7" s="152" t="s">
        <v>34</v>
      </c>
    </row>
    <row r="8" spans="1:24" ht="87" customHeight="1" x14ac:dyDescent="0.2">
      <c r="A8" s="134">
        <v>1</v>
      </c>
      <c r="B8" s="97" t="s">
        <v>35</v>
      </c>
      <c r="C8" s="135" t="s">
        <v>36</v>
      </c>
      <c r="D8" s="135" t="s">
        <v>37</v>
      </c>
      <c r="E8" s="135" t="s">
        <v>38</v>
      </c>
      <c r="F8" s="32" t="s">
        <v>39</v>
      </c>
      <c r="G8" s="32" t="s">
        <v>40</v>
      </c>
      <c r="H8" s="61" t="s">
        <v>41</v>
      </c>
      <c r="I8" s="35" t="s">
        <v>42</v>
      </c>
      <c r="J8" s="34" t="s">
        <v>43</v>
      </c>
      <c r="K8" s="53" t="s">
        <v>44</v>
      </c>
      <c r="L8" s="53" t="s">
        <v>45</v>
      </c>
      <c r="M8" s="53" t="s">
        <v>46</v>
      </c>
      <c r="N8" s="135" t="s">
        <v>47</v>
      </c>
      <c r="O8" s="106" t="s">
        <v>48</v>
      </c>
      <c r="P8" s="90">
        <v>10</v>
      </c>
      <c r="Q8" s="34" t="s">
        <v>49</v>
      </c>
      <c r="R8" s="157">
        <f>[1]PAI!R8</f>
        <v>10</v>
      </c>
      <c r="S8" s="157">
        <f>[1]PAI!S8</f>
        <v>10</v>
      </c>
      <c r="T8" s="158">
        <f t="shared" ref="T8:T18" si="0">MIN(IFERROR(IF(M8="Programación anual", IF(COUNTIF(P8,"&lt;=1")=1,(R8/S8)*(100%/P8),R8/S8), IF(COUNTIF(P8,"&lt;=1")=1,(R8/S8)*(100%/P8)*(U8/100%),(R8/S8)*(U8/100%))),0),1)</f>
        <v>1</v>
      </c>
      <c r="U8" s="158">
        <v>0.75</v>
      </c>
      <c r="V8" s="158">
        <f t="shared" ref="V8:V39" si="1">IFERROR(IF(R8="","",IF(T8&gt;=U8,1,T8/U8))," ")</f>
        <v>1</v>
      </c>
      <c r="W8" s="159" t="s">
        <v>50</v>
      </c>
      <c r="X8" s="159"/>
    </row>
    <row r="9" spans="1:24" ht="87" customHeight="1" x14ac:dyDescent="0.2">
      <c r="A9" s="134">
        <v>2</v>
      </c>
      <c r="B9" s="97" t="s">
        <v>35</v>
      </c>
      <c r="C9" s="135" t="s">
        <v>36</v>
      </c>
      <c r="D9" s="135" t="s">
        <v>51</v>
      </c>
      <c r="E9" s="136" t="s">
        <v>52</v>
      </c>
      <c r="F9" s="32" t="s">
        <v>53</v>
      </c>
      <c r="G9" s="32" t="s">
        <v>54</v>
      </c>
      <c r="H9" s="61" t="s">
        <v>41</v>
      </c>
      <c r="I9" s="35" t="s">
        <v>42</v>
      </c>
      <c r="J9" s="37" t="s">
        <v>55</v>
      </c>
      <c r="K9" s="34" t="s">
        <v>44</v>
      </c>
      <c r="L9" s="34" t="s">
        <v>45</v>
      </c>
      <c r="M9" s="34" t="s">
        <v>46</v>
      </c>
      <c r="N9" s="141" t="s">
        <v>56</v>
      </c>
      <c r="O9" s="160" t="s">
        <v>57</v>
      </c>
      <c r="P9" s="90">
        <v>67468</v>
      </c>
      <c r="Q9" s="34" t="s">
        <v>49</v>
      </c>
      <c r="R9" s="157">
        <f>[1]PAI!R9</f>
        <v>3281</v>
      </c>
      <c r="S9" s="157">
        <f>[1]PAI!S9</f>
        <v>67468</v>
      </c>
      <c r="T9" s="158">
        <f t="shared" si="0"/>
        <v>4.8630461848580067E-2</v>
      </c>
      <c r="U9" s="158">
        <v>0.75</v>
      </c>
      <c r="V9" s="158">
        <f t="shared" si="1"/>
        <v>6.4840615798106752E-2</v>
      </c>
      <c r="W9" s="159" t="s">
        <v>58</v>
      </c>
      <c r="X9" s="159" t="s">
        <v>59</v>
      </c>
    </row>
    <row r="10" spans="1:24" ht="87" customHeight="1" x14ac:dyDescent="0.2">
      <c r="A10" s="134">
        <v>3</v>
      </c>
      <c r="B10" s="97" t="s">
        <v>35</v>
      </c>
      <c r="C10" s="135" t="s">
        <v>36</v>
      </c>
      <c r="D10" s="135" t="s">
        <v>51</v>
      </c>
      <c r="E10" s="135" t="s">
        <v>60</v>
      </c>
      <c r="F10" s="32" t="s">
        <v>61</v>
      </c>
      <c r="G10" s="32" t="s">
        <v>62</v>
      </c>
      <c r="H10" s="61" t="s">
        <v>63</v>
      </c>
      <c r="I10" s="35" t="s">
        <v>42</v>
      </c>
      <c r="J10" s="144" t="s">
        <v>64</v>
      </c>
      <c r="K10" s="36" t="s">
        <v>65</v>
      </c>
      <c r="L10" s="33" t="s">
        <v>45</v>
      </c>
      <c r="M10" s="33" t="s">
        <v>66</v>
      </c>
      <c r="N10" s="144" t="s">
        <v>67</v>
      </c>
      <c r="O10" s="101" t="s">
        <v>68</v>
      </c>
      <c r="P10" s="77">
        <v>1</v>
      </c>
      <c r="Q10" s="35" t="s">
        <v>49</v>
      </c>
      <c r="R10" s="157">
        <f>[2]PAI!R8</f>
        <v>326</v>
      </c>
      <c r="S10" s="157">
        <f>[2]PAI!S8</f>
        <v>280</v>
      </c>
      <c r="T10" s="158">
        <f t="shared" si="0"/>
        <v>0.87321428571428572</v>
      </c>
      <c r="U10" s="158">
        <v>0.75</v>
      </c>
      <c r="V10" s="158">
        <f t="shared" si="1"/>
        <v>1</v>
      </c>
      <c r="W10" s="159" t="s">
        <v>69</v>
      </c>
      <c r="X10" s="159"/>
    </row>
    <row r="11" spans="1:24" ht="87" customHeight="1" x14ac:dyDescent="0.2">
      <c r="A11" s="134">
        <v>4</v>
      </c>
      <c r="B11" s="97" t="s">
        <v>35</v>
      </c>
      <c r="C11" s="135" t="s">
        <v>36</v>
      </c>
      <c r="D11" s="135" t="s">
        <v>51</v>
      </c>
      <c r="E11" s="135" t="s">
        <v>70</v>
      </c>
      <c r="F11" s="32" t="s">
        <v>71</v>
      </c>
      <c r="G11" s="32" t="s">
        <v>72</v>
      </c>
      <c r="H11" s="61" t="s">
        <v>63</v>
      </c>
      <c r="I11" s="35" t="s">
        <v>42</v>
      </c>
      <c r="J11" s="34" t="s">
        <v>73</v>
      </c>
      <c r="K11" s="36" t="s">
        <v>65</v>
      </c>
      <c r="L11" s="33" t="s">
        <v>45</v>
      </c>
      <c r="M11" s="33" t="s">
        <v>66</v>
      </c>
      <c r="N11" s="135" t="s">
        <v>74</v>
      </c>
      <c r="O11" s="101" t="s">
        <v>75</v>
      </c>
      <c r="P11" s="77">
        <v>1</v>
      </c>
      <c r="Q11" s="35" t="s">
        <v>49</v>
      </c>
      <c r="R11" s="157">
        <f>[2]PAI!R9</f>
        <v>153</v>
      </c>
      <c r="S11" s="157">
        <f>[2]PAI!S9</f>
        <v>158</v>
      </c>
      <c r="T11" s="158">
        <f t="shared" si="0"/>
        <v>0.72626582278481022</v>
      </c>
      <c r="U11" s="158">
        <v>0.75</v>
      </c>
      <c r="V11" s="158">
        <f t="shared" si="1"/>
        <v>0.968354430379747</v>
      </c>
      <c r="W11" s="159" t="s">
        <v>76</v>
      </c>
      <c r="X11" s="159" t="s">
        <v>77</v>
      </c>
    </row>
    <row r="12" spans="1:24" ht="87" customHeight="1" x14ac:dyDescent="0.2">
      <c r="A12" s="134">
        <v>5</v>
      </c>
      <c r="B12" s="97" t="s">
        <v>35</v>
      </c>
      <c r="C12" s="135" t="s">
        <v>36</v>
      </c>
      <c r="D12" s="135" t="s">
        <v>51</v>
      </c>
      <c r="E12" s="135" t="s">
        <v>78</v>
      </c>
      <c r="F12" s="32" t="s">
        <v>39</v>
      </c>
      <c r="G12" s="32" t="s">
        <v>79</v>
      </c>
      <c r="H12" s="61" t="s">
        <v>63</v>
      </c>
      <c r="I12" s="35" t="s">
        <v>42</v>
      </c>
      <c r="J12" s="34" t="s">
        <v>80</v>
      </c>
      <c r="K12" s="36" t="s">
        <v>65</v>
      </c>
      <c r="L12" s="33" t="s">
        <v>45</v>
      </c>
      <c r="M12" s="33" t="s">
        <v>66</v>
      </c>
      <c r="N12" s="135" t="s">
        <v>81</v>
      </c>
      <c r="O12" s="101" t="s">
        <v>82</v>
      </c>
      <c r="P12" s="77">
        <v>1</v>
      </c>
      <c r="Q12" s="35" t="s">
        <v>49</v>
      </c>
      <c r="R12" s="157">
        <f>[2]PAI!R10</f>
        <v>43</v>
      </c>
      <c r="S12" s="157">
        <f>[2]PAI!S10</f>
        <v>43</v>
      </c>
      <c r="T12" s="158">
        <f t="shared" si="0"/>
        <v>0.75</v>
      </c>
      <c r="U12" s="158">
        <v>0.75</v>
      </c>
      <c r="V12" s="158">
        <f t="shared" si="1"/>
        <v>1</v>
      </c>
      <c r="W12" s="159" t="s">
        <v>83</v>
      </c>
      <c r="X12" s="159"/>
    </row>
    <row r="13" spans="1:24" ht="87" customHeight="1" x14ac:dyDescent="0.2">
      <c r="A13" s="134">
        <v>6</v>
      </c>
      <c r="B13" s="97" t="s">
        <v>35</v>
      </c>
      <c r="C13" s="135" t="s">
        <v>36</v>
      </c>
      <c r="D13" s="135" t="s">
        <v>51</v>
      </c>
      <c r="E13" s="136" t="s">
        <v>84</v>
      </c>
      <c r="F13" s="32" t="s">
        <v>39</v>
      </c>
      <c r="G13" s="32" t="s">
        <v>85</v>
      </c>
      <c r="H13" s="61" t="s">
        <v>86</v>
      </c>
      <c r="I13" s="35" t="s">
        <v>42</v>
      </c>
      <c r="J13" s="37" t="s">
        <v>87</v>
      </c>
      <c r="K13" s="36" t="s">
        <v>44</v>
      </c>
      <c r="L13" s="33" t="s">
        <v>45</v>
      </c>
      <c r="M13" s="33" t="s">
        <v>66</v>
      </c>
      <c r="N13" s="141" t="s">
        <v>88</v>
      </c>
      <c r="O13" s="111" t="s">
        <v>89</v>
      </c>
      <c r="P13" s="71">
        <v>1</v>
      </c>
      <c r="Q13" s="35" t="s">
        <v>49</v>
      </c>
      <c r="R13" s="157">
        <f>[3]PAI!R8</f>
        <v>17</v>
      </c>
      <c r="S13" s="157">
        <f>[3]PAI!S8</f>
        <v>17</v>
      </c>
      <c r="T13" s="158">
        <f t="shared" si="0"/>
        <v>0.75</v>
      </c>
      <c r="U13" s="158">
        <v>0.75</v>
      </c>
      <c r="V13" s="158">
        <f t="shared" si="1"/>
        <v>1</v>
      </c>
      <c r="W13" s="159" t="s">
        <v>736</v>
      </c>
      <c r="X13" s="159"/>
    </row>
    <row r="14" spans="1:24" ht="87" customHeight="1" x14ac:dyDescent="0.2">
      <c r="A14" s="134">
        <v>109</v>
      </c>
      <c r="B14" s="97" t="s">
        <v>35</v>
      </c>
      <c r="C14" s="135" t="s">
        <v>36</v>
      </c>
      <c r="D14" s="135" t="s">
        <v>51</v>
      </c>
      <c r="E14" s="136" t="s">
        <v>84</v>
      </c>
      <c r="F14" s="32" t="s">
        <v>71</v>
      </c>
      <c r="G14" s="32" t="s">
        <v>72</v>
      </c>
      <c r="H14" s="61" t="s">
        <v>86</v>
      </c>
      <c r="I14" s="35" t="s">
        <v>90</v>
      </c>
      <c r="J14" s="37" t="s">
        <v>91</v>
      </c>
      <c r="K14" s="36" t="s">
        <v>44</v>
      </c>
      <c r="L14" s="33" t="s">
        <v>45</v>
      </c>
      <c r="M14" s="33" t="s">
        <v>66</v>
      </c>
      <c r="N14" s="141" t="s">
        <v>92</v>
      </c>
      <c r="O14" s="111" t="s">
        <v>93</v>
      </c>
      <c r="P14" s="71">
        <v>1</v>
      </c>
      <c r="Q14" s="35" t="s">
        <v>49</v>
      </c>
      <c r="R14" s="157">
        <f>[3]PAI!R9</f>
        <v>30</v>
      </c>
      <c r="S14" s="157">
        <f>[3]PAI!S9</f>
        <v>31</v>
      </c>
      <c r="T14" s="158">
        <f t="shared" si="0"/>
        <v>0.72580645161290325</v>
      </c>
      <c r="U14" s="158">
        <v>0.75</v>
      </c>
      <c r="V14" s="158">
        <f t="shared" si="1"/>
        <v>0.967741935483871</v>
      </c>
      <c r="W14" s="159" t="s">
        <v>737</v>
      </c>
      <c r="X14" s="159"/>
    </row>
    <row r="15" spans="1:24" ht="87" customHeight="1" x14ac:dyDescent="0.2">
      <c r="A15" s="134">
        <v>7</v>
      </c>
      <c r="B15" s="97" t="s">
        <v>35</v>
      </c>
      <c r="C15" s="135" t="s">
        <v>36</v>
      </c>
      <c r="D15" s="135" t="s">
        <v>51</v>
      </c>
      <c r="E15" s="135" t="s">
        <v>94</v>
      </c>
      <c r="F15" s="32" t="s">
        <v>39</v>
      </c>
      <c r="G15" s="32" t="s">
        <v>95</v>
      </c>
      <c r="H15" s="61" t="s">
        <v>86</v>
      </c>
      <c r="I15" s="35" t="s">
        <v>42</v>
      </c>
      <c r="J15" s="35" t="s">
        <v>96</v>
      </c>
      <c r="K15" s="36" t="s">
        <v>65</v>
      </c>
      <c r="L15" s="33" t="s">
        <v>45</v>
      </c>
      <c r="M15" s="33" t="s">
        <v>66</v>
      </c>
      <c r="N15" s="144" t="s">
        <v>97</v>
      </c>
      <c r="O15" s="102" t="s">
        <v>98</v>
      </c>
      <c r="P15" s="77">
        <v>1</v>
      </c>
      <c r="Q15" s="35" t="s">
        <v>49</v>
      </c>
      <c r="R15" s="157">
        <f>[3]PAI!R10</f>
        <v>35</v>
      </c>
      <c r="S15" s="157">
        <f>[3]PAI!S10</f>
        <v>41</v>
      </c>
      <c r="T15" s="158">
        <f t="shared" si="0"/>
        <v>0.6402439024390244</v>
      </c>
      <c r="U15" s="158">
        <v>0.75</v>
      </c>
      <c r="V15" s="158">
        <f t="shared" si="1"/>
        <v>0.85365853658536583</v>
      </c>
      <c r="W15" s="159" t="s">
        <v>738</v>
      </c>
      <c r="X15" s="159"/>
    </row>
    <row r="16" spans="1:24" ht="87" customHeight="1" x14ac:dyDescent="0.2">
      <c r="A16" s="134">
        <v>110</v>
      </c>
      <c r="B16" s="97" t="s">
        <v>35</v>
      </c>
      <c r="C16" s="135" t="s">
        <v>36</v>
      </c>
      <c r="D16" s="135" t="s">
        <v>51</v>
      </c>
      <c r="E16" s="135" t="s">
        <v>94</v>
      </c>
      <c r="F16" s="32" t="s">
        <v>99</v>
      </c>
      <c r="G16" s="32" t="s">
        <v>72</v>
      </c>
      <c r="H16" s="61" t="s">
        <v>86</v>
      </c>
      <c r="I16" s="35" t="s">
        <v>90</v>
      </c>
      <c r="J16" s="35" t="s">
        <v>100</v>
      </c>
      <c r="K16" s="36" t="s">
        <v>65</v>
      </c>
      <c r="L16" s="33" t="s">
        <v>45</v>
      </c>
      <c r="M16" s="33" t="s">
        <v>66</v>
      </c>
      <c r="N16" s="144" t="s">
        <v>101</v>
      </c>
      <c r="O16" s="102" t="s">
        <v>102</v>
      </c>
      <c r="P16" s="77">
        <v>1</v>
      </c>
      <c r="Q16" s="35" t="s">
        <v>49</v>
      </c>
      <c r="R16" s="157">
        <f>[3]PAI!R11</f>
        <v>25</v>
      </c>
      <c r="S16" s="157">
        <f>[3]PAI!S11</f>
        <v>29</v>
      </c>
      <c r="T16" s="158">
        <f t="shared" si="0"/>
        <v>0.64655172413793105</v>
      </c>
      <c r="U16" s="158">
        <v>0.75</v>
      </c>
      <c r="V16" s="158">
        <f t="shared" si="1"/>
        <v>0.86206896551724144</v>
      </c>
      <c r="W16" s="159" t="s">
        <v>739</v>
      </c>
      <c r="X16" s="159"/>
    </row>
    <row r="17" spans="1:24" ht="87" customHeight="1" x14ac:dyDescent="0.2">
      <c r="A17" s="134">
        <v>8</v>
      </c>
      <c r="B17" s="97" t="s">
        <v>35</v>
      </c>
      <c r="C17" s="135" t="s">
        <v>36</v>
      </c>
      <c r="D17" s="135" t="s">
        <v>51</v>
      </c>
      <c r="E17" s="136" t="s">
        <v>103</v>
      </c>
      <c r="F17" s="32" t="s">
        <v>104</v>
      </c>
      <c r="G17" s="32" t="s">
        <v>54</v>
      </c>
      <c r="H17" s="61" t="s">
        <v>105</v>
      </c>
      <c r="I17" s="35" t="s">
        <v>42</v>
      </c>
      <c r="J17" s="32" t="s">
        <v>106</v>
      </c>
      <c r="K17" s="36" t="s">
        <v>44</v>
      </c>
      <c r="L17" s="33" t="s">
        <v>45</v>
      </c>
      <c r="M17" s="33" t="s">
        <v>46</v>
      </c>
      <c r="N17" s="144" t="s">
        <v>107</v>
      </c>
      <c r="O17" s="108" t="s">
        <v>108</v>
      </c>
      <c r="P17" s="74">
        <v>50</v>
      </c>
      <c r="Q17" s="35" t="s">
        <v>49</v>
      </c>
      <c r="R17" s="157">
        <f>[4]PAI!R8</f>
        <v>98</v>
      </c>
      <c r="S17" s="157">
        <f>[4]PAI!S8</f>
        <v>50</v>
      </c>
      <c r="T17" s="158">
        <f t="shared" si="0"/>
        <v>1</v>
      </c>
      <c r="U17" s="158">
        <v>0.75</v>
      </c>
      <c r="V17" s="158">
        <f t="shared" si="1"/>
        <v>1</v>
      </c>
      <c r="W17" s="159" t="s">
        <v>109</v>
      </c>
      <c r="X17" s="159"/>
    </row>
    <row r="18" spans="1:24" ht="87" customHeight="1" x14ac:dyDescent="0.2">
      <c r="A18" s="134">
        <v>9</v>
      </c>
      <c r="B18" s="97" t="s">
        <v>35</v>
      </c>
      <c r="C18" s="135" t="s">
        <v>36</v>
      </c>
      <c r="D18" s="135" t="s">
        <v>110</v>
      </c>
      <c r="E18" s="135" t="s">
        <v>111</v>
      </c>
      <c r="F18" s="32" t="s">
        <v>53</v>
      </c>
      <c r="G18" s="32" t="s">
        <v>54</v>
      </c>
      <c r="H18" s="61" t="s">
        <v>105</v>
      </c>
      <c r="I18" s="35" t="s">
        <v>42</v>
      </c>
      <c r="J18" s="34" t="s">
        <v>112</v>
      </c>
      <c r="K18" s="36" t="s">
        <v>44</v>
      </c>
      <c r="L18" s="33" t="s">
        <v>45</v>
      </c>
      <c r="M18" s="33" t="s">
        <v>46</v>
      </c>
      <c r="N18" s="135" t="s">
        <v>113</v>
      </c>
      <c r="O18" s="108" t="s">
        <v>114</v>
      </c>
      <c r="P18" s="38">
        <v>70</v>
      </c>
      <c r="Q18" s="35" t="s">
        <v>49</v>
      </c>
      <c r="R18" s="157">
        <f>[4]PAI!R9</f>
        <v>60</v>
      </c>
      <c r="S18" s="157">
        <f>[4]PAI!S9</f>
        <v>70</v>
      </c>
      <c r="T18" s="158">
        <f t="shared" si="0"/>
        <v>0.8571428571428571</v>
      </c>
      <c r="U18" s="158">
        <v>0.75</v>
      </c>
      <c r="V18" s="158">
        <f t="shared" si="1"/>
        <v>1</v>
      </c>
      <c r="W18" s="159" t="s">
        <v>115</v>
      </c>
      <c r="X18" s="159"/>
    </row>
    <row r="19" spans="1:24" ht="87" customHeight="1" x14ac:dyDescent="0.2">
      <c r="A19" s="134">
        <v>10</v>
      </c>
      <c r="B19" s="97" t="s">
        <v>35</v>
      </c>
      <c r="C19" s="135" t="s">
        <v>36</v>
      </c>
      <c r="D19" s="135" t="s">
        <v>37</v>
      </c>
      <c r="E19" s="136" t="s">
        <v>116</v>
      </c>
      <c r="F19" s="32" t="s">
        <v>117</v>
      </c>
      <c r="G19" s="32" t="s">
        <v>118</v>
      </c>
      <c r="H19" s="61" t="s">
        <v>119</v>
      </c>
      <c r="I19" s="35" t="s">
        <v>42</v>
      </c>
      <c r="J19" s="37" t="s">
        <v>120</v>
      </c>
      <c r="K19" s="36" t="s">
        <v>44</v>
      </c>
      <c r="L19" s="33" t="s">
        <v>45</v>
      </c>
      <c r="M19" s="33" t="s">
        <v>46</v>
      </c>
      <c r="N19" s="135" t="s">
        <v>121</v>
      </c>
      <c r="O19" s="111" t="s">
        <v>122</v>
      </c>
      <c r="P19" s="85">
        <v>46</v>
      </c>
      <c r="Q19" s="35" t="s">
        <v>49</v>
      </c>
      <c r="R19" s="157">
        <f>[5]PAI!R8</f>
        <v>0</v>
      </c>
      <c r="S19" s="157">
        <f>[5]PAI!S8</f>
        <v>46</v>
      </c>
      <c r="T19" s="158">
        <f t="shared" ref="T19:T82" si="2">MIN(IFERROR(IF(M19="Programación anual", IF(COUNTIF(P19,"&lt;=1")=1,(R19/S19)*(100%/P19),R19/S19), IF(COUNTIF(P19,"&lt;=1")=1,(R19/S19)*(100%/P19)*(U19/100%),(R19/S19)*(U19/100%))),0),1)</f>
        <v>0</v>
      </c>
      <c r="U19" s="158">
        <v>0.75</v>
      </c>
      <c r="V19" s="158">
        <f t="shared" si="1"/>
        <v>0</v>
      </c>
      <c r="W19" s="159" t="s">
        <v>123</v>
      </c>
      <c r="X19" s="159" t="s">
        <v>124</v>
      </c>
    </row>
    <row r="20" spans="1:24" ht="87" customHeight="1" x14ac:dyDescent="0.2">
      <c r="A20" s="134">
        <v>11</v>
      </c>
      <c r="B20" s="97" t="s">
        <v>35</v>
      </c>
      <c r="C20" s="135" t="s">
        <v>36</v>
      </c>
      <c r="D20" s="135" t="s">
        <v>37</v>
      </c>
      <c r="E20" s="135" t="s">
        <v>125</v>
      </c>
      <c r="F20" s="32" t="s">
        <v>117</v>
      </c>
      <c r="G20" s="35" t="s">
        <v>118</v>
      </c>
      <c r="H20" s="61" t="s">
        <v>119</v>
      </c>
      <c r="I20" s="35" t="s">
        <v>42</v>
      </c>
      <c r="J20" s="35" t="s">
        <v>126</v>
      </c>
      <c r="K20" s="36" t="s">
        <v>65</v>
      </c>
      <c r="L20" s="33" t="s">
        <v>45</v>
      </c>
      <c r="M20" s="33" t="s">
        <v>46</v>
      </c>
      <c r="N20" s="144" t="s">
        <v>127</v>
      </c>
      <c r="O20" s="102" t="s">
        <v>128</v>
      </c>
      <c r="P20" s="72">
        <v>3</v>
      </c>
      <c r="Q20" s="35" t="s">
        <v>49</v>
      </c>
      <c r="R20" s="157">
        <f>[5]PAI!R9</f>
        <v>2</v>
      </c>
      <c r="S20" s="157">
        <f>[5]PAI!S9</f>
        <v>3</v>
      </c>
      <c r="T20" s="158">
        <f t="shared" si="2"/>
        <v>0.66666666666666663</v>
      </c>
      <c r="U20" s="158">
        <v>0.75</v>
      </c>
      <c r="V20" s="158">
        <f t="shared" si="1"/>
        <v>0.88888888888888884</v>
      </c>
      <c r="W20" s="159" t="s">
        <v>129</v>
      </c>
      <c r="X20" s="159" t="s">
        <v>130</v>
      </c>
    </row>
    <row r="21" spans="1:24" ht="87" customHeight="1" x14ac:dyDescent="0.2">
      <c r="A21" s="134">
        <v>12</v>
      </c>
      <c r="B21" s="97" t="s">
        <v>35</v>
      </c>
      <c r="C21" s="135" t="s">
        <v>131</v>
      </c>
      <c r="D21" s="135" t="s">
        <v>132</v>
      </c>
      <c r="E21" s="135" t="s">
        <v>133</v>
      </c>
      <c r="F21" s="34" t="s">
        <v>134</v>
      </c>
      <c r="G21" s="34" t="s">
        <v>135</v>
      </c>
      <c r="H21" s="61" t="s">
        <v>136</v>
      </c>
      <c r="I21" s="35" t="s">
        <v>42</v>
      </c>
      <c r="J21" s="144" t="s">
        <v>137</v>
      </c>
      <c r="K21" s="36" t="s">
        <v>65</v>
      </c>
      <c r="L21" s="33" t="s">
        <v>45</v>
      </c>
      <c r="M21" s="33" t="s">
        <v>66</v>
      </c>
      <c r="N21" s="135" t="s">
        <v>138</v>
      </c>
      <c r="O21" s="118" t="s">
        <v>139</v>
      </c>
      <c r="P21" s="77">
        <v>1</v>
      </c>
      <c r="Q21" s="35" t="s">
        <v>49</v>
      </c>
      <c r="R21" s="157">
        <f>[6]PAI!R8</f>
        <v>77</v>
      </c>
      <c r="S21" s="157">
        <f>[6]PAI!S8</f>
        <v>77</v>
      </c>
      <c r="T21" s="158">
        <f t="shared" si="2"/>
        <v>0.75</v>
      </c>
      <c r="U21" s="158">
        <v>0.75</v>
      </c>
      <c r="V21" s="158">
        <f t="shared" si="1"/>
        <v>1</v>
      </c>
      <c r="W21" s="159" t="s">
        <v>140</v>
      </c>
      <c r="X21" s="159" t="s">
        <v>141</v>
      </c>
    </row>
    <row r="22" spans="1:24" ht="87" customHeight="1" x14ac:dyDescent="0.2">
      <c r="A22" s="134">
        <v>13</v>
      </c>
      <c r="B22" s="95" t="s">
        <v>142</v>
      </c>
      <c r="C22" s="135" t="s">
        <v>143</v>
      </c>
      <c r="D22" s="135" t="s">
        <v>144</v>
      </c>
      <c r="E22" s="135" t="s">
        <v>145</v>
      </c>
      <c r="F22" s="32" t="s">
        <v>146</v>
      </c>
      <c r="G22" s="32" t="s">
        <v>147</v>
      </c>
      <c r="H22" s="61" t="s">
        <v>148</v>
      </c>
      <c r="I22" s="35" t="s">
        <v>42</v>
      </c>
      <c r="J22" s="35" t="s">
        <v>149</v>
      </c>
      <c r="K22" s="36" t="s">
        <v>44</v>
      </c>
      <c r="L22" s="33" t="s">
        <v>150</v>
      </c>
      <c r="M22" s="33" t="s">
        <v>46</v>
      </c>
      <c r="N22" s="144" t="s">
        <v>151</v>
      </c>
      <c r="O22" s="101" t="s">
        <v>152</v>
      </c>
      <c r="P22" s="63">
        <v>335841000000</v>
      </c>
      <c r="Q22" s="35" t="s">
        <v>49</v>
      </c>
      <c r="R22" s="161">
        <f>[7]PAI!R8</f>
        <v>321883062038</v>
      </c>
      <c r="S22" s="161">
        <f>[7]PAI!S8</f>
        <v>335841000000</v>
      </c>
      <c r="T22" s="158">
        <f t="shared" si="2"/>
        <v>0.9584388506406305</v>
      </c>
      <c r="U22" s="158">
        <v>0.75</v>
      </c>
      <c r="V22" s="158">
        <f t="shared" si="1"/>
        <v>1</v>
      </c>
      <c r="W22" s="159" t="s">
        <v>153</v>
      </c>
      <c r="X22" s="159"/>
    </row>
    <row r="23" spans="1:24" ht="87" customHeight="1" x14ac:dyDescent="0.2">
      <c r="A23" s="134">
        <v>14</v>
      </c>
      <c r="B23" s="95" t="s">
        <v>142</v>
      </c>
      <c r="C23" s="135" t="s">
        <v>143</v>
      </c>
      <c r="D23" s="135" t="s">
        <v>144</v>
      </c>
      <c r="E23" s="135" t="s">
        <v>154</v>
      </c>
      <c r="F23" s="32" t="s">
        <v>155</v>
      </c>
      <c r="G23" s="32" t="s">
        <v>156</v>
      </c>
      <c r="H23" s="61" t="s">
        <v>105</v>
      </c>
      <c r="I23" s="35" t="s">
        <v>42</v>
      </c>
      <c r="J23" s="35" t="s">
        <v>157</v>
      </c>
      <c r="K23" s="36" t="s">
        <v>44</v>
      </c>
      <c r="L23" s="33" t="s">
        <v>150</v>
      </c>
      <c r="M23" s="33" t="s">
        <v>46</v>
      </c>
      <c r="N23" s="144" t="s">
        <v>158</v>
      </c>
      <c r="O23" s="101" t="s">
        <v>159</v>
      </c>
      <c r="P23" s="77">
        <v>1</v>
      </c>
      <c r="Q23" s="35" t="s">
        <v>49</v>
      </c>
      <c r="R23" s="161">
        <f>[4]PAI!R10</f>
        <v>5581529941</v>
      </c>
      <c r="S23" s="161">
        <f>[4]PAI!S10</f>
        <v>5581529941</v>
      </c>
      <c r="T23" s="158">
        <f t="shared" si="2"/>
        <v>1</v>
      </c>
      <c r="U23" s="158">
        <v>0.75</v>
      </c>
      <c r="V23" s="158">
        <f t="shared" si="1"/>
        <v>1</v>
      </c>
      <c r="W23" s="159" t="s">
        <v>160</v>
      </c>
      <c r="X23" s="159"/>
    </row>
    <row r="24" spans="1:24" ht="87" customHeight="1" x14ac:dyDescent="0.2">
      <c r="A24" s="134">
        <v>15</v>
      </c>
      <c r="B24" s="95" t="s">
        <v>142</v>
      </c>
      <c r="C24" s="135" t="s">
        <v>161</v>
      </c>
      <c r="D24" s="135" t="s">
        <v>162</v>
      </c>
      <c r="E24" s="137" t="s">
        <v>163</v>
      </c>
      <c r="F24" s="32" t="s">
        <v>71</v>
      </c>
      <c r="G24" s="32" t="s">
        <v>164</v>
      </c>
      <c r="H24" s="61" t="s">
        <v>165</v>
      </c>
      <c r="I24" s="35" t="s">
        <v>42</v>
      </c>
      <c r="J24" s="91" t="s">
        <v>166</v>
      </c>
      <c r="K24" s="35" t="s">
        <v>65</v>
      </c>
      <c r="L24" s="34" t="s">
        <v>45</v>
      </c>
      <c r="M24" s="34" t="s">
        <v>46</v>
      </c>
      <c r="N24" s="133" t="s">
        <v>167</v>
      </c>
      <c r="O24" s="133" t="s">
        <v>168</v>
      </c>
      <c r="P24" s="38">
        <v>283</v>
      </c>
      <c r="Q24" s="35" t="s">
        <v>49</v>
      </c>
      <c r="R24" s="157">
        <f>[8]PAI!R8</f>
        <v>101</v>
      </c>
      <c r="S24" s="157">
        <f>[8]PAI!S8</f>
        <v>283</v>
      </c>
      <c r="T24" s="158">
        <f t="shared" ref="T24:T30" si="3">IFERROR(IF(M24="Programación anual", IF(COUNTIF(P24,"&lt;=1")=1,(R24/S24)*(100%/P24),R24/S24), IF(COUNTIF(P24,"&lt;=1")=1,(R24/S24)*(100%/P24)*(U24/100%),(R24/S24)*(U24/100%))),0)</f>
        <v>0.35689045936395758</v>
      </c>
      <c r="U24" s="158">
        <v>0.75</v>
      </c>
      <c r="V24" s="158">
        <f t="shared" si="1"/>
        <v>0.47585394581861012</v>
      </c>
      <c r="W24" s="159" t="s">
        <v>169</v>
      </c>
      <c r="X24" s="159" t="s">
        <v>170</v>
      </c>
    </row>
    <row r="25" spans="1:24" ht="87" customHeight="1" x14ac:dyDescent="0.2">
      <c r="A25" s="134">
        <v>16</v>
      </c>
      <c r="B25" s="95" t="s">
        <v>142</v>
      </c>
      <c r="C25" s="135" t="s">
        <v>161</v>
      </c>
      <c r="D25" s="135" t="s">
        <v>162</v>
      </c>
      <c r="E25" s="135" t="s">
        <v>171</v>
      </c>
      <c r="F25" s="32" t="s">
        <v>155</v>
      </c>
      <c r="G25" s="32" t="s">
        <v>164</v>
      </c>
      <c r="H25" s="61" t="s">
        <v>165</v>
      </c>
      <c r="I25" s="35" t="s">
        <v>42</v>
      </c>
      <c r="J25" s="91" t="s">
        <v>172</v>
      </c>
      <c r="K25" s="35" t="s">
        <v>44</v>
      </c>
      <c r="L25" s="34" t="s">
        <v>150</v>
      </c>
      <c r="M25" s="34" t="s">
        <v>46</v>
      </c>
      <c r="N25" s="144" t="s">
        <v>173</v>
      </c>
      <c r="O25" s="101" t="s">
        <v>174</v>
      </c>
      <c r="P25" s="63">
        <v>468000000000</v>
      </c>
      <c r="Q25" s="35" t="s">
        <v>49</v>
      </c>
      <c r="R25" s="161">
        <f>[8]PAI!R9</f>
        <v>97548779327</v>
      </c>
      <c r="S25" s="161">
        <f>[8]PAI!S9</f>
        <v>468000000000</v>
      </c>
      <c r="T25" s="158">
        <f t="shared" si="3"/>
        <v>0.20843756266452992</v>
      </c>
      <c r="U25" s="158">
        <v>0.75</v>
      </c>
      <c r="V25" s="158">
        <f t="shared" si="1"/>
        <v>0.27791675021937323</v>
      </c>
      <c r="W25" s="159" t="s">
        <v>175</v>
      </c>
      <c r="X25" s="159" t="s">
        <v>176</v>
      </c>
    </row>
    <row r="26" spans="1:24" ht="87" customHeight="1" x14ac:dyDescent="0.2">
      <c r="A26" s="134">
        <v>18</v>
      </c>
      <c r="B26" s="95" t="s">
        <v>142</v>
      </c>
      <c r="C26" s="135" t="s">
        <v>161</v>
      </c>
      <c r="D26" s="135" t="s">
        <v>177</v>
      </c>
      <c r="E26" s="138" t="s">
        <v>178</v>
      </c>
      <c r="F26" s="32" t="s">
        <v>39</v>
      </c>
      <c r="G26" s="32" t="s">
        <v>40</v>
      </c>
      <c r="H26" s="61" t="s">
        <v>41</v>
      </c>
      <c r="I26" s="35" t="s">
        <v>42</v>
      </c>
      <c r="J26" s="60" t="s">
        <v>179</v>
      </c>
      <c r="K26" s="34" t="s">
        <v>44</v>
      </c>
      <c r="L26" s="34" t="s">
        <v>150</v>
      </c>
      <c r="M26" s="34" t="s">
        <v>46</v>
      </c>
      <c r="N26" s="138" t="s">
        <v>180</v>
      </c>
      <c r="O26" s="122" t="s">
        <v>181</v>
      </c>
      <c r="P26" s="73">
        <v>225000000000</v>
      </c>
      <c r="Q26" s="34" t="s">
        <v>49</v>
      </c>
      <c r="R26" s="161">
        <f>[1]PAI!R10</f>
        <v>8443452124</v>
      </c>
      <c r="S26" s="161">
        <v>225000000000</v>
      </c>
      <c r="T26" s="158">
        <f t="shared" si="3"/>
        <v>3.7526453884444443E-2</v>
      </c>
      <c r="U26" s="158">
        <v>0.75</v>
      </c>
      <c r="V26" s="158">
        <f t="shared" si="1"/>
        <v>5.0035271845925926E-2</v>
      </c>
      <c r="W26" s="159" t="s">
        <v>182</v>
      </c>
      <c r="X26" s="159" t="s">
        <v>183</v>
      </c>
    </row>
    <row r="27" spans="1:24" ht="87" customHeight="1" x14ac:dyDescent="0.2">
      <c r="A27" s="134">
        <v>19</v>
      </c>
      <c r="B27" s="95" t="s">
        <v>142</v>
      </c>
      <c r="C27" s="135" t="s">
        <v>161</v>
      </c>
      <c r="D27" s="138" t="s">
        <v>184</v>
      </c>
      <c r="E27" s="138" t="s">
        <v>185</v>
      </c>
      <c r="F27" s="60" t="s">
        <v>155</v>
      </c>
      <c r="G27" s="60" t="s">
        <v>186</v>
      </c>
      <c r="H27" s="61" t="s">
        <v>136</v>
      </c>
      <c r="I27" s="35" t="s">
        <v>42</v>
      </c>
      <c r="J27" s="39" t="s">
        <v>187</v>
      </c>
      <c r="K27" s="36" t="s">
        <v>44</v>
      </c>
      <c r="L27" s="33" t="s">
        <v>45</v>
      </c>
      <c r="M27" s="33" t="s">
        <v>46</v>
      </c>
      <c r="N27" s="145" t="s">
        <v>188</v>
      </c>
      <c r="O27" s="129" t="s">
        <v>189</v>
      </c>
      <c r="P27" s="47">
        <v>1</v>
      </c>
      <c r="Q27" s="35" t="s">
        <v>49</v>
      </c>
      <c r="R27" s="157">
        <f>[6]PAI!R9</f>
        <v>0</v>
      </c>
      <c r="S27" s="157">
        <f>[6]PAI!S9</f>
        <v>0</v>
      </c>
      <c r="T27" s="158">
        <f t="shared" si="3"/>
        <v>0</v>
      </c>
      <c r="U27" s="158">
        <v>0.75</v>
      </c>
      <c r="V27" s="158">
        <f t="shared" si="1"/>
        <v>0</v>
      </c>
      <c r="W27" s="159" t="s">
        <v>190</v>
      </c>
      <c r="X27" s="159" t="s">
        <v>191</v>
      </c>
    </row>
    <row r="28" spans="1:24" ht="87" customHeight="1" x14ac:dyDescent="0.2">
      <c r="A28" s="134">
        <v>21</v>
      </c>
      <c r="B28" s="95" t="s">
        <v>142</v>
      </c>
      <c r="C28" s="135" t="s">
        <v>161</v>
      </c>
      <c r="D28" s="139" t="s">
        <v>162</v>
      </c>
      <c r="E28" s="139" t="s">
        <v>192</v>
      </c>
      <c r="F28" s="40" t="s">
        <v>71</v>
      </c>
      <c r="G28" s="40" t="s">
        <v>164</v>
      </c>
      <c r="H28" s="61" t="s">
        <v>193</v>
      </c>
      <c r="I28" s="35" t="s">
        <v>42</v>
      </c>
      <c r="J28" s="41" t="s">
        <v>194</v>
      </c>
      <c r="K28" s="36" t="s">
        <v>44</v>
      </c>
      <c r="L28" s="33" t="s">
        <v>150</v>
      </c>
      <c r="M28" s="33" t="s">
        <v>46</v>
      </c>
      <c r="N28" s="146" t="s">
        <v>195</v>
      </c>
      <c r="O28" s="128" t="s">
        <v>196</v>
      </c>
      <c r="P28" s="130">
        <v>7842597469</v>
      </c>
      <c r="Q28" s="35" t="s">
        <v>49</v>
      </c>
      <c r="R28" s="161">
        <f>[9]PAI!R8</f>
        <v>10685933444</v>
      </c>
      <c r="S28" s="161">
        <f>[9]PAI!S8</f>
        <v>7842597469</v>
      </c>
      <c r="T28" s="158">
        <f t="shared" si="3"/>
        <v>1.3625502885031469</v>
      </c>
      <c r="U28" s="158">
        <v>0.75</v>
      </c>
      <c r="V28" s="158">
        <f t="shared" si="1"/>
        <v>1</v>
      </c>
      <c r="W28" s="159" t="s">
        <v>197</v>
      </c>
      <c r="X28" s="159"/>
    </row>
    <row r="29" spans="1:24" ht="87" customHeight="1" x14ac:dyDescent="0.2">
      <c r="A29" s="134">
        <v>22</v>
      </c>
      <c r="B29" s="95" t="s">
        <v>142</v>
      </c>
      <c r="C29" s="135" t="s">
        <v>161</v>
      </c>
      <c r="D29" s="140" t="s">
        <v>162</v>
      </c>
      <c r="E29" s="140" t="s">
        <v>198</v>
      </c>
      <c r="F29" s="42" t="s">
        <v>71</v>
      </c>
      <c r="G29" s="42" t="s">
        <v>164</v>
      </c>
      <c r="H29" s="61" t="s">
        <v>193</v>
      </c>
      <c r="I29" s="35" t="s">
        <v>42</v>
      </c>
      <c r="J29" s="43" t="s">
        <v>199</v>
      </c>
      <c r="K29" s="36" t="s">
        <v>44</v>
      </c>
      <c r="L29" s="33" t="s">
        <v>150</v>
      </c>
      <c r="M29" s="33" t="s">
        <v>46</v>
      </c>
      <c r="N29" s="147" t="s">
        <v>200</v>
      </c>
      <c r="O29" s="126" t="s">
        <v>201</v>
      </c>
      <c r="P29" s="75">
        <v>12472577991</v>
      </c>
      <c r="Q29" s="35" t="s">
        <v>49</v>
      </c>
      <c r="R29" s="161">
        <f>[9]PAI!R9</f>
        <v>18653217097</v>
      </c>
      <c r="S29" s="161">
        <f>[9]PAI!S9</f>
        <v>12472577991</v>
      </c>
      <c r="T29" s="158">
        <f t="shared" si="3"/>
        <v>1.4955382207639707</v>
      </c>
      <c r="U29" s="158">
        <v>0.75</v>
      </c>
      <c r="V29" s="158">
        <f t="shared" si="1"/>
        <v>1</v>
      </c>
      <c r="W29" s="159" t="s">
        <v>202</v>
      </c>
      <c r="X29" s="159" t="s">
        <v>203</v>
      </c>
    </row>
    <row r="30" spans="1:24" ht="87" customHeight="1" x14ac:dyDescent="0.2">
      <c r="A30" s="134">
        <v>23</v>
      </c>
      <c r="B30" s="95" t="s">
        <v>142</v>
      </c>
      <c r="C30" s="135" t="s">
        <v>161</v>
      </c>
      <c r="D30" s="135" t="s">
        <v>184</v>
      </c>
      <c r="E30" s="135" t="s">
        <v>204</v>
      </c>
      <c r="F30" s="32" t="s">
        <v>155</v>
      </c>
      <c r="G30" s="32" t="s">
        <v>164</v>
      </c>
      <c r="H30" s="61" t="s">
        <v>193</v>
      </c>
      <c r="I30" s="35" t="s">
        <v>42</v>
      </c>
      <c r="J30" s="35" t="s">
        <v>205</v>
      </c>
      <c r="K30" s="36" t="s">
        <v>44</v>
      </c>
      <c r="L30" s="34" t="s">
        <v>45</v>
      </c>
      <c r="M30" s="33" t="s">
        <v>46</v>
      </c>
      <c r="N30" s="144" t="s">
        <v>206</v>
      </c>
      <c r="O30" s="101" t="s">
        <v>207</v>
      </c>
      <c r="P30" s="76">
        <v>4</v>
      </c>
      <c r="Q30" s="35" t="s">
        <v>49</v>
      </c>
      <c r="R30" s="157">
        <f>[9]PAI!R10</f>
        <v>2</v>
      </c>
      <c r="S30" s="157">
        <f>[9]PAI!S10</f>
        <v>4</v>
      </c>
      <c r="T30" s="158">
        <f t="shared" si="3"/>
        <v>0.5</v>
      </c>
      <c r="U30" s="158">
        <v>0.75</v>
      </c>
      <c r="V30" s="158">
        <f t="shared" si="1"/>
        <v>0.66666666666666663</v>
      </c>
      <c r="W30" s="159" t="s">
        <v>208</v>
      </c>
      <c r="X30" s="159" t="s">
        <v>209</v>
      </c>
    </row>
    <row r="31" spans="1:24" ht="87" customHeight="1" x14ac:dyDescent="0.2">
      <c r="A31" s="134">
        <v>24</v>
      </c>
      <c r="B31" s="95" t="s">
        <v>142</v>
      </c>
      <c r="C31" s="135" t="s">
        <v>161</v>
      </c>
      <c r="D31" s="135" t="s">
        <v>184</v>
      </c>
      <c r="E31" s="135" t="s">
        <v>210</v>
      </c>
      <c r="F31" s="32" t="s">
        <v>71</v>
      </c>
      <c r="G31" s="32" t="s">
        <v>156</v>
      </c>
      <c r="H31" s="61" t="s">
        <v>193</v>
      </c>
      <c r="I31" s="35" t="s">
        <v>42</v>
      </c>
      <c r="J31" s="35" t="s">
        <v>211</v>
      </c>
      <c r="K31" s="36" t="s">
        <v>44</v>
      </c>
      <c r="L31" s="34" t="s">
        <v>45</v>
      </c>
      <c r="M31" s="33" t="s">
        <v>46</v>
      </c>
      <c r="N31" s="144" t="s">
        <v>212</v>
      </c>
      <c r="O31" s="101" t="s">
        <v>213</v>
      </c>
      <c r="P31" s="82">
        <v>170</v>
      </c>
      <c r="Q31" s="35" t="s">
        <v>49</v>
      </c>
      <c r="R31" s="157">
        <f>[9]PAI!R11</f>
        <v>20</v>
      </c>
      <c r="S31" s="157">
        <f>[9]PAI!S11</f>
        <v>170</v>
      </c>
      <c r="T31" s="158">
        <f t="shared" si="2"/>
        <v>0.11764705882352941</v>
      </c>
      <c r="U31" s="158">
        <v>0.75</v>
      </c>
      <c r="V31" s="158">
        <f t="shared" si="1"/>
        <v>0.15686274509803921</v>
      </c>
      <c r="W31" s="159" t="s">
        <v>214</v>
      </c>
      <c r="X31" s="159" t="s">
        <v>215</v>
      </c>
    </row>
    <row r="32" spans="1:24" ht="87" customHeight="1" x14ac:dyDescent="0.2">
      <c r="A32" s="134">
        <v>25</v>
      </c>
      <c r="B32" s="95" t="s">
        <v>142</v>
      </c>
      <c r="C32" s="135" t="s">
        <v>161</v>
      </c>
      <c r="D32" s="135" t="s">
        <v>216</v>
      </c>
      <c r="E32" s="135" t="s">
        <v>217</v>
      </c>
      <c r="F32" s="32" t="s">
        <v>146</v>
      </c>
      <c r="G32" s="32" t="s">
        <v>218</v>
      </c>
      <c r="H32" s="61" t="s">
        <v>148</v>
      </c>
      <c r="I32" s="35" t="s">
        <v>219</v>
      </c>
      <c r="J32" s="35" t="s">
        <v>220</v>
      </c>
      <c r="K32" s="36" t="s">
        <v>65</v>
      </c>
      <c r="L32" s="33" t="s">
        <v>150</v>
      </c>
      <c r="M32" s="33" t="s">
        <v>46</v>
      </c>
      <c r="N32" s="144" t="s">
        <v>221</v>
      </c>
      <c r="O32" s="101" t="s">
        <v>222</v>
      </c>
      <c r="P32" s="63">
        <v>612490000000</v>
      </c>
      <c r="Q32" s="35" t="s">
        <v>49</v>
      </c>
      <c r="R32" s="161">
        <f>[7]PAI!R9</f>
        <v>511753136370</v>
      </c>
      <c r="S32" s="161">
        <f>[7]PAI!S9</f>
        <v>612490000000</v>
      </c>
      <c r="T32" s="158">
        <f t="shared" si="2"/>
        <v>0.83552896597495474</v>
      </c>
      <c r="U32" s="158">
        <v>0.75</v>
      </c>
      <c r="V32" s="158">
        <f t="shared" si="1"/>
        <v>1</v>
      </c>
      <c r="W32" s="159" t="s">
        <v>223</v>
      </c>
      <c r="X32" s="159"/>
    </row>
    <row r="33" spans="1:24" ht="87" customHeight="1" x14ac:dyDescent="0.2">
      <c r="A33" s="134">
        <v>26</v>
      </c>
      <c r="B33" s="95" t="s">
        <v>142</v>
      </c>
      <c r="C33" s="135" t="s">
        <v>161</v>
      </c>
      <c r="D33" s="135" t="s">
        <v>216</v>
      </c>
      <c r="E33" s="135" t="s">
        <v>224</v>
      </c>
      <c r="F33" s="32" t="s">
        <v>146</v>
      </c>
      <c r="G33" s="32" t="s">
        <v>218</v>
      </c>
      <c r="H33" s="61" t="s">
        <v>148</v>
      </c>
      <c r="I33" s="35" t="s">
        <v>219</v>
      </c>
      <c r="J33" s="35" t="s">
        <v>225</v>
      </c>
      <c r="K33" s="36" t="s">
        <v>65</v>
      </c>
      <c r="L33" s="33" t="s">
        <v>150</v>
      </c>
      <c r="M33" s="33" t="s">
        <v>46</v>
      </c>
      <c r="N33" s="144" t="s">
        <v>226</v>
      </c>
      <c r="O33" s="101" t="s">
        <v>227</v>
      </c>
      <c r="P33" s="63">
        <v>127000000000</v>
      </c>
      <c r="Q33" s="35" t="s">
        <v>49</v>
      </c>
      <c r="R33" s="161">
        <f>[7]PAI!R10</f>
        <v>81347792887</v>
      </c>
      <c r="S33" s="161">
        <f>[7]PAI!S10</f>
        <v>127836393814</v>
      </c>
      <c r="T33" s="158">
        <f t="shared" ref="T33:T44" si="4">IFERROR(IF(M33="Programación anual", IF(COUNTIF(P33,"&lt;=1")=1,(R33/S33)*(100%/P33),R33/S33), IF(COUNTIF(P33,"&lt;=1")=1,(R33/S33)*(100%/P33)*(U33/100%),(R33/S33)*(U33/100%))),0)</f>
        <v>0.63634298856521088</v>
      </c>
      <c r="U33" s="158">
        <v>0.75</v>
      </c>
      <c r="V33" s="158">
        <f t="shared" si="1"/>
        <v>0.8484573180869478</v>
      </c>
      <c r="W33" s="159" t="s">
        <v>228</v>
      </c>
      <c r="X33" s="159"/>
    </row>
    <row r="34" spans="1:24" ht="87" customHeight="1" x14ac:dyDescent="0.2">
      <c r="A34" s="134">
        <v>27</v>
      </c>
      <c r="B34" s="95" t="s">
        <v>142</v>
      </c>
      <c r="C34" s="135" t="s">
        <v>161</v>
      </c>
      <c r="D34" s="135" t="s">
        <v>229</v>
      </c>
      <c r="E34" s="135" t="s">
        <v>230</v>
      </c>
      <c r="F34" s="32" t="s">
        <v>146</v>
      </c>
      <c r="G34" s="32" t="s">
        <v>147</v>
      </c>
      <c r="H34" s="61" t="s">
        <v>148</v>
      </c>
      <c r="I34" s="35" t="s">
        <v>42</v>
      </c>
      <c r="J34" s="35" t="s">
        <v>231</v>
      </c>
      <c r="K34" s="36" t="s">
        <v>44</v>
      </c>
      <c r="L34" s="33" t="s">
        <v>150</v>
      </c>
      <c r="M34" s="33" t="s">
        <v>46</v>
      </c>
      <c r="N34" s="144" t="s">
        <v>232</v>
      </c>
      <c r="O34" s="101" t="s">
        <v>233</v>
      </c>
      <c r="P34" s="63">
        <v>60000000000</v>
      </c>
      <c r="Q34" s="35" t="s">
        <v>49</v>
      </c>
      <c r="R34" s="161">
        <f>[7]PAI!R11</f>
        <v>59718281352.480003</v>
      </c>
      <c r="S34" s="161">
        <f>[7]PAI!S11</f>
        <v>70000000000</v>
      </c>
      <c r="T34" s="158">
        <f t="shared" si="4"/>
        <v>0.85311830503542863</v>
      </c>
      <c r="U34" s="158">
        <v>0.75</v>
      </c>
      <c r="V34" s="158">
        <f t="shared" si="1"/>
        <v>1</v>
      </c>
      <c r="W34" s="159" t="s">
        <v>234</v>
      </c>
      <c r="X34" s="159" t="s">
        <v>235</v>
      </c>
    </row>
    <row r="35" spans="1:24" ht="87" customHeight="1" x14ac:dyDescent="0.2">
      <c r="A35" s="134">
        <v>28</v>
      </c>
      <c r="B35" s="95" t="s">
        <v>142</v>
      </c>
      <c r="C35" s="135" t="s">
        <v>161</v>
      </c>
      <c r="D35" s="135" t="s">
        <v>162</v>
      </c>
      <c r="E35" s="135" t="s">
        <v>236</v>
      </c>
      <c r="F35" s="32" t="s">
        <v>61</v>
      </c>
      <c r="G35" s="32" t="s">
        <v>237</v>
      </c>
      <c r="H35" s="61" t="s">
        <v>63</v>
      </c>
      <c r="I35" s="35" t="s">
        <v>42</v>
      </c>
      <c r="J35" s="35" t="s">
        <v>238</v>
      </c>
      <c r="K35" s="36" t="s">
        <v>65</v>
      </c>
      <c r="L35" s="33" t="s">
        <v>45</v>
      </c>
      <c r="M35" s="33" t="s">
        <v>66</v>
      </c>
      <c r="N35" s="144" t="s">
        <v>239</v>
      </c>
      <c r="O35" s="101" t="s">
        <v>240</v>
      </c>
      <c r="P35" s="77">
        <v>1</v>
      </c>
      <c r="Q35" s="35" t="s">
        <v>49</v>
      </c>
      <c r="R35" s="157">
        <f>[2]PAI!R11</f>
        <v>77</v>
      </c>
      <c r="S35" s="157">
        <f>[2]PAI!S11</f>
        <v>64</v>
      </c>
      <c r="T35" s="158">
        <f t="shared" si="4"/>
        <v>0.90234375</v>
      </c>
      <c r="U35" s="158">
        <v>0.75</v>
      </c>
      <c r="V35" s="158">
        <f t="shared" si="1"/>
        <v>1</v>
      </c>
      <c r="W35" s="159" t="s">
        <v>241</v>
      </c>
      <c r="X35" s="159"/>
    </row>
    <row r="36" spans="1:24" ht="87" customHeight="1" x14ac:dyDescent="0.2">
      <c r="A36" s="134">
        <v>29</v>
      </c>
      <c r="B36" s="95" t="s">
        <v>142</v>
      </c>
      <c r="C36" s="135" t="s">
        <v>161</v>
      </c>
      <c r="D36" s="135" t="s">
        <v>162</v>
      </c>
      <c r="E36" s="135" t="s">
        <v>242</v>
      </c>
      <c r="F36" s="32" t="s">
        <v>61</v>
      </c>
      <c r="G36" s="35" t="s">
        <v>237</v>
      </c>
      <c r="H36" s="61" t="s">
        <v>86</v>
      </c>
      <c r="I36" s="35" t="s">
        <v>42</v>
      </c>
      <c r="J36" s="35" t="s">
        <v>243</v>
      </c>
      <c r="K36" s="36" t="s">
        <v>65</v>
      </c>
      <c r="L36" s="33" t="s">
        <v>45</v>
      </c>
      <c r="M36" s="33" t="s">
        <v>66</v>
      </c>
      <c r="N36" s="144" t="s">
        <v>244</v>
      </c>
      <c r="O36" s="102" t="s">
        <v>245</v>
      </c>
      <c r="P36" s="77">
        <v>1</v>
      </c>
      <c r="Q36" s="35" t="s">
        <v>49</v>
      </c>
      <c r="R36" s="157">
        <f>[3]PAI!R12</f>
        <v>253</v>
      </c>
      <c r="S36" s="157">
        <f>[3]PAI!S12</f>
        <v>253</v>
      </c>
      <c r="T36" s="158">
        <f t="shared" si="4"/>
        <v>0.75</v>
      </c>
      <c r="U36" s="158">
        <v>0.75</v>
      </c>
      <c r="V36" s="158">
        <f t="shared" si="1"/>
        <v>1</v>
      </c>
      <c r="W36" s="159" t="s">
        <v>740</v>
      </c>
      <c r="X36" s="159"/>
    </row>
    <row r="37" spans="1:24" ht="87" customHeight="1" x14ac:dyDescent="0.2">
      <c r="A37" s="134">
        <v>30</v>
      </c>
      <c r="B37" s="95" t="s">
        <v>142</v>
      </c>
      <c r="C37" s="135" t="s">
        <v>161</v>
      </c>
      <c r="D37" s="135" t="s">
        <v>184</v>
      </c>
      <c r="E37" s="135" t="s">
        <v>246</v>
      </c>
      <c r="F37" s="32" t="s">
        <v>53</v>
      </c>
      <c r="G37" s="32" t="s">
        <v>247</v>
      </c>
      <c r="H37" s="61" t="s">
        <v>105</v>
      </c>
      <c r="I37" s="35" t="s">
        <v>42</v>
      </c>
      <c r="J37" s="35" t="s">
        <v>248</v>
      </c>
      <c r="K37" s="36" t="s">
        <v>65</v>
      </c>
      <c r="L37" s="33" t="s">
        <v>150</v>
      </c>
      <c r="M37" s="33" t="s">
        <v>46</v>
      </c>
      <c r="N37" s="144" t="s">
        <v>249</v>
      </c>
      <c r="O37" s="104" t="s">
        <v>250</v>
      </c>
      <c r="P37" s="73">
        <v>700000000</v>
      </c>
      <c r="Q37" s="35" t="s">
        <v>49</v>
      </c>
      <c r="R37" s="161">
        <f>[4]PAI!R11</f>
        <v>722027943</v>
      </c>
      <c r="S37" s="161">
        <f>[4]PAI!S11</f>
        <v>700000000</v>
      </c>
      <c r="T37" s="158">
        <f t="shared" si="4"/>
        <v>1.03146849</v>
      </c>
      <c r="U37" s="158">
        <v>0.75</v>
      </c>
      <c r="V37" s="158">
        <f t="shared" si="1"/>
        <v>1</v>
      </c>
      <c r="W37" s="159" t="s">
        <v>251</v>
      </c>
      <c r="X37" s="159"/>
    </row>
    <row r="38" spans="1:24" ht="87" customHeight="1" x14ac:dyDescent="0.2">
      <c r="A38" s="134">
        <v>31</v>
      </c>
      <c r="B38" s="95" t="s">
        <v>142</v>
      </c>
      <c r="C38" s="135" t="s">
        <v>161</v>
      </c>
      <c r="D38" s="135" t="s">
        <v>184</v>
      </c>
      <c r="E38" s="135" t="s">
        <v>252</v>
      </c>
      <c r="F38" s="32" t="s">
        <v>155</v>
      </c>
      <c r="G38" s="32" t="s">
        <v>156</v>
      </c>
      <c r="H38" s="61" t="s">
        <v>105</v>
      </c>
      <c r="I38" s="35" t="s">
        <v>42</v>
      </c>
      <c r="J38" s="35" t="s">
        <v>253</v>
      </c>
      <c r="K38" s="36" t="s">
        <v>65</v>
      </c>
      <c r="L38" s="34" t="s">
        <v>45</v>
      </c>
      <c r="M38" s="33" t="s">
        <v>46</v>
      </c>
      <c r="N38" s="144" t="s">
        <v>254</v>
      </c>
      <c r="O38" s="127" t="s">
        <v>255</v>
      </c>
      <c r="P38" s="45">
        <v>150</v>
      </c>
      <c r="Q38" s="35" t="s">
        <v>49</v>
      </c>
      <c r="R38" s="157">
        <f>[4]PAI!R12</f>
        <v>44</v>
      </c>
      <c r="S38" s="157">
        <f>[4]PAI!S12</f>
        <v>150</v>
      </c>
      <c r="T38" s="158">
        <f t="shared" si="4"/>
        <v>0.29333333333333333</v>
      </c>
      <c r="U38" s="158">
        <v>0.75</v>
      </c>
      <c r="V38" s="158">
        <f t="shared" si="1"/>
        <v>0.39111111111111113</v>
      </c>
      <c r="W38" s="159" t="s">
        <v>256</v>
      </c>
      <c r="X38" s="159" t="s">
        <v>257</v>
      </c>
    </row>
    <row r="39" spans="1:24" ht="87" customHeight="1" x14ac:dyDescent="0.2">
      <c r="A39" s="134">
        <v>32</v>
      </c>
      <c r="B39" s="95" t="s">
        <v>142</v>
      </c>
      <c r="C39" s="135" t="s">
        <v>161</v>
      </c>
      <c r="D39" s="135" t="s">
        <v>184</v>
      </c>
      <c r="E39" s="135" t="s">
        <v>258</v>
      </c>
      <c r="F39" s="32" t="s">
        <v>155</v>
      </c>
      <c r="G39" s="32" t="s">
        <v>156</v>
      </c>
      <c r="H39" s="61" t="s">
        <v>105</v>
      </c>
      <c r="I39" s="35" t="s">
        <v>42</v>
      </c>
      <c r="J39" s="34" t="s">
        <v>259</v>
      </c>
      <c r="K39" s="36" t="s">
        <v>65</v>
      </c>
      <c r="L39" s="34" t="s">
        <v>45</v>
      </c>
      <c r="M39" s="33" t="s">
        <v>66</v>
      </c>
      <c r="N39" s="135" t="s">
        <v>260</v>
      </c>
      <c r="O39" s="102" t="s">
        <v>261</v>
      </c>
      <c r="P39" s="72">
        <v>15</v>
      </c>
      <c r="Q39" s="35" t="s">
        <v>49</v>
      </c>
      <c r="R39" s="157">
        <f>[4]PAI!R13</f>
        <v>6</v>
      </c>
      <c r="S39" s="157">
        <f>[4]PAI!S13</f>
        <v>15</v>
      </c>
      <c r="T39" s="158">
        <f t="shared" si="4"/>
        <v>0.30000000000000004</v>
      </c>
      <c r="U39" s="158">
        <v>0.75</v>
      </c>
      <c r="V39" s="158">
        <f t="shared" si="1"/>
        <v>0.40000000000000008</v>
      </c>
      <c r="W39" s="159" t="s">
        <v>262</v>
      </c>
      <c r="X39" s="159" t="s">
        <v>263</v>
      </c>
    </row>
    <row r="40" spans="1:24" ht="87" customHeight="1" x14ac:dyDescent="0.2">
      <c r="A40" s="134">
        <v>33</v>
      </c>
      <c r="B40" s="95" t="s">
        <v>142</v>
      </c>
      <c r="C40" s="135" t="s">
        <v>161</v>
      </c>
      <c r="D40" s="135" t="s">
        <v>162</v>
      </c>
      <c r="E40" s="135" t="s">
        <v>264</v>
      </c>
      <c r="F40" s="32" t="s">
        <v>155</v>
      </c>
      <c r="G40" s="32" t="s">
        <v>164</v>
      </c>
      <c r="H40" s="61" t="s">
        <v>105</v>
      </c>
      <c r="I40" s="35" t="s">
        <v>42</v>
      </c>
      <c r="J40" s="35" t="s">
        <v>265</v>
      </c>
      <c r="K40" s="36" t="s">
        <v>44</v>
      </c>
      <c r="L40" s="33" t="s">
        <v>150</v>
      </c>
      <c r="M40" s="33" t="s">
        <v>46</v>
      </c>
      <c r="N40" s="144" t="s">
        <v>266</v>
      </c>
      <c r="O40" s="101" t="s">
        <v>267</v>
      </c>
      <c r="P40" s="63">
        <v>16200000000</v>
      </c>
      <c r="Q40" s="35" t="s">
        <v>49</v>
      </c>
      <c r="R40" s="161">
        <f>[4]PAI!R14</f>
        <v>8253029222</v>
      </c>
      <c r="S40" s="161">
        <f>[4]PAI!S14</f>
        <v>16200000000</v>
      </c>
      <c r="T40" s="158">
        <f t="shared" si="4"/>
        <v>0.5094462482716049</v>
      </c>
      <c r="U40" s="158">
        <v>0.75</v>
      </c>
      <c r="V40" s="158">
        <f t="shared" ref="V40:V71" si="5">IFERROR(IF(R40="","",IF(T40&gt;=U40,1,T40/U40))," ")</f>
        <v>0.67926166436213986</v>
      </c>
      <c r="W40" s="159" t="s">
        <v>268</v>
      </c>
      <c r="X40" s="159" t="s">
        <v>269</v>
      </c>
    </row>
    <row r="41" spans="1:24" ht="87" customHeight="1" x14ac:dyDescent="0.2">
      <c r="A41" s="134">
        <v>34</v>
      </c>
      <c r="B41" s="95" t="s">
        <v>142</v>
      </c>
      <c r="C41" s="135" t="s">
        <v>161</v>
      </c>
      <c r="D41" s="135" t="s">
        <v>177</v>
      </c>
      <c r="E41" s="135" t="s">
        <v>270</v>
      </c>
      <c r="F41" s="32" t="s">
        <v>39</v>
      </c>
      <c r="G41" s="32" t="s">
        <v>271</v>
      </c>
      <c r="H41" s="61" t="s">
        <v>272</v>
      </c>
      <c r="I41" s="35" t="s">
        <v>42</v>
      </c>
      <c r="J41" s="34" t="s">
        <v>273</v>
      </c>
      <c r="K41" s="36" t="s">
        <v>65</v>
      </c>
      <c r="L41" s="33" t="s">
        <v>150</v>
      </c>
      <c r="M41" s="33" t="s">
        <v>46</v>
      </c>
      <c r="N41" s="144" t="s">
        <v>274</v>
      </c>
      <c r="O41" s="105" t="s">
        <v>275</v>
      </c>
      <c r="P41" s="44">
        <v>30000000000</v>
      </c>
      <c r="Q41" s="35" t="s">
        <v>49</v>
      </c>
      <c r="R41" s="161">
        <f>[10]PAI!R8</f>
        <v>8689741814</v>
      </c>
      <c r="S41" s="161">
        <f>[10]PAI!S8</f>
        <v>27000000000</v>
      </c>
      <c r="T41" s="158">
        <f t="shared" si="4"/>
        <v>0.32184228940740739</v>
      </c>
      <c r="U41" s="158">
        <v>0.75</v>
      </c>
      <c r="V41" s="158">
        <f t="shared" si="5"/>
        <v>0.42912305254320987</v>
      </c>
      <c r="W41" s="159" t="s">
        <v>276</v>
      </c>
      <c r="X41" s="159" t="s">
        <v>277</v>
      </c>
    </row>
    <row r="42" spans="1:24" ht="87" customHeight="1" x14ac:dyDescent="0.2">
      <c r="A42" s="134">
        <v>35</v>
      </c>
      <c r="B42" s="95" t="s">
        <v>142</v>
      </c>
      <c r="C42" s="135" t="s">
        <v>161</v>
      </c>
      <c r="D42" s="135" t="s">
        <v>177</v>
      </c>
      <c r="E42" s="135" t="s">
        <v>270</v>
      </c>
      <c r="F42" s="32" t="s">
        <v>39</v>
      </c>
      <c r="G42" s="32" t="s">
        <v>271</v>
      </c>
      <c r="H42" s="61" t="s">
        <v>278</v>
      </c>
      <c r="I42" s="35" t="s">
        <v>42</v>
      </c>
      <c r="J42" s="34" t="s">
        <v>273</v>
      </c>
      <c r="K42" s="36" t="s">
        <v>65</v>
      </c>
      <c r="L42" s="33" t="s">
        <v>150</v>
      </c>
      <c r="M42" s="33" t="s">
        <v>46</v>
      </c>
      <c r="N42" s="144" t="s">
        <v>274</v>
      </c>
      <c r="O42" s="105" t="s">
        <v>275</v>
      </c>
      <c r="P42" s="44">
        <v>68000000000.000008</v>
      </c>
      <c r="Q42" s="35" t="s">
        <v>49</v>
      </c>
      <c r="R42" s="161">
        <f>[11]PAI!R8</f>
        <v>40445556620</v>
      </c>
      <c r="S42" s="161">
        <f>[11]PAI!S8</f>
        <v>68000000000</v>
      </c>
      <c r="T42" s="158">
        <f t="shared" si="4"/>
        <v>0.59478759735294118</v>
      </c>
      <c r="U42" s="158">
        <v>0.75</v>
      </c>
      <c r="V42" s="158">
        <f t="shared" si="5"/>
        <v>0.79305012980392153</v>
      </c>
      <c r="W42" s="159" t="s">
        <v>279</v>
      </c>
      <c r="X42" s="159"/>
    </row>
    <row r="43" spans="1:24" ht="87" customHeight="1" x14ac:dyDescent="0.2">
      <c r="A43" s="134">
        <v>36</v>
      </c>
      <c r="B43" s="95" t="s">
        <v>142</v>
      </c>
      <c r="C43" s="135" t="s">
        <v>161</v>
      </c>
      <c r="D43" s="135" t="s">
        <v>177</v>
      </c>
      <c r="E43" s="135" t="s">
        <v>270</v>
      </c>
      <c r="F43" s="32" t="s">
        <v>39</v>
      </c>
      <c r="G43" s="32" t="s">
        <v>271</v>
      </c>
      <c r="H43" s="61" t="s">
        <v>280</v>
      </c>
      <c r="I43" s="35" t="s">
        <v>42</v>
      </c>
      <c r="J43" s="34" t="s">
        <v>273</v>
      </c>
      <c r="K43" s="36" t="s">
        <v>65</v>
      </c>
      <c r="L43" s="33" t="s">
        <v>150</v>
      </c>
      <c r="M43" s="33" t="s">
        <v>46</v>
      </c>
      <c r="N43" s="144" t="s">
        <v>274</v>
      </c>
      <c r="O43" s="105" t="s">
        <v>275</v>
      </c>
      <c r="P43" s="44">
        <v>48000000000</v>
      </c>
      <c r="Q43" s="35" t="s">
        <v>49</v>
      </c>
      <c r="R43" s="161">
        <f>[12]PAI!R8</f>
        <v>24950841995</v>
      </c>
      <c r="S43" s="161">
        <f>[12]PAI!S8</f>
        <v>48000000000</v>
      </c>
      <c r="T43" s="158">
        <f t="shared" si="4"/>
        <v>0.51980920822916665</v>
      </c>
      <c r="U43" s="158">
        <v>0.75</v>
      </c>
      <c r="V43" s="158">
        <f t="shared" si="5"/>
        <v>0.6930789443055555</v>
      </c>
      <c r="W43" s="159" t="s">
        <v>281</v>
      </c>
      <c r="X43" s="159" t="s">
        <v>282</v>
      </c>
    </row>
    <row r="44" spans="1:24" ht="87" customHeight="1" x14ac:dyDescent="0.2">
      <c r="A44" s="134">
        <v>37</v>
      </c>
      <c r="B44" s="95" t="s">
        <v>142</v>
      </c>
      <c r="C44" s="135" t="s">
        <v>161</v>
      </c>
      <c r="D44" s="135" t="s">
        <v>177</v>
      </c>
      <c r="E44" s="135" t="s">
        <v>270</v>
      </c>
      <c r="F44" s="32" t="s">
        <v>39</v>
      </c>
      <c r="G44" s="32" t="s">
        <v>271</v>
      </c>
      <c r="H44" s="61" t="s">
        <v>283</v>
      </c>
      <c r="I44" s="35" t="s">
        <v>42</v>
      </c>
      <c r="J44" s="34" t="s">
        <v>273</v>
      </c>
      <c r="K44" s="36" t="s">
        <v>65</v>
      </c>
      <c r="L44" s="33" t="s">
        <v>150</v>
      </c>
      <c r="M44" s="33" t="s">
        <v>46</v>
      </c>
      <c r="N44" s="144" t="s">
        <v>274</v>
      </c>
      <c r="O44" s="105" t="s">
        <v>275</v>
      </c>
      <c r="P44" s="44">
        <v>54000000000</v>
      </c>
      <c r="Q44" s="35" t="s">
        <v>49</v>
      </c>
      <c r="R44" s="161">
        <f>[13]PAI!R8</f>
        <v>26151117924</v>
      </c>
      <c r="S44" s="161">
        <f>[13]PAI!S8</f>
        <v>54000000000</v>
      </c>
      <c r="T44" s="158">
        <f t="shared" si="4"/>
        <v>0.48427996155555558</v>
      </c>
      <c r="U44" s="158">
        <v>0.75</v>
      </c>
      <c r="V44" s="158">
        <f t="shared" si="5"/>
        <v>0.64570661540740748</v>
      </c>
      <c r="W44" s="159" t="s">
        <v>284</v>
      </c>
      <c r="X44" s="159" t="s">
        <v>285</v>
      </c>
    </row>
    <row r="45" spans="1:24" ht="87" customHeight="1" x14ac:dyDescent="0.2">
      <c r="A45" s="134">
        <v>38</v>
      </c>
      <c r="B45" s="95" t="s">
        <v>142</v>
      </c>
      <c r="C45" s="135" t="s">
        <v>286</v>
      </c>
      <c r="D45" s="135" t="s">
        <v>287</v>
      </c>
      <c r="E45" s="135" t="s">
        <v>288</v>
      </c>
      <c r="F45" s="32" t="s">
        <v>289</v>
      </c>
      <c r="G45" s="32" t="s">
        <v>290</v>
      </c>
      <c r="H45" s="61" t="s">
        <v>291</v>
      </c>
      <c r="I45" s="35" t="s">
        <v>42</v>
      </c>
      <c r="J45" s="35" t="s">
        <v>292</v>
      </c>
      <c r="K45" s="36" t="s">
        <v>65</v>
      </c>
      <c r="L45" s="33" t="s">
        <v>150</v>
      </c>
      <c r="M45" s="33" t="s">
        <v>46</v>
      </c>
      <c r="N45" s="144" t="s">
        <v>293</v>
      </c>
      <c r="O45" s="103" t="s">
        <v>294</v>
      </c>
      <c r="P45" s="73">
        <v>2000000000</v>
      </c>
      <c r="Q45" s="35" t="s">
        <v>49</v>
      </c>
      <c r="R45" s="161">
        <f>[14]PAI!R8</f>
        <v>1353218609</v>
      </c>
      <c r="S45" s="161">
        <f>[14]PAI!S8</f>
        <v>2000000000</v>
      </c>
      <c r="T45" s="158">
        <f t="shared" si="2"/>
        <v>0.67660930450000001</v>
      </c>
      <c r="U45" s="158">
        <v>0.75</v>
      </c>
      <c r="V45" s="158">
        <f t="shared" si="5"/>
        <v>0.90214573933333331</v>
      </c>
      <c r="W45" s="159" t="s">
        <v>295</v>
      </c>
      <c r="X45" s="159"/>
    </row>
    <row r="46" spans="1:24" ht="87" customHeight="1" x14ac:dyDescent="0.2">
      <c r="A46" s="134">
        <v>39</v>
      </c>
      <c r="B46" s="95" t="s">
        <v>296</v>
      </c>
      <c r="C46" s="135" t="s">
        <v>297</v>
      </c>
      <c r="D46" s="135" t="s">
        <v>298</v>
      </c>
      <c r="E46" s="141" t="s">
        <v>299</v>
      </c>
      <c r="F46" s="32" t="s">
        <v>300</v>
      </c>
      <c r="G46" s="32" t="s">
        <v>301</v>
      </c>
      <c r="H46" s="61" t="s">
        <v>302</v>
      </c>
      <c r="I46" s="35" t="s">
        <v>42</v>
      </c>
      <c r="J46" s="37" t="s">
        <v>303</v>
      </c>
      <c r="K46" s="33" t="s">
        <v>65</v>
      </c>
      <c r="L46" s="33" t="s">
        <v>45</v>
      </c>
      <c r="M46" s="33" t="s">
        <v>46</v>
      </c>
      <c r="N46" s="141" t="s">
        <v>304</v>
      </c>
      <c r="O46" s="106" t="s">
        <v>305</v>
      </c>
      <c r="P46" s="82">
        <v>4</v>
      </c>
      <c r="Q46" s="35" t="s">
        <v>49</v>
      </c>
      <c r="R46" s="157">
        <f>[15]PAI!R8</f>
        <v>3</v>
      </c>
      <c r="S46" s="157">
        <f>[15]PAI!S8</f>
        <v>4</v>
      </c>
      <c r="T46" s="158">
        <f t="shared" si="2"/>
        <v>0.75</v>
      </c>
      <c r="U46" s="158">
        <v>0.75</v>
      </c>
      <c r="V46" s="158">
        <f t="shared" si="5"/>
        <v>1</v>
      </c>
      <c r="W46" s="159" t="s">
        <v>306</v>
      </c>
      <c r="X46" s="159"/>
    </row>
    <row r="47" spans="1:24" ht="87" customHeight="1" x14ac:dyDescent="0.2">
      <c r="A47" s="134">
        <v>40</v>
      </c>
      <c r="B47" s="95" t="s">
        <v>296</v>
      </c>
      <c r="C47" s="135" t="s">
        <v>297</v>
      </c>
      <c r="D47" s="135" t="s">
        <v>307</v>
      </c>
      <c r="E47" s="141" t="s">
        <v>308</v>
      </c>
      <c r="F47" s="32" t="s">
        <v>300</v>
      </c>
      <c r="G47" s="32" t="s">
        <v>301</v>
      </c>
      <c r="H47" s="61" t="s">
        <v>302</v>
      </c>
      <c r="I47" s="35" t="s">
        <v>42</v>
      </c>
      <c r="J47" s="37" t="s">
        <v>309</v>
      </c>
      <c r="K47" s="33" t="s">
        <v>65</v>
      </c>
      <c r="L47" s="33" t="s">
        <v>45</v>
      </c>
      <c r="M47" s="33" t="s">
        <v>66</v>
      </c>
      <c r="N47" s="141" t="s">
        <v>310</v>
      </c>
      <c r="O47" s="106" t="s">
        <v>311</v>
      </c>
      <c r="P47" s="79">
        <v>1</v>
      </c>
      <c r="Q47" s="35" t="s">
        <v>49</v>
      </c>
      <c r="R47" s="157">
        <f>[15]PAI!R9</f>
        <v>46</v>
      </c>
      <c r="S47" s="157">
        <f>[15]PAI!S9</f>
        <v>13</v>
      </c>
      <c r="T47" s="158">
        <f t="shared" si="2"/>
        <v>1</v>
      </c>
      <c r="U47" s="158">
        <v>0.75</v>
      </c>
      <c r="V47" s="158">
        <f t="shared" si="5"/>
        <v>1</v>
      </c>
      <c r="W47" s="159" t="s">
        <v>312</v>
      </c>
      <c r="X47" s="159"/>
    </row>
    <row r="48" spans="1:24" ht="87" customHeight="1" x14ac:dyDescent="0.2">
      <c r="A48" s="134">
        <v>41</v>
      </c>
      <c r="B48" s="95" t="s">
        <v>296</v>
      </c>
      <c r="C48" s="135" t="s">
        <v>313</v>
      </c>
      <c r="D48" s="135" t="s">
        <v>314</v>
      </c>
      <c r="E48" s="136" t="s">
        <v>315</v>
      </c>
      <c r="F48" s="32" t="s">
        <v>117</v>
      </c>
      <c r="G48" s="32" t="s">
        <v>316</v>
      </c>
      <c r="H48" s="61" t="s">
        <v>119</v>
      </c>
      <c r="I48" s="35" t="s">
        <v>42</v>
      </c>
      <c r="J48" s="32" t="s">
        <v>317</v>
      </c>
      <c r="K48" s="36" t="s">
        <v>65</v>
      </c>
      <c r="L48" s="33" t="s">
        <v>45</v>
      </c>
      <c r="M48" s="33" t="s">
        <v>66</v>
      </c>
      <c r="N48" s="136" t="s">
        <v>318</v>
      </c>
      <c r="O48" s="107" t="s">
        <v>319</v>
      </c>
      <c r="P48" s="47">
        <v>1</v>
      </c>
      <c r="Q48" s="35" t="s">
        <v>49</v>
      </c>
      <c r="R48" s="157">
        <f>[5]PAI!R10</f>
        <v>4</v>
      </c>
      <c r="S48" s="157">
        <f>[5]PAI!S10</f>
        <v>4</v>
      </c>
      <c r="T48" s="158">
        <f t="shared" si="2"/>
        <v>0.75</v>
      </c>
      <c r="U48" s="158">
        <v>0.75</v>
      </c>
      <c r="V48" s="158">
        <f t="shared" si="5"/>
        <v>1</v>
      </c>
      <c r="W48" s="159" t="s">
        <v>320</v>
      </c>
      <c r="X48" s="159" t="s">
        <v>130</v>
      </c>
    </row>
    <row r="49" spans="1:24" ht="87" customHeight="1" x14ac:dyDescent="0.2">
      <c r="A49" s="134">
        <v>42</v>
      </c>
      <c r="B49" s="95" t="s">
        <v>296</v>
      </c>
      <c r="C49" s="135" t="s">
        <v>321</v>
      </c>
      <c r="D49" s="135" t="s">
        <v>322</v>
      </c>
      <c r="E49" s="135" t="s">
        <v>323</v>
      </c>
      <c r="F49" s="32" t="s">
        <v>324</v>
      </c>
      <c r="G49" s="32" t="s">
        <v>325</v>
      </c>
      <c r="H49" s="61" t="s">
        <v>326</v>
      </c>
      <c r="I49" s="35" t="s">
        <v>42</v>
      </c>
      <c r="J49" s="35" t="s">
        <v>327</v>
      </c>
      <c r="K49" s="36" t="s">
        <v>65</v>
      </c>
      <c r="L49" s="33" t="s">
        <v>328</v>
      </c>
      <c r="M49" s="33" t="s">
        <v>66</v>
      </c>
      <c r="N49" s="144" t="s">
        <v>329</v>
      </c>
      <c r="O49" s="101" t="s">
        <v>330</v>
      </c>
      <c r="P49" s="77">
        <v>1</v>
      </c>
      <c r="Q49" s="35" t="s">
        <v>49</v>
      </c>
      <c r="R49" s="157">
        <f>[16]PAI!R8</f>
        <v>67</v>
      </c>
      <c r="S49" s="157">
        <f>[16]PAI!S8</f>
        <v>67</v>
      </c>
      <c r="T49" s="158">
        <f t="shared" si="2"/>
        <v>0.75</v>
      </c>
      <c r="U49" s="158">
        <v>0.75</v>
      </c>
      <c r="V49" s="158">
        <f t="shared" si="5"/>
        <v>1</v>
      </c>
      <c r="W49" s="159" t="s">
        <v>331</v>
      </c>
      <c r="X49" s="159"/>
    </row>
    <row r="50" spans="1:24" ht="87" customHeight="1" x14ac:dyDescent="0.2">
      <c r="A50" s="134">
        <v>43</v>
      </c>
      <c r="B50" s="95" t="s">
        <v>296</v>
      </c>
      <c r="C50" s="135" t="s">
        <v>321</v>
      </c>
      <c r="D50" s="135" t="s">
        <v>322</v>
      </c>
      <c r="E50" s="135" t="s">
        <v>332</v>
      </c>
      <c r="F50" s="32" t="s">
        <v>333</v>
      </c>
      <c r="G50" s="32" t="s">
        <v>334</v>
      </c>
      <c r="H50" s="61" t="s">
        <v>326</v>
      </c>
      <c r="I50" s="35" t="s">
        <v>42</v>
      </c>
      <c r="J50" s="35" t="s">
        <v>335</v>
      </c>
      <c r="K50" s="36" t="s">
        <v>65</v>
      </c>
      <c r="L50" s="33" t="s">
        <v>328</v>
      </c>
      <c r="M50" s="33" t="s">
        <v>66</v>
      </c>
      <c r="N50" s="144" t="s">
        <v>336</v>
      </c>
      <c r="O50" s="104" t="s">
        <v>337</v>
      </c>
      <c r="P50" s="47">
        <v>1</v>
      </c>
      <c r="Q50" s="35" t="s">
        <v>49</v>
      </c>
      <c r="R50" s="157">
        <f>[16]PAI!R9</f>
        <v>5980</v>
      </c>
      <c r="S50" s="157">
        <f>[16]PAI!S9</f>
        <v>5980</v>
      </c>
      <c r="T50" s="158">
        <f t="shared" si="2"/>
        <v>0.75</v>
      </c>
      <c r="U50" s="158">
        <v>0.75</v>
      </c>
      <c r="V50" s="158">
        <f t="shared" si="5"/>
        <v>1</v>
      </c>
      <c r="W50" s="159" t="s">
        <v>338</v>
      </c>
      <c r="X50" s="159"/>
    </row>
    <row r="51" spans="1:24" ht="87" customHeight="1" x14ac:dyDescent="0.2">
      <c r="A51" s="134">
        <v>44</v>
      </c>
      <c r="B51" s="95" t="s">
        <v>296</v>
      </c>
      <c r="C51" s="135" t="s">
        <v>321</v>
      </c>
      <c r="D51" s="135" t="s">
        <v>322</v>
      </c>
      <c r="E51" s="135" t="s">
        <v>339</v>
      </c>
      <c r="F51" s="32" t="s">
        <v>340</v>
      </c>
      <c r="G51" s="32" t="s">
        <v>341</v>
      </c>
      <c r="H51" s="61" t="s">
        <v>326</v>
      </c>
      <c r="I51" s="35" t="s">
        <v>42</v>
      </c>
      <c r="J51" s="35" t="s">
        <v>342</v>
      </c>
      <c r="K51" s="36" t="s">
        <v>65</v>
      </c>
      <c r="L51" s="33" t="s">
        <v>328</v>
      </c>
      <c r="M51" s="33" t="s">
        <v>66</v>
      </c>
      <c r="N51" s="135" t="s">
        <v>343</v>
      </c>
      <c r="O51" s="102" t="s">
        <v>344</v>
      </c>
      <c r="P51" s="77">
        <v>1</v>
      </c>
      <c r="Q51" s="35" t="s">
        <v>49</v>
      </c>
      <c r="R51" s="157">
        <f>[16]PAI!R10</f>
        <v>21471</v>
      </c>
      <c r="S51" s="157">
        <f>[16]PAI!S10</f>
        <v>21471</v>
      </c>
      <c r="T51" s="158">
        <f t="shared" si="2"/>
        <v>0.75</v>
      </c>
      <c r="U51" s="158">
        <v>0.75</v>
      </c>
      <c r="V51" s="158">
        <f t="shared" si="5"/>
        <v>1</v>
      </c>
      <c r="W51" s="159" t="s">
        <v>345</v>
      </c>
      <c r="X51" s="159"/>
    </row>
    <row r="52" spans="1:24" ht="87" customHeight="1" x14ac:dyDescent="0.2">
      <c r="A52" s="134">
        <v>45</v>
      </c>
      <c r="B52" s="95" t="s">
        <v>296</v>
      </c>
      <c r="C52" s="135" t="s">
        <v>321</v>
      </c>
      <c r="D52" s="135" t="s">
        <v>322</v>
      </c>
      <c r="E52" s="135" t="s">
        <v>346</v>
      </c>
      <c r="F52" s="32" t="s">
        <v>324</v>
      </c>
      <c r="G52" s="32" t="s">
        <v>347</v>
      </c>
      <c r="H52" s="61" t="s">
        <v>326</v>
      </c>
      <c r="I52" s="35" t="s">
        <v>42</v>
      </c>
      <c r="J52" s="35" t="s">
        <v>348</v>
      </c>
      <c r="K52" s="36" t="s">
        <v>65</v>
      </c>
      <c r="L52" s="33" t="s">
        <v>328</v>
      </c>
      <c r="M52" s="33" t="s">
        <v>66</v>
      </c>
      <c r="N52" s="144" t="s">
        <v>349</v>
      </c>
      <c r="O52" s="109" t="s">
        <v>350</v>
      </c>
      <c r="P52" s="77">
        <v>1</v>
      </c>
      <c r="Q52" s="35" t="s">
        <v>49</v>
      </c>
      <c r="R52" s="157">
        <f>[16]PAI!R11</f>
        <v>115</v>
      </c>
      <c r="S52" s="157">
        <f>[16]PAI!S11</f>
        <v>115</v>
      </c>
      <c r="T52" s="158">
        <f t="shared" si="2"/>
        <v>0.75</v>
      </c>
      <c r="U52" s="158">
        <v>0.75</v>
      </c>
      <c r="V52" s="158">
        <f t="shared" si="5"/>
        <v>1</v>
      </c>
      <c r="W52" s="159" t="s">
        <v>351</v>
      </c>
      <c r="X52" s="159"/>
    </row>
    <row r="53" spans="1:24" ht="87" customHeight="1" x14ac:dyDescent="0.2">
      <c r="A53" s="134">
        <v>46</v>
      </c>
      <c r="B53" s="95" t="s">
        <v>296</v>
      </c>
      <c r="C53" s="135" t="s">
        <v>321</v>
      </c>
      <c r="D53" s="135" t="s">
        <v>322</v>
      </c>
      <c r="E53" s="135" t="s">
        <v>352</v>
      </c>
      <c r="F53" s="32" t="s">
        <v>353</v>
      </c>
      <c r="G53" s="32" t="s">
        <v>354</v>
      </c>
      <c r="H53" s="61" t="s">
        <v>355</v>
      </c>
      <c r="I53" s="35" t="s">
        <v>42</v>
      </c>
      <c r="J53" s="35" t="s">
        <v>356</v>
      </c>
      <c r="K53" s="36" t="s">
        <v>65</v>
      </c>
      <c r="L53" s="33" t="s">
        <v>328</v>
      </c>
      <c r="M53" s="33" t="s">
        <v>66</v>
      </c>
      <c r="N53" s="144" t="s">
        <v>357</v>
      </c>
      <c r="O53" s="102" t="s">
        <v>358</v>
      </c>
      <c r="P53" s="77">
        <v>1</v>
      </c>
      <c r="Q53" s="35" t="s">
        <v>49</v>
      </c>
      <c r="R53" s="157">
        <f>[17]PAI!R8</f>
        <v>196</v>
      </c>
      <c r="S53" s="157">
        <f>[17]PAI!S8</f>
        <v>196</v>
      </c>
      <c r="T53" s="158">
        <f t="shared" si="2"/>
        <v>0.75</v>
      </c>
      <c r="U53" s="158">
        <v>0.75</v>
      </c>
      <c r="V53" s="158">
        <f t="shared" si="5"/>
        <v>1</v>
      </c>
      <c r="W53" s="159" t="s">
        <v>359</v>
      </c>
      <c r="X53" s="159"/>
    </row>
    <row r="54" spans="1:24" ht="87" customHeight="1" x14ac:dyDescent="0.2">
      <c r="A54" s="134">
        <v>47</v>
      </c>
      <c r="B54" s="95" t="s">
        <v>296</v>
      </c>
      <c r="C54" s="135" t="s">
        <v>321</v>
      </c>
      <c r="D54" s="135" t="s">
        <v>322</v>
      </c>
      <c r="E54" s="135" t="s">
        <v>360</v>
      </c>
      <c r="F54" s="32" t="s">
        <v>289</v>
      </c>
      <c r="G54" s="32" t="s">
        <v>361</v>
      </c>
      <c r="H54" s="61" t="s">
        <v>291</v>
      </c>
      <c r="I54" s="35" t="s">
        <v>42</v>
      </c>
      <c r="J54" s="34" t="s">
        <v>362</v>
      </c>
      <c r="K54" s="36" t="s">
        <v>65</v>
      </c>
      <c r="L54" s="33" t="s">
        <v>328</v>
      </c>
      <c r="M54" s="33" t="s">
        <v>66</v>
      </c>
      <c r="N54" s="135" t="s">
        <v>363</v>
      </c>
      <c r="O54" s="106" t="s">
        <v>364</v>
      </c>
      <c r="P54" s="47">
        <v>1</v>
      </c>
      <c r="Q54" s="35" t="s">
        <v>49</v>
      </c>
      <c r="R54" s="157">
        <f>[14]PAI!R9</f>
        <v>309</v>
      </c>
      <c r="S54" s="157">
        <f>[14]PAI!S9</f>
        <v>356</v>
      </c>
      <c r="T54" s="158">
        <f t="shared" si="2"/>
        <v>0.6509831460674157</v>
      </c>
      <c r="U54" s="158">
        <v>0.75</v>
      </c>
      <c r="V54" s="158">
        <f t="shared" si="5"/>
        <v>0.8679775280898876</v>
      </c>
      <c r="W54" s="159" t="s">
        <v>365</v>
      </c>
      <c r="X54" s="159" t="s">
        <v>366</v>
      </c>
    </row>
    <row r="55" spans="1:24" ht="87" customHeight="1" x14ac:dyDescent="0.2">
      <c r="A55" s="134">
        <v>48</v>
      </c>
      <c r="B55" s="95" t="s">
        <v>296</v>
      </c>
      <c r="C55" s="135" t="s">
        <v>321</v>
      </c>
      <c r="D55" s="135" t="s">
        <v>322</v>
      </c>
      <c r="E55" s="135" t="s">
        <v>367</v>
      </c>
      <c r="F55" s="32" t="s">
        <v>368</v>
      </c>
      <c r="G55" s="32" t="s">
        <v>369</v>
      </c>
      <c r="H55" s="61" t="s">
        <v>370</v>
      </c>
      <c r="I55" s="35" t="s">
        <v>42</v>
      </c>
      <c r="J55" s="35" t="s">
        <v>371</v>
      </c>
      <c r="K55" s="36" t="s">
        <v>65</v>
      </c>
      <c r="L55" s="33" t="s">
        <v>328</v>
      </c>
      <c r="M55" s="33" t="s">
        <v>66</v>
      </c>
      <c r="N55" s="144" t="s">
        <v>372</v>
      </c>
      <c r="O55" s="108" t="s">
        <v>373</v>
      </c>
      <c r="P55" s="47">
        <v>1</v>
      </c>
      <c r="Q55" s="35" t="s">
        <v>49</v>
      </c>
      <c r="R55" s="157">
        <f>[18]PAI!R8</f>
        <v>2</v>
      </c>
      <c r="S55" s="157">
        <f>[18]PAI!S8</f>
        <v>2</v>
      </c>
      <c r="T55" s="158">
        <f t="shared" si="2"/>
        <v>0.75</v>
      </c>
      <c r="U55" s="158">
        <v>0.75</v>
      </c>
      <c r="V55" s="158">
        <f t="shared" si="5"/>
        <v>1</v>
      </c>
      <c r="W55" s="159" t="s">
        <v>374</v>
      </c>
      <c r="X55" s="159" t="s">
        <v>375</v>
      </c>
    </row>
    <row r="56" spans="1:24" ht="87" customHeight="1" x14ac:dyDescent="0.2">
      <c r="A56" s="134">
        <v>49</v>
      </c>
      <c r="B56" s="95" t="s">
        <v>296</v>
      </c>
      <c r="C56" s="135" t="s">
        <v>321</v>
      </c>
      <c r="D56" s="135" t="s">
        <v>322</v>
      </c>
      <c r="E56" s="135" t="s">
        <v>376</v>
      </c>
      <c r="F56" s="32" t="s">
        <v>368</v>
      </c>
      <c r="G56" s="32" t="s">
        <v>377</v>
      </c>
      <c r="H56" s="61" t="s">
        <v>370</v>
      </c>
      <c r="I56" s="35" t="s">
        <v>42</v>
      </c>
      <c r="J56" s="35" t="s">
        <v>378</v>
      </c>
      <c r="K56" s="36" t="s">
        <v>65</v>
      </c>
      <c r="L56" s="33" t="s">
        <v>328</v>
      </c>
      <c r="M56" s="33" t="s">
        <v>66</v>
      </c>
      <c r="N56" s="144" t="s">
        <v>379</v>
      </c>
      <c r="O56" s="102" t="s">
        <v>380</v>
      </c>
      <c r="P56" s="77">
        <v>1</v>
      </c>
      <c r="Q56" s="35" t="s">
        <v>49</v>
      </c>
      <c r="R56" s="157">
        <f>[18]PAI!R9</f>
        <v>326</v>
      </c>
      <c r="S56" s="157">
        <f>[18]PAI!S9</f>
        <v>362</v>
      </c>
      <c r="T56" s="158">
        <f t="shared" si="2"/>
        <v>0.675414364640884</v>
      </c>
      <c r="U56" s="158">
        <v>0.75</v>
      </c>
      <c r="V56" s="158">
        <f t="shared" si="5"/>
        <v>0.90055248618784534</v>
      </c>
      <c r="W56" s="159" t="s">
        <v>381</v>
      </c>
      <c r="X56" s="159" t="s">
        <v>382</v>
      </c>
    </row>
    <row r="57" spans="1:24" ht="87" customHeight="1" x14ac:dyDescent="0.2">
      <c r="A57" s="134">
        <v>50</v>
      </c>
      <c r="B57" s="95" t="s">
        <v>296</v>
      </c>
      <c r="C57" s="135" t="s">
        <v>321</v>
      </c>
      <c r="D57" s="135" t="s">
        <v>383</v>
      </c>
      <c r="E57" s="135" t="s">
        <v>384</v>
      </c>
      <c r="F57" s="34" t="s">
        <v>134</v>
      </c>
      <c r="G57" s="34" t="s">
        <v>135</v>
      </c>
      <c r="H57" s="61" t="s">
        <v>136</v>
      </c>
      <c r="I57" s="35" t="s">
        <v>42</v>
      </c>
      <c r="J57" s="34" t="s">
        <v>385</v>
      </c>
      <c r="K57" s="36" t="s">
        <v>65</v>
      </c>
      <c r="L57" s="33" t="s">
        <v>45</v>
      </c>
      <c r="M57" s="33" t="s">
        <v>66</v>
      </c>
      <c r="N57" s="135" t="s">
        <v>386</v>
      </c>
      <c r="O57" s="101" t="s">
        <v>387</v>
      </c>
      <c r="P57" s="77">
        <v>1</v>
      </c>
      <c r="Q57" s="35" t="s">
        <v>49</v>
      </c>
      <c r="R57" s="157">
        <f>[6]PAI!R10</f>
        <v>2</v>
      </c>
      <c r="S57" s="157">
        <f>[6]PAI!S10</f>
        <v>2</v>
      </c>
      <c r="T57" s="158">
        <f t="shared" si="2"/>
        <v>0.75</v>
      </c>
      <c r="U57" s="158">
        <v>0.75</v>
      </c>
      <c r="V57" s="158">
        <f t="shared" si="5"/>
        <v>1</v>
      </c>
      <c r="W57" s="159" t="s">
        <v>388</v>
      </c>
      <c r="X57" s="159"/>
    </row>
    <row r="58" spans="1:24" ht="87" customHeight="1" x14ac:dyDescent="0.2">
      <c r="A58" s="134">
        <v>51</v>
      </c>
      <c r="B58" s="95" t="s">
        <v>296</v>
      </c>
      <c r="C58" s="135" t="s">
        <v>321</v>
      </c>
      <c r="D58" s="135" t="s">
        <v>389</v>
      </c>
      <c r="E58" s="136" t="s">
        <v>390</v>
      </c>
      <c r="F58" s="32" t="s">
        <v>300</v>
      </c>
      <c r="G58" s="32" t="s">
        <v>301</v>
      </c>
      <c r="H58" s="61" t="s">
        <v>302</v>
      </c>
      <c r="I58" s="35" t="s">
        <v>42</v>
      </c>
      <c r="J58" s="37" t="s">
        <v>391</v>
      </c>
      <c r="K58" s="33" t="s">
        <v>65</v>
      </c>
      <c r="L58" s="33" t="s">
        <v>45</v>
      </c>
      <c r="M58" s="33" t="s">
        <v>46</v>
      </c>
      <c r="N58" s="141" t="s">
        <v>392</v>
      </c>
      <c r="O58" s="111" t="s">
        <v>393</v>
      </c>
      <c r="P58" s="85">
        <v>3</v>
      </c>
      <c r="Q58" s="35" t="s">
        <v>49</v>
      </c>
      <c r="R58" s="157">
        <v>1.5</v>
      </c>
      <c r="S58" s="157">
        <f>[15]PAI!S10</f>
        <v>3</v>
      </c>
      <c r="T58" s="158">
        <f t="shared" si="2"/>
        <v>0.5</v>
      </c>
      <c r="U58" s="158">
        <v>0.75</v>
      </c>
      <c r="V58" s="158">
        <f t="shared" si="5"/>
        <v>0.66666666666666663</v>
      </c>
      <c r="W58" s="159" t="s">
        <v>749</v>
      </c>
      <c r="X58" s="159" t="s">
        <v>750</v>
      </c>
    </row>
    <row r="59" spans="1:24" ht="87" customHeight="1" x14ac:dyDescent="0.2">
      <c r="A59" s="134">
        <v>52</v>
      </c>
      <c r="B59" s="95" t="s">
        <v>296</v>
      </c>
      <c r="C59" s="135" t="s">
        <v>321</v>
      </c>
      <c r="D59" s="135" t="s">
        <v>383</v>
      </c>
      <c r="E59" s="141" t="s">
        <v>394</v>
      </c>
      <c r="F59" s="32" t="s">
        <v>300</v>
      </c>
      <c r="G59" s="32" t="s">
        <v>301</v>
      </c>
      <c r="H59" s="61" t="s">
        <v>302</v>
      </c>
      <c r="I59" s="35" t="s">
        <v>42</v>
      </c>
      <c r="J59" s="37" t="s">
        <v>395</v>
      </c>
      <c r="K59" s="36" t="s">
        <v>65</v>
      </c>
      <c r="L59" s="33" t="s">
        <v>45</v>
      </c>
      <c r="M59" s="33" t="s">
        <v>46</v>
      </c>
      <c r="N59" s="135" t="s">
        <v>396</v>
      </c>
      <c r="O59" s="110" t="s">
        <v>397</v>
      </c>
      <c r="P59" s="82">
        <v>4</v>
      </c>
      <c r="Q59" s="35" t="s">
        <v>49</v>
      </c>
      <c r="R59" s="157">
        <f>[15]PAI!R11</f>
        <v>4</v>
      </c>
      <c r="S59" s="157">
        <f>[15]PAI!S11</f>
        <v>4</v>
      </c>
      <c r="T59" s="158">
        <f t="shared" si="2"/>
        <v>1</v>
      </c>
      <c r="U59" s="158">
        <v>0.75</v>
      </c>
      <c r="V59" s="158">
        <f t="shared" si="5"/>
        <v>1</v>
      </c>
      <c r="W59" s="159" t="s">
        <v>398</v>
      </c>
      <c r="X59" s="159"/>
    </row>
    <row r="60" spans="1:24" ht="87" customHeight="1" x14ac:dyDescent="0.2">
      <c r="A60" s="134">
        <v>53</v>
      </c>
      <c r="B60" s="95" t="s">
        <v>296</v>
      </c>
      <c r="C60" s="135" t="s">
        <v>321</v>
      </c>
      <c r="D60" s="135" t="s">
        <v>389</v>
      </c>
      <c r="E60" s="141" t="s">
        <v>399</v>
      </c>
      <c r="F60" s="32" t="s">
        <v>300</v>
      </c>
      <c r="G60" s="32" t="s">
        <v>301</v>
      </c>
      <c r="H60" s="61" t="s">
        <v>302</v>
      </c>
      <c r="I60" s="35" t="s">
        <v>42</v>
      </c>
      <c r="J60" s="37" t="s">
        <v>400</v>
      </c>
      <c r="K60" s="35" t="s">
        <v>65</v>
      </c>
      <c r="L60" s="34" t="s">
        <v>45</v>
      </c>
      <c r="M60" s="34" t="s">
        <v>46</v>
      </c>
      <c r="N60" s="135" t="s">
        <v>401</v>
      </c>
      <c r="O60" s="108" t="s">
        <v>402</v>
      </c>
      <c r="P60" s="76">
        <v>12</v>
      </c>
      <c r="Q60" s="35" t="s">
        <v>49</v>
      </c>
      <c r="R60" s="157">
        <f>[15]PAI!R12</f>
        <v>12</v>
      </c>
      <c r="S60" s="157">
        <f>[15]PAI!S12</f>
        <v>12</v>
      </c>
      <c r="T60" s="158">
        <f t="shared" si="2"/>
        <v>1</v>
      </c>
      <c r="U60" s="158">
        <v>0.75</v>
      </c>
      <c r="V60" s="158">
        <f t="shared" si="5"/>
        <v>1</v>
      </c>
      <c r="W60" s="159" t="s">
        <v>403</v>
      </c>
      <c r="X60" s="159"/>
    </row>
    <row r="61" spans="1:24" ht="87" customHeight="1" x14ac:dyDescent="0.2">
      <c r="A61" s="134">
        <v>54</v>
      </c>
      <c r="B61" s="95" t="s">
        <v>296</v>
      </c>
      <c r="C61" s="135" t="s">
        <v>321</v>
      </c>
      <c r="D61" s="135" t="s">
        <v>322</v>
      </c>
      <c r="E61" s="141" t="s">
        <v>404</v>
      </c>
      <c r="F61" s="32" t="s">
        <v>300</v>
      </c>
      <c r="G61" s="32" t="s">
        <v>301</v>
      </c>
      <c r="H61" s="59" t="s">
        <v>302</v>
      </c>
      <c r="I61" s="35" t="s">
        <v>42</v>
      </c>
      <c r="J61" s="37" t="s">
        <v>405</v>
      </c>
      <c r="K61" s="36" t="s">
        <v>65</v>
      </c>
      <c r="L61" s="33" t="s">
        <v>45</v>
      </c>
      <c r="M61" s="33" t="s">
        <v>46</v>
      </c>
      <c r="N61" s="135" t="s">
        <v>406</v>
      </c>
      <c r="O61" s="106" t="s">
        <v>407</v>
      </c>
      <c r="P61" s="82">
        <v>6</v>
      </c>
      <c r="Q61" s="35" t="s">
        <v>49</v>
      </c>
      <c r="R61" s="157">
        <f>[15]PAI!R13</f>
        <v>5</v>
      </c>
      <c r="S61" s="157">
        <f>[15]PAI!S13</f>
        <v>6</v>
      </c>
      <c r="T61" s="158">
        <f t="shared" si="2"/>
        <v>0.83333333333333337</v>
      </c>
      <c r="U61" s="158">
        <v>0.75</v>
      </c>
      <c r="V61" s="158">
        <f t="shared" si="5"/>
        <v>1</v>
      </c>
      <c r="W61" s="159" t="s">
        <v>408</v>
      </c>
      <c r="X61" s="159"/>
    </row>
    <row r="62" spans="1:24" ht="87" customHeight="1" x14ac:dyDescent="0.2">
      <c r="A62" s="134">
        <v>55</v>
      </c>
      <c r="B62" s="95" t="s">
        <v>296</v>
      </c>
      <c r="C62" s="135" t="s">
        <v>321</v>
      </c>
      <c r="D62" s="135" t="s">
        <v>322</v>
      </c>
      <c r="E62" s="135" t="s">
        <v>409</v>
      </c>
      <c r="F62" s="34" t="s">
        <v>410</v>
      </c>
      <c r="G62" s="34" t="s">
        <v>411</v>
      </c>
      <c r="H62" s="59" t="s">
        <v>412</v>
      </c>
      <c r="I62" s="35" t="s">
        <v>42</v>
      </c>
      <c r="J62" s="35" t="s">
        <v>413</v>
      </c>
      <c r="K62" s="36" t="s">
        <v>65</v>
      </c>
      <c r="L62" s="33" t="s">
        <v>328</v>
      </c>
      <c r="M62" s="33" t="s">
        <v>66</v>
      </c>
      <c r="N62" s="144" t="s">
        <v>414</v>
      </c>
      <c r="O62" s="103" t="s">
        <v>415</v>
      </c>
      <c r="P62" s="48">
        <v>1</v>
      </c>
      <c r="Q62" s="35" t="s">
        <v>49</v>
      </c>
      <c r="R62" s="157">
        <f>[19]PAI!R8</f>
        <v>9125</v>
      </c>
      <c r="S62" s="157">
        <f>[19]PAI!S8</f>
        <v>9257</v>
      </c>
      <c r="T62" s="158">
        <f t="shared" si="2"/>
        <v>0.73930539051528577</v>
      </c>
      <c r="U62" s="158">
        <v>0.75</v>
      </c>
      <c r="V62" s="158">
        <f t="shared" si="5"/>
        <v>0.98574052068704765</v>
      </c>
      <c r="W62" s="159" t="s">
        <v>416</v>
      </c>
      <c r="X62" s="159" t="s">
        <v>417</v>
      </c>
    </row>
    <row r="63" spans="1:24" ht="87" customHeight="1" x14ac:dyDescent="0.2">
      <c r="A63" s="134">
        <v>56</v>
      </c>
      <c r="B63" s="96" t="s">
        <v>418</v>
      </c>
      <c r="C63" s="135" t="s">
        <v>419</v>
      </c>
      <c r="D63" s="135" t="s">
        <v>420</v>
      </c>
      <c r="E63" s="135" t="s">
        <v>421</v>
      </c>
      <c r="F63" s="34" t="s">
        <v>134</v>
      </c>
      <c r="G63" s="37" t="s">
        <v>135</v>
      </c>
      <c r="H63" s="59" t="s">
        <v>422</v>
      </c>
      <c r="I63" s="35" t="s">
        <v>42</v>
      </c>
      <c r="J63" s="62" t="s">
        <v>423</v>
      </c>
      <c r="K63" s="36" t="s">
        <v>65</v>
      </c>
      <c r="L63" s="33" t="s">
        <v>45</v>
      </c>
      <c r="M63" s="33" t="s">
        <v>66</v>
      </c>
      <c r="N63" s="144" t="s">
        <v>424</v>
      </c>
      <c r="O63" s="116" t="s">
        <v>425</v>
      </c>
      <c r="P63" s="64">
        <v>1</v>
      </c>
      <c r="Q63" s="35" t="s">
        <v>49</v>
      </c>
      <c r="R63" s="157">
        <f>[20]PAI!R8</f>
        <v>1</v>
      </c>
      <c r="S63" s="157">
        <f>[20]PAI!S8</f>
        <v>1</v>
      </c>
      <c r="T63" s="158">
        <f t="shared" si="2"/>
        <v>0.75</v>
      </c>
      <c r="U63" s="158">
        <v>0.75</v>
      </c>
      <c r="V63" s="158">
        <f t="shared" si="5"/>
        <v>1</v>
      </c>
      <c r="W63" s="159" t="s">
        <v>741</v>
      </c>
      <c r="X63" s="159" t="s">
        <v>742</v>
      </c>
    </row>
    <row r="64" spans="1:24" ht="87" customHeight="1" x14ac:dyDescent="0.2">
      <c r="A64" s="134">
        <v>57</v>
      </c>
      <c r="B64" s="96" t="s">
        <v>418</v>
      </c>
      <c r="C64" s="135" t="s">
        <v>419</v>
      </c>
      <c r="D64" s="135" t="s">
        <v>420</v>
      </c>
      <c r="E64" s="135" t="s">
        <v>426</v>
      </c>
      <c r="F64" s="34" t="s">
        <v>134</v>
      </c>
      <c r="G64" s="37" t="s">
        <v>135</v>
      </c>
      <c r="H64" s="61" t="s">
        <v>422</v>
      </c>
      <c r="I64" s="35" t="s">
        <v>42</v>
      </c>
      <c r="J64" s="37" t="s">
        <v>427</v>
      </c>
      <c r="K64" s="36" t="s">
        <v>65</v>
      </c>
      <c r="L64" s="33" t="s">
        <v>45</v>
      </c>
      <c r="M64" s="33" t="s">
        <v>46</v>
      </c>
      <c r="N64" s="135" t="s">
        <v>428</v>
      </c>
      <c r="O64" s="111" t="s">
        <v>429</v>
      </c>
      <c r="P64" s="71">
        <v>1</v>
      </c>
      <c r="Q64" s="35" t="s">
        <v>49</v>
      </c>
      <c r="R64" s="157">
        <f>[20]PAI!R9</f>
        <v>3</v>
      </c>
      <c r="S64" s="157">
        <f>[20]PAI!S9</f>
        <v>3</v>
      </c>
      <c r="T64" s="158">
        <f t="shared" si="2"/>
        <v>1</v>
      </c>
      <c r="U64" s="158">
        <v>0.75</v>
      </c>
      <c r="V64" s="158">
        <f t="shared" si="5"/>
        <v>1</v>
      </c>
      <c r="W64" s="159" t="s">
        <v>743</v>
      </c>
      <c r="X64" s="159"/>
    </row>
    <row r="65" spans="1:24" ht="87" customHeight="1" x14ac:dyDescent="0.2">
      <c r="A65" s="134">
        <v>58</v>
      </c>
      <c r="B65" s="96" t="s">
        <v>418</v>
      </c>
      <c r="C65" s="135" t="s">
        <v>419</v>
      </c>
      <c r="D65" s="135" t="s">
        <v>430</v>
      </c>
      <c r="E65" s="135" t="s">
        <v>431</v>
      </c>
      <c r="F65" s="32" t="s">
        <v>340</v>
      </c>
      <c r="G65" s="37" t="s">
        <v>432</v>
      </c>
      <c r="H65" s="61" t="s">
        <v>326</v>
      </c>
      <c r="I65" s="35" t="s">
        <v>42</v>
      </c>
      <c r="J65" s="34" t="s">
        <v>433</v>
      </c>
      <c r="K65" s="33" t="s">
        <v>65</v>
      </c>
      <c r="L65" s="33" t="s">
        <v>45</v>
      </c>
      <c r="M65" s="33" t="s">
        <v>46</v>
      </c>
      <c r="N65" s="135" t="s">
        <v>434</v>
      </c>
      <c r="O65" s="106" t="s">
        <v>435</v>
      </c>
      <c r="P65" s="86">
        <v>48</v>
      </c>
      <c r="Q65" s="35" t="s">
        <v>49</v>
      </c>
      <c r="R65" s="157">
        <f>[16]PAI!R12</f>
        <v>40</v>
      </c>
      <c r="S65" s="157">
        <f>[16]PAI!S12</f>
        <v>48</v>
      </c>
      <c r="T65" s="158">
        <f t="shared" si="2"/>
        <v>0.83333333333333337</v>
      </c>
      <c r="U65" s="158">
        <v>0.75</v>
      </c>
      <c r="V65" s="158">
        <f t="shared" si="5"/>
        <v>1</v>
      </c>
      <c r="W65" s="159" t="s">
        <v>436</v>
      </c>
      <c r="X65" s="159" t="s">
        <v>437</v>
      </c>
    </row>
    <row r="66" spans="1:24" ht="87" customHeight="1" x14ac:dyDescent="0.2">
      <c r="A66" s="134">
        <v>59</v>
      </c>
      <c r="B66" s="96" t="s">
        <v>418</v>
      </c>
      <c r="C66" s="135" t="s">
        <v>419</v>
      </c>
      <c r="D66" s="135" t="s">
        <v>430</v>
      </c>
      <c r="E66" s="135" t="s">
        <v>438</v>
      </c>
      <c r="F66" s="32" t="s">
        <v>333</v>
      </c>
      <c r="G66" s="32" t="s">
        <v>334</v>
      </c>
      <c r="H66" s="61" t="s">
        <v>326</v>
      </c>
      <c r="I66" s="35" t="s">
        <v>219</v>
      </c>
      <c r="J66" s="35" t="s">
        <v>439</v>
      </c>
      <c r="K66" s="36" t="s">
        <v>65</v>
      </c>
      <c r="L66" s="33" t="s">
        <v>45</v>
      </c>
      <c r="M66" s="33" t="s">
        <v>66</v>
      </c>
      <c r="N66" s="144" t="s">
        <v>440</v>
      </c>
      <c r="O66" s="107" t="s">
        <v>441</v>
      </c>
      <c r="P66" s="47">
        <v>1</v>
      </c>
      <c r="Q66" s="35" t="s">
        <v>49</v>
      </c>
      <c r="R66" s="157">
        <f>[16]PAI!R13</f>
        <v>5648</v>
      </c>
      <c r="S66" s="157">
        <f>[16]PAI!S13</f>
        <v>5980</v>
      </c>
      <c r="T66" s="158">
        <f t="shared" si="2"/>
        <v>0.70836120401337788</v>
      </c>
      <c r="U66" s="158">
        <v>0.75</v>
      </c>
      <c r="V66" s="158">
        <f t="shared" si="5"/>
        <v>0.94448160535117054</v>
      </c>
      <c r="W66" s="159" t="s">
        <v>442</v>
      </c>
      <c r="X66" s="159" t="s">
        <v>443</v>
      </c>
    </row>
    <row r="67" spans="1:24" ht="87" customHeight="1" x14ac:dyDescent="0.2">
      <c r="A67" s="134">
        <v>60</v>
      </c>
      <c r="B67" s="96" t="s">
        <v>418</v>
      </c>
      <c r="C67" s="135" t="s">
        <v>419</v>
      </c>
      <c r="D67" s="135" t="s">
        <v>420</v>
      </c>
      <c r="E67" s="135" t="s">
        <v>444</v>
      </c>
      <c r="F67" s="32" t="s">
        <v>324</v>
      </c>
      <c r="G67" s="37" t="s">
        <v>445</v>
      </c>
      <c r="H67" s="61" t="s">
        <v>326</v>
      </c>
      <c r="I67" s="35" t="s">
        <v>42</v>
      </c>
      <c r="J67" s="35" t="s">
        <v>446</v>
      </c>
      <c r="K67" s="36" t="s">
        <v>65</v>
      </c>
      <c r="L67" s="33" t="s">
        <v>45</v>
      </c>
      <c r="M67" s="33" t="s">
        <v>66</v>
      </c>
      <c r="N67" s="144" t="s">
        <v>447</v>
      </c>
      <c r="O67" s="109" t="s">
        <v>448</v>
      </c>
      <c r="P67" s="77">
        <v>1</v>
      </c>
      <c r="Q67" s="35" t="s">
        <v>49</v>
      </c>
      <c r="R67" s="157">
        <f>[16]PAI!R14</f>
        <v>528</v>
      </c>
      <c r="S67" s="157">
        <f>[16]PAI!S14</f>
        <v>528</v>
      </c>
      <c r="T67" s="158">
        <f t="shared" si="2"/>
        <v>0.75</v>
      </c>
      <c r="U67" s="158">
        <v>0.75</v>
      </c>
      <c r="V67" s="158">
        <f t="shared" si="5"/>
        <v>1</v>
      </c>
      <c r="W67" s="159" t="s">
        <v>449</v>
      </c>
      <c r="X67" s="159"/>
    </row>
    <row r="68" spans="1:24" ht="87" customHeight="1" x14ac:dyDescent="0.2">
      <c r="A68" s="134">
        <v>61</v>
      </c>
      <c r="B68" s="96" t="s">
        <v>418</v>
      </c>
      <c r="C68" s="135" t="s">
        <v>419</v>
      </c>
      <c r="D68" s="135" t="s">
        <v>420</v>
      </c>
      <c r="E68" s="135" t="s">
        <v>450</v>
      </c>
      <c r="F68" s="32" t="s">
        <v>324</v>
      </c>
      <c r="G68" s="37" t="s">
        <v>451</v>
      </c>
      <c r="H68" s="61" t="s">
        <v>326</v>
      </c>
      <c r="I68" s="35" t="s">
        <v>42</v>
      </c>
      <c r="J68" s="35" t="s">
        <v>452</v>
      </c>
      <c r="K68" s="36" t="s">
        <v>65</v>
      </c>
      <c r="L68" s="33" t="s">
        <v>45</v>
      </c>
      <c r="M68" s="33" t="s">
        <v>66</v>
      </c>
      <c r="N68" s="144" t="s">
        <v>453</v>
      </c>
      <c r="O68" s="115" t="s">
        <v>454</v>
      </c>
      <c r="P68" s="77">
        <v>1</v>
      </c>
      <c r="Q68" s="35" t="s">
        <v>49</v>
      </c>
      <c r="R68" s="157">
        <f>[16]PAI!R15</f>
        <v>28</v>
      </c>
      <c r="S68" s="157">
        <f>[16]PAI!S15</f>
        <v>28</v>
      </c>
      <c r="T68" s="158">
        <f t="shared" si="2"/>
        <v>0.75</v>
      </c>
      <c r="U68" s="158">
        <v>0.75</v>
      </c>
      <c r="V68" s="158">
        <f t="shared" si="5"/>
        <v>1</v>
      </c>
      <c r="W68" s="159" t="s">
        <v>455</v>
      </c>
      <c r="X68" s="159"/>
    </row>
    <row r="69" spans="1:24" ht="87" customHeight="1" x14ac:dyDescent="0.2">
      <c r="A69" s="134">
        <v>62</v>
      </c>
      <c r="B69" s="96" t="s">
        <v>418</v>
      </c>
      <c r="C69" s="135" t="s">
        <v>419</v>
      </c>
      <c r="D69" s="135" t="s">
        <v>430</v>
      </c>
      <c r="E69" s="135" t="s">
        <v>456</v>
      </c>
      <c r="F69" s="32" t="s">
        <v>353</v>
      </c>
      <c r="G69" s="37" t="s">
        <v>457</v>
      </c>
      <c r="H69" s="61" t="s">
        <v>355</v>
      </c>
      <c r="I69" s="35" t="s">
        <v>42</v>
      </c>
      <c r="J69" s="35" t="s">
        <v>458</v>
      </c>
      <c r="K69" s="36" t="s">
        <v>65</v>
      </c>
      <c r="L69" s="33" t="s">
        <v>45</v>
      </c>
      <c r="M69" s="33" t="s">
        <v>66</v>
      </c>
      <c r="N69" s="135" t="s">
        <v>459</v>
      </c>
      <c r="O69" s="102" t="s">
        <v>460</v>
      </c>
      <c r="P69" s="77">
        <v>1</v>
      </c>
      <c r="Q69" s="35" t="s">
        <v>49</v>
      </c>
      <c r="R69" s="157">
        <f>[17]PAI!R9</f>
        <v>2889</v>
      </c>
      <c r="S69" s="157">
        <f>[17]PAI!S9</f>
        <v>2889</v>
      </c>
      <c r="T69" s="158">
        <f t="shared" si="2"/>
        <v>0.75</v>
      </c>
      <c r="U69" s="158">
        <v>0.75</v>
      </c>
      <c r="V69" s="158">
        <f t="shared" si="5"/>
        <v>1</v>
      </c>
      <c r="W69" s="159" t="s">
        <v>461</v>
      </c>
      <c r="X69" s="159" t="s">
        <v>462</v>
      </c>
    </row>
    <row r="70" spans="1:24" ht="87" customHeight="1" x14ac:dyDescent="0.2">
      <c r="A70" s="134">
        <v>63</v>
      </c>
      <c r="B70" s="96" t="s">
        <v>418</v>
      </c>
      <c r="C70" s="135" t="s">
        <v>419</v>
      </c>
      <c r="D70" s="135" t="s">
        <v>430</v>
      </c>
      <c r="E70" s="135" t="s">
        <v>463</v>
      </c>
      <c r="F70" s="32" t="s">
        <v>353</v>
      </c>
      <c r="G70" s="37" t="s">
        <v>457</v>
      </c>
      <c r="H70" s="61" t="s">
        <v>355</v>
      </c>
      <c r="I70" s="35" t="s">
        <v>42</v>
      </c>
      <c r="J70" s="35" t="s">
        <v>464</v>
      </c>
      <c r="K70" s="36" t="s">
        <v>65</v>
      </c>
      <c r="L70" s="33" t="s">
        <v>45</v>
      </c>
      <c r="M70" s="33" t="s">
        <v>46</v>
      </c>
      <c r="N70" s="135" t="s">
        <v>465</v>
      </c>
      <c r="O70" s="102" t="s">
        <v>466</v>
      </c>
      <c r="P70" s="84">
        <v>4400</v>
      </c>
      <c r="Q70" s="35" t="s">
        <v>49</v>
      </c>
      <c r="R70" s="157">
        <f>[17]PAI!R10</f>
        <v>2894</v>
      </c>
      <c r="S70" s="157">
        <f>[17]PAI!S10</f>
        <v>4400</v>
      </c>
      <c r="T70" s="158">
        <f t="shared" si="2"/>
        <v>0.65772727272727272</v>
      </c>
      <c r="U70" s="158">
        <v>0.75</v>
      </c>
      <c r="V70" s="158">
        <f t="shared" si="5"/>
        <v>0.87696969696969695</v>
      </c>
      <c r="W70" s="159" t="s">
        <v>467</v>
      </c>
      <c r="X70" s="159" t="s">
        <v>468</v>
      </c>
    </row>
    <row r="71" spans="1:24" ht="87" customHeight="1" x14ac:dyDescent="0.2">
      <c r="A71" s="134">
        <v>64</v>
      </c>
      <c r="B71" s="96" t="s">
        <v>418</v>
      </c>
      <c r="C71" s="135" t="s">
        <v>419</v>
      </c>
      <c r="D71" s="135" t="s">
        <v>430</v>
      </c>
      <c r="E71" s="135" t="s">
        <v>469</v>
      </c>
      <c r="F71" s="32" t="s">
        <v>353</v>
      </c>
      <c r="G71" s="37" t="s">
        <v>457</v>
      </c>
      <c r="H71" s="61" t="s">
        <v>355</v>
      </c>
      <c r="I71" s="35" t="s">
        <v>42</v>
      </c>
      <c r="J71" s="35" t="s">
        <v>470</v>
      </c>
      <c r="K71" s="36" t="s">
        <v>65</v>
      </c>
      <c r="L71" s="33" t="s">
        <v>45</v>
      </c>
      <c r="M71" s="33" t="s">
        <v>66</v>
      </c>
      <c r="N71" s="144" t="s">
        <v>471</v>
      </c>
      <c r="O71" s="102" t="s">
        <v>472</v>
      </c>
      <c r="P71" s="77">
        <v>1</v>
      </c>
      <c r="Q71" s="35" t="s">
        <v>49</v>
      </c>
      <c r="R71" s="157">
        <f>[17]PAI!R11</f>
        <v>419</v>
      </c>
      <c r="S71" s="157">
        <f>[17]PAI!S11</f>
        <v>802</v>
      </c>
      <c r="T71" s="158">
        <f t="shared" si="2"/>
        <v>0.39183291770573569</v>
      </c>
      <c r="U71" s="158">
        <v>0.75</v>
      </c>
      <c r="V71" s="158">
        <f t="shared" si="5"/>
        <v>0.52244389027431426</v>
      </c>
      <c r="W71" s="159" t="s">
        <v>473</v>
      </c>
      <c r="X71" s="159" t="s">
        <v>474</v>
      </c>
    </row>
    <row r="72" spans="1:24" ht="87" customHeight="1" x14ac:dyDescent="0.2">
      <c r="A72" s="134">
        <v>65</v>
      </c>
      <c r="B72" s="96" t="s">
        <v>418</v>
      </c>
      <c r="C72" s="135" t="s">
        <v>419</v>
      </c>
      <c r="D72" s="135" t="s">
        <v>430</v>
      </c>
      <c r="E72" s="135" t="s">
        <v>475</v>
      </c>
      <c r="F72" s="32" t="s">
        <v>353</v>
      </c>
      <c r="G72" s="37" t="s">
        <v>457</v>
      </c>
      <c r="H72" s="61" t="s">
        <v>355</v>
      </c>
      <c r="I72" s="35" t="s">
        <v>42</v>
      </c>
      <c r="J72" s="35" t="s">
        <v>476</v>
      </c>
      <c r="K72" s="36" t="s">
        <v>44</v>
      </c>
      <c r="L72" s="33" t="s">
        <v>45</v>
      </c>
      <c r="M72" s="33" t="s">
        <v>66</v>
      </c>
      <c r="N72" s="144" t="s">
        <v>477</v>
      </c>
      <c r="O72" s="102" t="s">
        <v>478</v>
      </c>
      <c r="P72" s="77">
        <v>1</v>
      </c>
      <c r="Q72" s="35" t="s">
        <v>49</v>
      </c>
      <c r="R72" s="157">
        <f>[17]PAI!R12</f>
        <v>547</v>
      </c>
      <c r="S72" s="157">
        <f>[17]PAI!S12</f>
        <v>547</v>
      </c>
      <c r="T72" s="158">
        <f t="shared" si="2"/>
        <v>0.75</v>
      </c>
      <c r="U72" s="158">
        <v>0.75</v>
      </c>
      <c r="V72" s="158">
        <f t="shared" ref="V72" si="6">IFERROR(IF(R72="","",IF(T72&gt;=U72,1,T72/U72))," ")</f>
        <v>1</v>
      </c>
      <c r="W72" s="159" t="s">
        <v>479</v>
      </c>
      <c r="X72" s="159" t="s">
        <v>480</v>
      </c>
    </row>
    <row r="73" spans="1:24" ht="87" customHeight="1" x14ac:dyDescent="0.2">
      <c r="A73" s="134">
        <v>66</v>
      </c>
      <c r="B73" s="96" t="s">
        <v>418</v>
      </c>
      <c r="C73" s="135" t="s">
        <v>419</v>
      </c>
      <c r="D73" s="135" t="s">
        <v>430</v>
      </c>
      <c r="E73" s="135" t="s">
        <v>481</v>
      </c>
      <c r="F73" s="32" t="s">
        <v>353</v>
      </c>
      <c r="G73" s="37" t="s">
        <v>457</v>
      </c>
      <c r="H73" s="61" t="s">
        <v>355</v>
      </c>
      <c r="I73" s="35" t="s">
        <v>42</v>
      </c>
      <c r="J73" s="34" t="s">
        <v>482</v>
      </c>
      <c r="K73" s="36" t="s">
        <v>65</v>
      </c>
      <c r="L73" s="33" t="s">
        <v>45</v>
      </c>
      <c r="M73" s="33" t="s">
        <v>46</v>
      </c>
      <c r="N73" s="135" t="s">
        <v>483</v>
      </c>
      <c r="O73" s="102" t="s">
        <v>484</v>
      </c>
      <c r="P73" s="83">
        <v>500</v>
      </c>
      <c r="Q73" s="35" t="s">
        <v>49</v>
      </c>
      <c r="R73" s="157">
        <f>[17]PAI!R13</f>
        <v>396</v>
      </c>
      <c r="S73" s="157">
        <f>[17]PAI!S13</f>
        <v>500</v>
      </c>
      <c r="T73" s="158">
        <f t="shared" si="2"/>
        <v>0.79200000000000004</v>
      </c>
      <c r="U73" s="158">
        <v>0.75</v>
      </c>
      <c r="V73" s="158">
        <f t="shared" ref="V73:V115" si="7">IFERROR(IF(R73="","",IF(T73&gt;=U73,1,T73/U73))," ")</f>
        <v>1</v>
      </c>
      <c r="W73" s="159" t="s">
        <v>485</v>
      </c>
      <c r="X73" s="159" t="s">
        <v>486</v>
      </c>
    </row>
    <row r="74" spans="1:24" ht="87" customHeight="1" x14ac:dyDescent="0.2">
      <c r="A74" s="134">
        <v>67</v>
      </c>
      <c r="B74" s="96" t="s">
        <v>418</v>
      </c>
      <c r="C74" s="135" t="s">
        <v>419</v>
      </c>
      <c r="D74" s="135" t="s">
        <v>430</v>
      </c>
      <c r="E74" s="135" t="s">
        <v>487</v>
      </c>
      <c r="F74" s="32" t="s">
        <v>353</v>
      </c>
      <c r="G74" s="37" t="s">
        <v>457</v>
      </c>
      <c r="H74" s="61" t="s">
        <v>355</v>
      </c>
      <c r="I74" s="35" t="s">
        <v>42</v>
      </c>
      <c r="J74" s="35" t="s">
        <v>488</v>
      </c>
      <c r="K74" s="36" t="s">
        <v>65</v>
      </c>
      <c r="L74" s="33" t="s">
        <v>45</v>
      </c>
      <c r="M74" s="33" t="s">
        <v>66</v>
      </c>
      <c r="N74" s="144" t="s">
        <v>489</v>
      </c>
      <c r="O74" s="102" t="s">
        <v>490</v>
      </c>
      <c r="P74" s="77">
        <v>1</v>
      </c>
      <c r="Q74" s="35" t="s">
        <v>49</v>
      </c>
      <c r="R74" s="157">
        <f>[17]PAI!R14</f>
        <v>701</v>
      </c>
      <c r="S74" s="157">
        <f>[17]PAI!S14</f>
        <v>701</v>
      </c>
      <c r="T74" s="158">
        <f t="shared" si="2"/>
        <v>0.75</v>
      </c>
      <c r="U74" s="158">
        <v>0.75</v>
      </c>
      <c r="V74" s="158">
        <f t="shared" si="7"/>
        <v>1</v>
      </c>
      <c r="W74" s="159" t="s">
        <v>491</v>
      </c>
      <c r="X74" s="159" t="s">
        <v>492</v>
      </c>
    </row>
    <row r="75" spans="1:24" ht="87" customHeight="1" x14ac:dyDescent="0.2">
      <c r="A75" s="134">
        <v>68</v>
      </c>
      <c r="B75" s="96" t="s">
        <v>418</v>
      </c>
      <c r="C75" s="135" t="s">
        <v>419</v>
      </c>
      <c r="D75" s="135" t="s">
        <v>430</v>
      </c>
      <c r="E75" s="135" t="s">
        <v>493</v>
      </c>
      <c r="F75" s="34" t="s">
        <v>61</v>
      </c>
      <c r="G75" s="34" t="s">
        <v>237</v>
      </c>
      <c r="H75" s="61" t="s">
        <v>291</v>
      </c>
      <c r="I75" s="35" t="s">
        <v>42</v>
      </c>
      <c r="J75" s="35" t="s">
        <v>494</v>
      </c>
      <c r="K75" s="36" t="s">
        <v>65</v>
      </c>
      <c r="L75" s="33" t="s">
        <v>45</v>
      </c>
      <c r="M75" s="33" t="s">
        <v>66</v>
      </c>
      <c r="N75" s="144" t="s">
        <v>495</v>
      </c>
      <c r="O75" s="103" t="s">
        <v>496</v>
      </c>
      <c r="P75" s="65">
        <v>1</v>
      </c>
      <c r="Q75" s="35" t="s">
        <v>49</v>
      </c>
      <c r="R75" s="157">
        <f>[14]PAI!R10</f>
        <v>8532</v>
      </c>
      <c r="S75" s="157">
        <f>[14]PAI!S10</f>
        <v>9126</v>
      </c>
      <c r="T75" s="158">
        <f t="shared" si="2"/>
        <v>0.70118343195266275</v>
      </c>
      <c r="U75" s="158">
        <v>0.75</v>
      </c>
      <c r="V75" s="158">
        <f t="shared" si="7"/>
        <v>0.9349112426035503</v>
      </c>
      <c r="W75" s="159" t="s">
        <v>497</v>
      </c>
      <c r="X75" s="159"/>
    </row>
    <row r="76" spans="1:24" ht="87" customHeight="1" x14ac:dyDescent="0.2">
      <c r="A76" s="134">
        <v>69</v>
      </c>
      <c r="B76" s="96" t="s">
        <v>418</v>
      </c>
      <c r="C76" s="135" t="s">
        <v>419</v>
      </c>
      <c r="D76" s="135" t="s">
        <v>430</v>
      </c>
      <c r="E76" s="135" t="s">
        <v>498</v>
      </c>
      <c r="F76" s="32" t="s">
        <v>289</v>
      </c>
      <c r="G76" s="32" t="s">
        <v>290</v>
      </c>
      <c r="H76" s="61" t="s">
        <v>291</v>
      </c>
      <c r="I76" s="35" t="s">
        <v>219</v>
      </c>
      <c r="J76" s="144" t="s">
        <v>499</v>
      </c>
      <c r="K76" s="36" t="s">
        <v>65</v>
      </c>
      <c r="L76" s="33" t="s">
        <v>45</v>
      </c>
      <c r="M76" s="33" t="s">
        <v>66</v>
      </c>
      <c r="N76" s="144" t="s">
        <v>500</v>
      </c>
      <c r="O76" s="107" t="s">
        <v>501</v>
      </c>
      <c r="P76" s="47">
        <v>1</v>
      </c>
      <c r="Q76" s="35" t="s">
        <v>49</v>
      </c>
      <c r="R76" s="157">
        <f>[14]PAI!R11</f>
        <v>235</v>
      </c>
      <c r="S76" s="157">
        <f>[14]PAI!S11</f>
        <v>394</v>
      </c>
      <c r="T76" s="158">
        <f t="shared" si="2"/>
        <v>0.44733502538071063</v>
      </c>
      <c r="U76" s="158">
        <v>0.75</v>
      </c>
      <c r="V76" s="158">
        <f t="shared" si="7"/>
        <v>0.59644670050761417</v>
      </c>
      <c r="W76" s="159" t="s">
        <v>747</v>
      </c>
      <c r="X76" s="159" t="s">
        <v>748</v>
      </c>
    </row>
    <row r="77" spans="1:24" ht="87" customHeight="1" x14ac:dyDescent="0.2">
      <c r="A77" s="134">
        <v>70</v>
      </c>
      <c r="B77" s="96" t="s">
        <v>418</v>
      </c>
      <c r="C77" s="135" t="s">
        <v>419</v>
      </c>
      <c r="D77" s="135" t="s">
        <v>430</v>
      </c>
      <c r="E77" s="136" t="s">
        <v>502</v>
      </c>
      <c r="F77" s="32" t="s">
        <v>503</v>
      </c>
      <c r="G77" s="32" t="s">
        <v>504</v>
      </c>
      <c r="H77" s="61" t="s">
        <v>370</v>
      </c>
      <c r="I77" s="35" t="s">
        <v>42</v>
      </c>
      <c r="J77" s="32" t="s">
        <v>505</v>
      </c>
      <c r="K77" s="36" t="s">
        <v>65</v>
      </c>
      <c r="L77" s="33" t="s">
        <v>45</v>
      </c>
      <c r="M77" s="33" t="s">
        <v>66</v>
      </c>
      <c r="N77" s="136" t="s">
        <v>506</v>
      </c>
      <c r="O77" s="112" t="s">
        <v>507</v>
      </c>
      <c r="P77" s="47">
        <v>1</v>
      </c>
      <c r="Q77" s="35" t="s">
        <v>49</v>
      </c>
      <c r="R77" s="157">
        <f>[18]PAI!R10</f>
        <v>291</v>
      </c>
      <c r="S77" s="157">
        <f>[18]PAI!S10</f>
        <v>326</v>
      </c>
      <c r="T77" s="158">
        <f t="shared" si="2"/>
        <v>0.66947852760736193</v>
      </c>
      <c r="U77" s="158">
        <v>0.75</v>
      </c>
      <c r="V77" s="158">
        <f t="shared" si="7"/>
        <v>0.8926380368098159</v>
      </c>
      <c r="W77" s="159" t="s">
        <v>508</v>
      </c>
      <c r="X77" s="159" t="s">
        <v>509</v>
      </c>
    </row>
    <row r="78" spans="1:24" ht="87" customHeight="1" x14ac:dyDescent="0.2">
      <c r="A78" s="134">
        <v>71</v>
      </c>
      <c r="B78" s="96" t="s">
        <v>418</v>
      </c>
      <c r="C78" s="135" t="s">
        <v>419</v>
      </c>
      <c r="D78" s="135" t="s">
        <v>510</v>
      </c>
      <c r="E78" s="141" t="s">
        <v>511</v>
      </c>
      <c r="F78" s="32" t="s">
        <v>353</v>
      </c>
      <c r="G78" s="37" t="s">
        <v>62</v>
      </c>
      <c r="H78" s="61" t="s">
        <v>41</v>
      </c>
      <c r="I78" s="35" t="s">
        <v>42</v>
      </c>
      <c r="J78" s="37" t="s">
        <v>512</v>
      </c>
      <c r="K78" s="34" t="s">
        <v>65</v>
      </c>
      <c r="L78" s="34" t="s">
        <v>45</v>
      </c>
      <c r="M78" s="34" t="s">
        <v>46</v>
      </c>
      <c r="N78" s="141" t="s">
        <v>513</v>
      </c>
      <c r="O78" s="106" t="s">
        <v>514</v>
      </c>
      <c r="P78" s="72">
        <v>50</v>
      </c>
      <c r="Q78" s="34" t="s">
        <v>49</v>
      </c>
      <c r="R78" s="157">
        <f>[1]PAI!R11</f>
        <v>60</v>
      </c>
      <c r="S78" s="157">
        <f>[1]PAI!S11</f>
        <v>50</v>
      </c>
      <c r="T78" s="158">
        <f t="shared" si="2"/>
        <v>1</v>
      </c>
      <c r="U78" s="158">
        <v>0.75</v>
      </c>
      <c r="V78" s="158">
        <f t="shared" si="7"/>
        <v>1</v>
      </c>
      <c r="W78" s="159" t="s">
        <v>515</v>
      </c>
      <c r="X78" s="159" t="s">
        <v>516</v>
      </c>
    </row>
    <row r="79" spans="1:24" ht="87" customHeight="1" x14ac:dyDescent="0.2">
      <c r="A79" s="134">
        <v>72</v>
      </c>
      <c r="B79" s="96" t="s">
        <v>418</v>
      </c>
      <c r="C79" s="135" t="s">
        <v>419</v>
      </c>
      <c r="D79" s="135" t="s">
        <v>420</v>
      </c>
      <c r="E79" s="141" t="s">
        <v>517</v>
      </c>
      <c r="F79" s="32" t="s">
        <v>39</v>
      </c>
      <c r="G79" s="37" t="s">
        <v>40</v>
      </c>
      <c r="H79" s="61" t="s">
        <v>41</v>
      </c>
      <c r="I79" s="35" t="s">
        <v>42</v>
      </c>
      <c r="J79" s="37" t="s">
        <v>518</v>
      </c>
      <c r="K79" s="34" t="s">
        <v>65</v>
      </c>
      <c r="L79" s="34" t="s">
        <v>45</v>
      </c>
      <c r="M79" s="34" t="s">
        <v>46</v>
      </c>
      <c r="N79" s="141" t="s">
        <v>519</v>
      </c>
      <c r="O79" s="106" t="s">
        <v>520</v>
      </c>
      <c r="P79" s="72">
        <v>100</v>
      </c>
      <c r="Q79" s="34" t="s">
        <v>49</v>
      </c>
      <c r="R79" s="157">
        <f>[1]PAI!R12</f>
        <v>92</v>
      </c>
      <c r="S79" s="157">
        <f>[1]PAI!S12</f>
        <v>100</v>
      </c>
      <c r="T79" s="158">
        <f t="shared" si="2"/>
        <v>0.92</v>
      </c>
      <c r="U79" s="158">
        <v>0.75</v>
      </c>
      <c r="V79" s="158">
        <f t="shared" si="7"/>
        <v>1</v>
      </c>
      <c r="W79" s="159" t="s">
        <v>521</v>
      </c>
      <c r="X79" s="159"/>
    </row>
    <row r="80" spans="1:24" ht="87" customHeight="1" x14ac:dyDescent="0.2">
      <c r="A80" s="134">
        <v>73</v>
      </c>
      <c r="B80" s="96" t="s">
        <v>418</v>
      </c>
      <c r="C80" s="135" t="s">
        <v>419</v>
      </c>
      <c r="D80" s="135" t="s">
        <v>430</v>
      </c>
      <c r="E80" s="136" t="s">
        <v>522</v>
      </c>
      <c r="F80" s="32" t="s">
        <v>523</v>
      </c>
      <c r="G80" s="37" t="s">
        <v>524</v>
      </c>
      <c r="H80" s="61" t="s">
        <v>525</v>
      </c>
      <c r="I80" s="35" t="s">
        <v>42</v>
      </c>
      <c r="J80" s="35" t="s">
        <v>526</v>
      </c>
      <c r="K80" s="35" t="s">
        <v>65</v>
      </c>
      <c r="L80" s="34" t="s">
        <v>45</v>
      </c>
      <c r="M80" s="34" t="s">
        <v>46</v>
      </c>
      <c r="N80" s="136" t="s">
        <v>527</v>
      </c>
      <c r="O80" s="108" t="s">
        <v>528</v>
      </c>
      <c r="P80" s="66">
        <v>1</v>
      </c>
      <c r="Q80" s="88" t="s">
        <v>49</v>
      </c>
      <c r="R80" s="157">
        <f>[21]PAI!R8</f>
        <v>217</v>
      </c>
      <c r="S80" s="157">
        <f>[21]PAI!S8</f>
        <v>241</v>
      </c>
      <c r="T80" s="158">
        <f t="shared" si="2"/>
        <v>0.90041493775933612</v>
      </c>
      <c r="U80" s="158">
        <v>0.75</v>
      </c>
      <c r="V80" s="158">
        <f t="shared" si="7"/>
        <v>1</v>
      </c>
      <c r="W80" s="159" t="s">
        <v>744</v>
      </c>
      <c r="X80" s="159" t="s">
        <v>745</v>
      </c>
    </row>
    <row r="81" spans="1:24" ht="87" customHeight="1" x14ac:dyDescent="0.2">
      <c r="A81" s="134">
        <v>74</v>
      </c>
      <c r="B81" s="96" t="s">
        <v>418</v>
      </c>
      <c r="C81" s="135" t="s">
        <v>419</v>
      </c>
      <c r="D81" s="135" t="s">
        <v>430</v>
      </c>
      <c r="E81" s="135" t="s">
        <v>529</v>
      </c>
      <c r="F81" s="32" t="s">
        <v>523</v>
      </c>
      <c r="G81" s="37" t="s">
        <v>524</v>
      </c>
      <c r="H81" s="61" t="s">
        <v>525</v>
      </c>
      <c r="I81" s="35" t="s">
        <v>42</v>
      </c>
      <c r="J81" s="35" t="s">
        <v>530</v>
      </c>
      <c r="K81" s="35" t="s">
        <v>65</v>
      </c>
      <c r="L81" s="34" t="s">
        <v>45</v>
      </c>
      <c r="M81" s="34" t="s">
        <v>46</v>
      </c>
      <c r="N81" s="144" t="s">
        <v>531</v>
      </c>
      <c r="O81" s="108" t="s">
        <v>532</v>
      </c>
      <c r="P81" s="74">
        <v>16</v>
      </c>
      <c r="Q81" s="35" t="s">
        <v>49</v>
      </c>
      <c r="R81" s="157">
        <f>[21]PAI!R9</f>
        <v>10</v>
      </c>
      <c r="S81" s="157">
        <f>[21]PAI!S9</f>
        <v>16</v>
      </c>
      <c r="T81" s="158">
        <f t="shared" si="2"/>
        <v>0.625</v>
      </c>
      <c r="U81" s="158">
        <v>0.75</v>
      </c>
      <c r="V81" s="158">
        <f t="shared" si="7"/>
        <v>0.83333333333333337</v>
      </c>
      <c r="W81" s="159" t="s">
        <v>533</v>
      </c>
      <c r="X81" s="159"/>
    </row>
    <row r="82" spans="1:24" ht="87" customHeight="1" x14ac:dyDescent="0.2">
      <c r="A82" s="134">
        <v>75</v>
      </c>
      <c r="B82" s="96" t="s">
        <v>418</v>
      </c>
      <c r="C82" s="135" t="s">
        <v>419</v>
      </c>
      <c r="D82" s="135" t="s">
        <v>510</v>
      </c>
      <c r="E82" s="135" t="s">
        <v>534</v>
      </c>
      <c r="F82" s="32" t="s">
        <v>523</v>
      </c>
      <c r="G82" s="37" t="s">
        <v>135</v>
      </c>
      <c r="H82" s="61" t="s">
        <v>525</v>
      </c>
      <c r="I82" s="35" t="s">
        <v>42</v>
      </c>
      <c r="J82" s="35" t="s">
        <v>535</v>
      </c>
      <c r="K82" s="35" t="s">
        <v>65</v>
      </c>
      <c r="L82" s="34" t="s">
        <v>45</v>
      </c>
      <c r="M82" s="34" t="s">
        <v>46</v>
      </c>
      <c r="N82" s="144" t="s">
        <v>536</v>
      </c>
      <c r="O82" s="108" t="s">
        <v>537</v>
      </c>
      <c r="P82" s="74">
        <v>19</v>
      </c>
      <c r="Q82" s="35" t="s">
        <v>49</v>
      </c>
      <c r="R82" s="157">
        <f>[21]PAI!R10</f>
        <v>10</v>
      </c>
      <c r="S82" s="157">
        <f>[21]PAI!S10</f>
        <v>19</v>
      </c>
      <c r="T82" s="158">
        <f t="shared" si="2"/>
        <v>0.52631578947368418</v>
      </c>
      <c r="U82" s="158">
        <v>0.75</v>
      </c>
      <c r="V82" s="158">
        <f t="shared" si="7"/>
        <v>0.70175438596491224</v>
      </c>
      <c r="W82" s="159" t="s">
        <v>538</v>
      </c>
      <c r="X82" s="159"/>
    </row>
    <row r="83" spans="1:24" ht="87" customHeight="1" x14ac:dyDescent="0.2">
      <c r="A83" s="134">
        <v>76</v>
      </c>
      <c r="B83" s="96" t="s">
        <v>418</v>
      </c>
      <c r="C83" s="135" t="s">
        <v>419</v>
      </c>
      <c r="D83" s="135" t="s">
        <v>420</v>
      </c>
      <c r="E83" s="135" t="s">
        <v>539</v>
      </c>
      <c r="F83" s="32" t="s">
        <v>39</v>
      </c>
      <c r="G83" s="37" t="s">
        <v>540</v>
      </c>
      <c r="H83" s="61" t="s">
        <v>193</v>
      </c>
      <c r="I83" s="35" t="s">
        <v>42</v>
      </c>
      <c r="J83" s="35" t="s">
        <v>541</v>
      </c>
      <c r="K83" s="36" t="s">
        <v>65</v>
      </c>
      <c r="L83" s="33" t="s">
        <v>45</v>
      </c>
      <c r="M83" s="33" t="s">
        <v>46</v>
      </c>
      <c r="N83" s="144" t="s">
        <v>542</v>
      </c>
      <c r="O83" s="101" t="s">
        <v>543</v>
      </c>
      <c r="P83" s="76">
        <v>164</v>
      </c>
      <c r="Q83" s="35" t="s">
        <v>49</v>
      </c>
      <c r="R83" s="157">
        <f>[9]PAI!R12</f>
        <v>168</v>
      </c>
      <c r="S83" s="157">
        <f>[9]PAI!S12</f>
        <v>164</v>
      </c>
      <c r="T83" s="158">
        <f t="shared" ref="T83:T115" si="8">MIN(IFERROR(IF(M83="Programación anual", IF(COUNTIF(P83,"&lt;=1")=1,(R83/S83)*(100%/P83),R83/S83), IF(COUNTIF(P83,"&lt;=1")=1,(R83/S83)*(100%/P83)*(U83/100%),(R83/S83)*(U83/100%))),0),1)</f>
        <v>1</v>
      </c>
      <c r="U83" s="158">
        <v>0.75</v>
      </c>
      <c r="V83" s="158">
        <f t="shared" si="7"/>
        <v>1</v>
      </c>
      <c r="W83" s="159" t="s">
        <v>544</v>
      </c>
      <c r="X83" s="159"/>
    </row>
    <row r="84" spans="1:24" ht="87" customHeight="1" x14ac:dyDescent="0.2">
      <c r="A84" s="134">
        <v>77</v>
      </c>
      <c r="B84" s="96" t="s">
        <v>418</v>
      </c>
      <c r="C84" s="135" t="s">
        <v>419</v>
      </c>
      <c r="D84" s="135" t="s">
        <v>430</v>
      </c>
      <c r="E84" s="135" t="s">
        <v>545</v>
      </c>
      <c r="F84" s="32" t="s">
        <v>546</v>
      </c>
      <c r="G84" s="37" t="s">
        <v>547</v>
      </c>
      <c r="H84" s="61" t="s">
        <v>548</v>
      </c>
      <c r="I84" s="35" t="s">
        <v>42</v>
      </c>
      <c r="J84" s="35" t="s">
        <v>549</v>
      </c>
      <c r="K84" s="36" t="s">
        <v>65</v>
      </c>
      <c r="L84" s="33" t="s">
        <v>45</v>
      </c>
      <c r="M84" s="33" t="s">
        <v>550</v>
      </c>
      <c r="N84" s="135" t="s">
        <v>551</v>
      </c>
      <c r="O84" s="102" t="s">
        <v>552</v>
      </c>
      <c r="P84" s="65">
        <v>1</v>
      </c>
      <c r="Q84" s="35" t="s">
        <v>49</v>
      </c>
      <c r="R84" s="157">
        <f>[22]PAI!R8</f>
        <v>280</v>
      </c>
      <c r="S84" s="157">
        <f>[22]PAI!S8</f>
        <v>406</v>
      </c>
      <c r="T84" s="158">
        <f t="shared" si="8"/>
        <v>0.51724137931034486</v>
      </c>
      <c r="U84" s="158">
        <v>0.75</v>
      </c>
      <c r="V84" s="158">
        <f t="shared" si="7"/>
        <v>0.68965517241379315</v>
      </c>
      <c r="W84" s="159" t="s">
        <v>553</v>
      </c>
      <c r="X84" s="159" t="s">
        <v>554</v>
      </c>
    </row>
    <row r="85" spans="1:24" ht="87" customHeight="1" x14ac:dyDescent="0.2">
      <c r="A85" s="134">
        <v>78</v>
      </c>
      <c r="B85" s="96" t="s">
        <v>418</v>
      </c>
      <c r="C85" s="135" t="s">
        <v>419</v>
      </c>
      <c r="D85" s="135" t="s">
        <v>420</v>
      </c>
      <c r="E85" s="136" t="s">
        <v>555</v>
      </c>
      <c r="F85" s="32" t="s">
        <v>556</v>
      </c>
      <c r="G85" s="32" t="s">
        <v>557</v>
      </c>
      <c r="H85" s="61" t="s">
        <v>548</v>
      </c>
      <c r="I85" s="35" t="s">
        <v>42</v>
      </c>
      <c r="J85" s="35" t="s">
        <v>558</v>
      </c>
      <c r="K85" s="36" t="s">
        <v>65</v>
      </c>
      <c r="L85" s="33" t="s">
        <v>45</v>
      </c>
      <c r="M85" s="33" t="s">
        <v>46</v>
      </c>
      <c r="N85" s="144" t="s">
        <v>559</v>
      </c>
      <c r="O85" s="108" t="s">
        <v>560</v>
      </c>
      <c r="P85" s="66">
        <v>1</v>
      </c>
      <c r="Q85" s="35" t="s">
        <v>49</v>
      </c>
      <c r="R85" s="157">
        <f>[22]PAI!R9</f>
        <v>7</v>
      </c>
      <c r="S85" s="157">
        <f>[22]PAI!S9</f>
        <v>7</v>
      </c>
      <c r="T85" s="158">
        <f t="shared" si="8"/>
        <v>1</v>
      </c>
      <c r="U85" s="158">
        <v>0.75</v>
      </c>
      <c r="V85" s="158">
        <f t="shared" si="7"/>
        <v>1</v>
      </c>
      <c r="W85" s="159" t="s">
        <v>561</v>
      </c>
      <c r="X85" s="159"/>
    </row>
    <row r="86" spans="1:24" ht="87" customHeight="1" x14ac:dyDescent="0.2">
      <c r="A86" s="134">
        <v>79</v>
      </c>
      <c r="B86" s="96" t="s">
        <v>418</v>
      </c>
      <c r="C86" s="135" t="s">
        <v>419</v>
      </c>
      <c r="D86" s="135" t="s">
        <v>430</v>
      </c>
      <c r="E86" s="135" t="s">
        <v>562</v>
      </c>
      <c r="F86" s="32" t="s">
        <v>61</v>
      </c>
      <c r="G86" s="35" t="s">
        <v>237</v>
      </c>
      <c r="H86" s="61" t="s">
        <v>272</v>
      </c>
      <c r="I86" s="35" t="s">
        <v>42</v>
      </c>
      <c r="J86" s="35" t="s">
        <v>563</v>
      </c>
      <c r="K86" s="35" t="s">
        <v>65</v>
      </c>
      <c r="L86" s="34" t="s">
        <v>45</v>
      </c>
      <c r="M86" s="34" t="s">
        <v>46</v>
      </c>
      <c r="N86" s="144" t="s">
        <v>564</v>
      </c>
      <c r="O86" s="101" t="s">
        <v>565</v>
      </c>
      <c r="P86" s="46">
        <v>200</v>
      </c>
      <c r="Q86" s="35" t="s">
        <v>49</v>
      </c>
      <c r="R86" s="157">
        <f>[10]PAI!R9</f>
        <v>164</v>
      </c>
      <c r="S86" s="157">
        <f>[10]PAI!S9</f>
        <v>200</v>
      </c>
      <c r="T86" s="158">
        <f t="shared" si="8"/>
        <v>0.82</v>
      </c>
      <c r="U86" s="158">
        <v>0.75</v>
      </c>
      <c r="V86" s="158">
        <f t="shared" si="7"/>
        <v>1</v>
      </c>
      <c r="W86" s="159" t="s">
        <v>566</v>
      </c>
      <c r="X86" s="159" t="s">
        <v>567</v>
      </c>
    </row>
    <row r="87" spans="1:24" ht="87" customHeight="1" x14ac:dyDescent="0.2">
      <c r="A87" s="134">
        <v>80</v>
      </c>
      <c r="B87" s="96" t="s">
        <v>418</v>
      </c>
      <c r="C87" s="135" t="s">
        <v>419</v>
      </c>
      <c r="D87" s="135" t="s">
        <v>420</v>
      </c>
      <c r="E87" s="136" t="s">
        <v>568</v>
      </c>
      <c r="F87" s="32" t="s">
        <v>39</v>
      </c>
      <c r="G87" s="35" t="s">
        <v>271</v>
      </c>
      <c r="H87" s="61" t="s">
        <v>272</v>
      </c>
      <c r="I87" s="35" t="s">
        <v>42</v>
      </c>
      <c r="J87" s="35" t="s">
        <v>569</v>
      </c>
      <c r="K87" s="36" t="s">
        <v>65</v>
      </c>
      <c r="L87" s="33" t="s">
        <v>45</v>
      </c>
      <c r="M87" s="33" t="s">
        <v>46</v>
      </c>
      <c r="N87" s="144" t="s">
        <v>570</v>
      </c>
      <c r="O87" s="106" t="s">
        <v>571</v>
      </c>
      <c r="P87" s="77">
        <v>1</v>
      </c>
      <c r="Q87" s="35" t="s">
        <v>49</v>
      </c>
      <c r="R87" s="157">
        <f>[10]PAI!R10</f>
        <v>154</v>
      </c>
      <c r="S87" s="157">
        <f>[10]PAI!S10</f>
        <v>303</v>
      </c>
      <c r="T87" s="158">
        <f t="shared" si="8"/>
        <v>0.5082508250825083</v>
      </c>
      <c r="U87" s="158">
        <v>0.75</v>
      </c>
      <c r="V87" s="158">
        <f t="shared" si="7"/>
        <v>0.67766776677667773</v>
      </c>
      <c r="W87" s="159" t="s">
        <v>572</v>
      </c>
      <c r="X87" s="159" t="s">
        <v>751</v>
      </c>
    </row>
    <row r="88" spans="1:24" ht="87" customHeight="1" x14ac:dyDescent="0.2">
      <c r="A88" s="134">
        <v>81</v>
      </c>
      <c r="B88" s="96" t="s">
        <v>418</v>
      </c>
      <c r="C88" s="135" t="s">
        <v>419</v>
      </c>
      <c r="D88" s="135" t="s">
        <v>420</v>
      </c>
      <c r="E88" s="136" t="s">
        <v>573</v>
      </c>
      <c r="F88" s="32" t="s">
        <v>353</v>
      </c>
      <c r="G88" s="35" t="s">
        <v>457</v>
      </c>
      <c r="H88" s="61" t="s">
        <v>272</v>
      </c>
      <c r="I88" s="35" t="s">
        <v>42</v>
      </c>
      <c r="J88" s="35" t="s">
        <v>574</v>
      </c>
      <c r="K88" s="36" t="s">
        <v>65</v>
      </c>
      <c r="L88" s="33" t="s">
        <v>45</v>
      </c>
      <c r="M88" s="33" t="s">
        <v>66</v>
      </c>
      <c r="N88" s="135" t="s">
        <v>575</v>
      </c>
      <c r="O88" s="114" t="s">
        <v>576</v>
      </c>
      <c r="P88" s="48">
        <v>0.7</v>
      </c>
      <c r="Q88" s="35" t="s">
        <v>49</v>
      </c>
      <c r="R88" s="157">
        <f>[10]PAI!R11</f>
        <v>40</v>
      </c>
      <c r="S88" s="157">
        <f>[10]PAI!S11</f>
        <v>48</v>
      </c>
      <c r="T88" s="158">
        <f t="shared" si="8"/>
        <v>0.89285714285714279</v>
      </c>
      <c r="U88" s="158">
        <v>0.75</v>
      </c>
      <c r="V88" s="158">
        <f t="shared" si="7"/>
        <v>1</v>
      </c>
      <c r="W88" s="159" t="s">
        <v>577</v>
      </c>
      <c r="X88" s="159" t="s">
        <v>578</v>
      </c>
    </row>
    <row r="89" spans="1:24" ht="87" customHeight="1" x14ac:dyDescent="0.2">
      <c r="A89" s="134">
        <v>82</v>
      </c>
      <c r="B89" s="96" t="s">
        <v>418</v>
      </c>
      <c r="C89" s="135" t="s">
        <v>419</v>
      </c>
      <c r="D89" s="135" t="s">
        <v>430</v>
      </c>
      <c r="E89" s="135" t="s">
        <v>562</v>
      </c>
      <c r="F89" s="32" t="s">
        <v>61</v>
      </c>
      <c r="G89" s="35" t="s">
        <v>237</v>
      </c>
      <c r="H89" s="59" t="s">
        <v>278</v>
      </c>
      <c r="I89" s="35" t="s">
        <v>42</v>
      </c>
      <c r="J89" s="35" t="s">
        <v>563</v>
      </c>
      <c r="K89" s="36" t="s">
        <v>65</v>
      </c>
      <c r="L89" s="33" t="s">
        <v>45</v>
      </c>
      <c r="M89" s="33" t="s">
        <v>46</v>
      </c>
      <c r="N89" s="144" t="s">
        <v>564</v>
      </c>
      <c r="O89" s="101" t="s">
        <v>565</v>
      </c>
      <c r="P89" s="46">
        <v>431</v>
      </c>
      <c r="Q89" s="35" t="s">
        <v>49</v>
      </c>
      <c r="R89" s="157">
        <f>[11]PAI!R9</f>
        <v>403</v>
      </c>
      <c r="S89" s="157">
        <f>[11]PAI!S9</f>
        <v>431</v>
      </c>
      <c r="T89" s="158">
        <f t="shared" si="8"/>
        <v>0.93503480278422269</v>
      </c>
      <c r="U89" s="158">
        <v>0.75</v>
      </c>
      <c r="V89" s="158">
        <f t="shared" si="7"/>
        <v>1</v>
      </c>
      <c r="W89" s="159" t="s">
        <v>579</v>
      </c>
      <c r="X89" s="159"/>
    </row>
    <row r="90" spans="1:24" ht="87" customHeight="1" x14ac:dyDescent="0.2">
      <c r="A90" s="134">
        <v>83</v>
      </c>
      <c r="B90" s="96" t="s">
        <v>418</v>
      </c>
      <c r="C90" s="135" t="s">
        <v>419</v>
      </c>
      <c r="D90" s="135" t="s">
        <v>420</v>
      </c>
      <c r="E90" s="136" t="s">
        <v>568</v>
      </c>
      <c r="F90" s="32" t="s">
        <v>39</v>
      </c>
      <c r="G90" s="35" t="s">
        <v>271</v>
      </c>
      <c r="H90" s="59" t="s">
        <v>278</v>
      </c>
      <c r="I90" s="35" t="s">
        <v>42</v>
      </c>
      <c r="J90" s="35" t="s">
        <v>569</v>
      </c>
      <c r="K90" s="36" t="s">
        <v>65</v>
      </c>
      <c r="L90" s="33" t="s">
        <v>45</v>
      </c>
      <c r="M90" s="33" t="s">
        <v>550</v>
      </c>
      <c r="N90" s="144" t="s">
        <v>570</v>
      </c>
      <c r="O90" s="106" t="s">
        <v>571</v>
      </c>
      <c r="P90" s="77">
        <v>1</v>
      </c>
      <c r="Q90" s="35" t="s">
        <v>49</v>
      </c>
      <c r="R90" s="157">
        <f>[11]PAI!R10</f>
        <v>224</v>
      </c>
      <c r="S90" s="157">
        <f>[11]PAI!S10</f>
        <v>224</v>
      </c>
      <c r="T90" s="158">
        <f t="shared" si="8"/>
        <v>0.75</v>
      </c>
      <c r="U90" s="158">
        <v>0.75</v>
      </c>
      <c r="V90" s="158">
        <f t="shared" si="7"/>
        <v>1</v>
      </c>
      <c r="W90" s="159" t="s">
        <v>582</v>
      </c>
      <c r="X90" s="159"/>
    </row>
    <row r="91" spans="1:24" ht="87" customHeight="1" x14ac:dyDescent="0.2">
      <c r="A91" s="134">
        <v>84</v>
      </c>
      <c r="B91" s="96" t="s">
        <v>418</v>
      </c>
      <c r="C91" s="135" t="s">
        <v>419</v>
      </c>
      <c r="D91" s="135" t="s">
        <v>420</v>
      </c>
      <c r="E91" s="136" t="s">
        <v>573</v>
      </c>
      <c r="F91" s="32" t="s">
        <v>353</v>
      </c>
      <c r="G91" s="35" t="s">
        <v>457</v>
      </c>
      <c r="H91" s="59" t="s">
        <v>278</v>
      </c>
      <c r="I91" s="35" t="s">
        <v>42</v>
      </c>
      <c r="J91" s="35" t="s">
        <v>574</v>
      </c>
      <c r="K91" s="36" t="s">
        <v>65</v>
      </c>
      <c r="L91" s="33" t="s">
        <v>45</v>
      </c>
      <c r="M91" s="33" t="s">
        <v>66</v>
      </c>
      <c r="N91" s="135" t="s">
        <v>575</v>
      </c>
      <c r="O91" s="113" t="s">
        <v>581</v>
      </c>
      <c r="P91" s="48">
        <v>0.5</v>
      </c>
      <c r="Q91" s="35" t="s">
        <v>49</v>
      </c>
      <c r="R91" s="157">
        <f>[11]PAI!R11</f>
        <v>92</v>
      </c>
      <c r="S91" s="157">
        <f>[11]PAI!S11</f>
        <v>172</v>
      </c>
      <c r="T91" s="158">
        <f t="shared" si="8"/>
        <v>0.80232558139534871</v>
      </c>
      <c r="U91" s="158">
        <v>0.75</v>
      </c>
      <c r="V91" s="158">
        <f t="shared" si="7"/>
        <v>1</v>
      </c>
      <c r="W91" s="159" t="s">
        <v>580</v>
      </c>
      <c r="X91" s="159"/>
    </row>
    <row r="92" spans="1:24" ht="87" customHeight="1" x14ac:dyDescent="0.2">
      <c r="A92" s="134">
        <v>85</v>
      </c>
      <c r="B92" s="96" t="s">
        <v>418</v>
      </c>
      <c r="C92" s="135" t="s">
        <v>419</v>
      </c>
      <c r="D92" s="135" t="s">
        <v>430</v>
      </c>
      <c r="E92" s="135" t="s">
        <v>562</v>
      </c>
      <c r="F92" s="32" t="s">
        <v>61</v>
      </c>
      <c r="G92" s="35" t="s">
        <v>237</v>
      </c>
      <c r="H92" s="61" t="s">
        <v>280</v>
      </c>
      <c r="I92" s="35" t="s">
        <v>42</v>
      </c>
      <c r="J92" s="35" t="s">
        <v>563</v>
      </c>
      <c r="K92" s="36" t="s">
        <v>65</v>
      </c>
      <c r="L92" s="33" t="s">
        <v>45</v>
      </c>
      <c r="M92" s="33" t="s">
        <v>46</v>
      </c>
      <c r="N92" s="144" t="s">
        <v>564</v>
      </c>
      <c r="O92" s="101" t="s">
        <v>565</v>
      </c>
      <c r="P92" s="45">
        <v>336</v>
      </c>
      <c r="Q92" s="35" t="s">
        <v>49</v>
      </c>
      <c r="R92" s="157">
        <f>[12]PAI!R9</f>
        <v>287</v>
      </c>
      <c r="S92" s="157">
        <f>[12]PAI!S9</f>
        <v>336</v>
      </c>
      <c r="T92" s="158">
        <f t="shared" si="8"/>
        <v>0.85416666666666663</v>
      </c>
      <c r="U92" s="158">
        <v>0.75</v>
      </c>
      <c r="V92" s="158">
        <f t="shared" si="7"/>
        <v>1</v>
      </c>
      <c r="W92" s="159" t="s">
        <v>583</v>
      </c>
      <c r="X92" s="159" t="s">
        <v>584</v>
      </c>
    </row>
    <row r="93" spans="1:24" ht="87" customHeight="1" x14ac:dyDescent="0.2">
      <c r="A93" s="134">
        <v>86</v>
      </c>
      <c r="B93" s="96" t="s">
        <v>418</v>
      </c>
      <c r="C93" s="135" t="s">
        <v>419</v>
      </c>
      <c r="D93" s="135" t="s">
        <v>420</v>
      </c>
      <c r="E93" s="136" t="s">
        <v>568</v>
      </c>
      <c r="F93" s="32" t="s">
        <v>39</v>
      </c>
      <c r="G93" s="35" t="s">
        <v>271</v>
      </c>
      <c r="H93" s="61" t="s">
        <v>280</v>
      </c>
      <c r="I93" s="35" t="s">
        <v>42</v>
      </c>
      <c r="J93" s="35" t="s">
        <v>569</v>
      </c>
      <c r="K93" s="36" t="s">
        <v>65</v>
      </c>
      <c r="L93" s="33" t="s">
        <v>45</v>
      </c>
      <c r="M93" s="33" t="s">
        <v>550</v>
      </c>
      <c r="N93" s="144" t="s">
        <v>570</v>
      </c>
      <c r="O93" s="106" t="s">
        <v>571</v>
      </c>
      <c r="P93" s="78">
        <v>1</v>
      </c>
      <c r="Q93" s="35" t="s">
        <v>49</v>
      </c>
      <c r="R93" s="157">
        <f>[12]PAI!R10</f>
        <v>27</v>
      </c>
      <c r="S93" s="157">
        <f>[12]PAI!S10</f>
        <v>36</v>
      </c>
      <c r="T93" s="158">
        <f t="shared" si="8"/>
        <v>0.5625</v>
      </c>
      <c r="U93" s="158">
        <v>0.75</v>
      </c>
      <c r="V93" s="158">
        <f t="shared" si="7"/>
        <v>0.75</v>
      </c>
      <c r="W93" s="159" t="s">
        <v>585</v>
      </c>
      <c r="X93" s="159" t="s">
        <v>586</v>
      </c>
    </row>
    <row r="94" spans="1:24" ht="87" customHeight="1" x14ac:dyDescent="0.2">
      <c r="A94" s="134">
        <v>87</v>
      </c>
      <c r="B94" s="96" t="s">
        <v>418</v>
      </c>
      <c r="C94" s="135" t="s">
        <v>419</v>
      </c>
      <c r="D94" s="135" t="s">
        <v>420</v>
      </c>
      <c r="E94" s="136" t="s">
        <v>573</v>
      </c>
      <c r="F94" s="32" t="s">
        <v>353</v>
      </c>
      <c r="G94" s="35" t="s">
        <v>457</v>
      </c>
      <c r="H94" s="61" t="s">
        <v>280</v>
      </c>
      <c r="I94" s="35" t="s">
        <v>42</v>
      </c>
      <c r="J94" s="35" t="s">
        <v>574</v>
      </c>
      <c r="K94" s="36" t="s">
        <v>65</v>
      </c>
      <c r="L94" s="33" t="s">
        <v>45</v>
      </c>
      <c r="M94" s="33" t="s">
        <v>66</v>
      </c>
      <c r="N94" s="135" t="s">
        <v>575</v>
      </c>
      <c r="O94" s="114" t="s">
        <v>587</v>
      </c>
      <c r="P94" s="48">
        <v>0.5</v>
      </c>
      <c r="Q94" s="35" t="s">
        <v>49</v>
      </c>
      <c r="R94" s="157">
        <f>[12]PAI!R11</f>
        <v>59</v>
      </c>
      <c r="S94" s="157">
        <f>[12]PAI!S11</f>
        <v>87</v>
      </c>
      <c r="T94" s="158">
        <f t="shared" si="8"/>
        <v>1</v>
      </c>
      <c r="U94" s="158">
        <v>0.75</v>
      </c>
      <c r="V94" s="158">
        <f t="shared" si="7"/>
        <v>1</v>
      </c>
      <c r="W94" s="159" t="s">
        <v>588</v>
      </c>
      <c r="X94" s="159" t="s">
        <v>589</v>
      </c>
    </row>
    <row r="95" spans="1:24" ht="87" customHeight="1" x14ac:dyDescent="0.2">
      <c r="A95" s="134">
        <v>88</v>
      </c>
      <c r="B95" s="96" t="s">
        <v>418</v>
      </c>
      <c r="C95" s="135" t="s">
        <v>419</v>
      </c>
      <c r="D95" s="135" t="s">
        <v>430</v>
      </c>
      <c r="E95" s="135" t="s">
        <v>562</v>
      </c>
      <c r="F95" s="32" t="s">
        <v>61</v>
      </c>
      <c r="G95" s="35" t="s">
        <v>237</v>
      </c>
      <c r="H95" s="61" t="s">
        <v>283</v>
      </c>
      <c r="I95" s="35" t="s">
        <v>42</v>
      </c>
      <c r="J95" s="35" t="s">
        <v>563</v>
      </c>
      <c r="K95" s="36" t="s">
        <v>65</v>
      </c>
      <c r="L95" s="33" t="s">
        <v>45</v>
      </c>
      <c r="M95" s="33" t="s">
        <v>46</v>
      </c>
      <c r="N95" s="144" t="s">
        <v>564</v>
      </c>
      <c r="O95" s="101" t="s">
        <v>565</v>
      </c>
      <c r="P95" s="46">
        <v>700</v>
      </c>
      <c r="Q95" s="35" t="s">
        <v>49</v>
      </c>
      <c r="R95" s="157">
        <f>[13]PAI!R9</f>
        <v>724</v>
      </c>
      <c r="S95" s="157">
        <f>[13]PAI!S9</f>
        <v>700</v>
      </c>
      <c r="T95" s="158">
        <f t="shared" si="8"/>
        <v>1</v>
      </c>
      <c r="U95" s="158">
        <v>0.75</v>
      </c>
      <c r="V95" s="158">
        <f t="shared" si="7"/>
        <v>1</v>
      </c>
      <c r="W95" s="159" t="s">
        <v>590</v>
      </c>
      <c r="X95" s="159"/>
    </row>
    <row r="96" spans="1:24" ht="87" customHeight="1" x14ac:dyDescent="0.2">
      <c r="A96" s="134">
        <v>89</v>
      </c>
      <c r="B96" s="96" t="s">
        <v>418</v>
      </c>
      <c r="C96" s="135" t="s">
        <v>419</v>
      </c>
      <c r="D96" s="135" t="s">
        <v>420</v>
      </c>
      <c r="E96" s="136" t="s">
        <v>568</v>
      </c>
      <c r="F96" s="32" t="s">
        <v>39</v>
      </c>
      <c r="G96" s="35" t="s">
        <v>271</v>
      </c>
      <c r="H96" s="61" t="s">
        <v>283</v>
      </c>
      <c r="I96" s="35" t="s">
        <v>42</v>
      </c>
      <c r="J96" s="35" t="s">
        <v>569</v>
      </c>
      <c r="K96" s="36" t="s">
        <v>65</v>
      </c>
      <c r="L96" s="33" t="s">
        <v>45</v>
      </c>
      <c r="M96" s="33" t="s">
        <v>46</v>
      </c>
      <c r="N96" s="144" t="s">
        <v>570</v>
      </c>
      <c r="O96" s="106" t="s">
        <v>571</v>
      </c>
      <c r="P96" s="77">
        <v>1</v>
      </c>
      <c r="Q96" s="35" t="s">
        <v>49</v>
      </c>
      <c r="R96" s="157">
        <f>[13]PAI!R10</f>
        <v>60</v>
      </c>
      <c r="S96" s="157">
        <f>[13]PAI!S10</f>
        <v>60</v>
      </c>
      <c r="T96" s="158">
        <f t="shared" si="8"/>
        <v>1</v>
      </c>
      <c r="U96" s="158">
        <v>0.75</v>
      </c>
      <c r="V96" s="158">
        <f t="shared" si="7"/>
        <v>1</v>
      </c>
      <c r="W96" s="159" t="s">
        <v>591</v>
      </c>
      <c r="X96" s="159"/>
    </row>
    <row r="97" spans="1:24" ht="87" customHeight="1" x14ac:dyDescent="0.2">
      <c r="A97" s="134">
        <v>90</v>
      </c>
      <c r="B97" s="96" t="s">
        <v>418</v>
      </c>
      <c r="C97" s="135" t="s">
        <v>419</v>
      </c>
      <c r="D97" s="135" t="s">
        <v>420</v>
      </c>
      <c r="E97" s="136" t="s">
        <v>573</v>
      </c>
      <c r="F97" s="32" t="s">
        <v>353</v>
      </c>
      <c r="G97" s="35" t="s">
        <v>457</v>
      </c>
      <c r="H97" s="61" t="s">
        <v>283</v>
      </c>
      <c r="I97" s="35" t="s">
        <v>42</v>
      </c>
      <c r="J97" s="35" t="s">
        <v>574</v>
      </c>
      <c r="K97" s="36" t="s">
        <v>65</v>
      </c>
      <c r="L97" s="33" t="s">
        <v>45</v>
      </c>
      <c r="M97" s="33" t="s">
        <v>66</v>
      </c>
      <c r="N97" s="135" t="s">
        <v>575</v>
      </c>
      <c r="O97" s="114" t="s">
        <v>587</v>
      </c>
      <c r="P97" s="132">
        <v>0.65</v>
      </c>
      <c r="Q97" s="35" t="s">
        <v>49</v>
      </c>
      <c r="R97" s="157">
        <f>[13]PAI!R11</f>
        <v>57</v>
      </c>
      <c r="S97" s="157">
        <f>[13]PAI!S11</f>
        <v>86</v>
      </c>
      <c r="T97" s="158">
        <f t="shared" si="8"/>
        <v>0.7647584973166367</v>
      </c>
      <c r="U97" s="158">
        <v>0.75</v>
      </c>
      <c r="V97" s="158">
        <f t="shared" si="7"/>
        <v>1</v>
      </c>
      <c r="W97" s="159" t="s">
        <v>592</v>
      </c>
      <c r="X97" s="159"/>
    </row>
    <row r="98" spans="1:24" ht="87" customHeight="1" x14ac:dyDescent="0.2">
      <c r="A98" s="134">
        <v>91</v>
      </c>
      <c r="B98" s="96" t="s">
        <v>418</v>
      </c>
      <c r="C98" s="135" t="s">
        <v>419</v>
      </c>
      <c r="D98" s="135" t="s">
        <v>430</v>
      </c>
      <c r="E98" s="136" t="s">
        <v>593</v>
      </c>
      <c r="F98" s="32" t="s">
        <v>594</v>
      </c>
      <c r="G98" s="32" t="s">
        <v>595</v>
      </c>
      <c r="H98" s="61" t="s">
        <v>119</v>
      </c>
      <c r="I98" s="35" t="s">
        <v>219</v>
      </c>
      <c r="J98" s="32" t="s">
        <v>596</v>
      </c>
      <c r="K98" s="36" t="s">
        <v>65</v>
      </c>
      <c r="L98" s="33" t="s">
        <v>45</v>
      </c>
      <c r="M98" s="33" t="s">
        <v>66</v>
      </c>
      <c r="N98" s="136" t="s">
        <v>597</v>
      </c>
      <c r="O98" s="112" t="s">
        <v>598</v>
      </c>
      <c r="P98" s="74">
        <v>400</v>
      </c>
      <c r="Q98" s="35" t="s">
        <v>49</v>
      </c>
      <c r="R98" s="157">
        <f>[5]PAI!R11</f>
        <v>246</v>
      </c>
      <c r="S98" s="157">
        <f>[5]PAI!S11</f>
        <v>400</v>
      </c>
      <c r="T98" s="158">
        <f t="shared" si="8"/>
        <v>0.46124999999999999</v>
      </c>
      <c r="U98" s="158">
        <v>0.75</v>
      </c>
      <c r="V98" s="158">
        <f t="shared" si="7"/>
        <v>0.61499999999999999</v>
      </c>
      <c r="W98" s="159" t="s">
        <v>599</v>
      </c>
      <c r="X98" s="159" t="s">
        <v>600</v>
      </c>
    </row>
    <row r="99" spans="1:24" ht="87" customHeight="1" x14ac:dyDescent="0.2">
      <c r="A99" s="134">
        <v>92</v>
      </c>
      <c r="B99" s="96" t="s">
        <v>418</v>
      </c>
      <c r="C99" s="135" t="s">
        <v>419</v>
      </c>
      <c r="D99" s="135" t="s">
        <v>420</v>
      </c>
      <c r="E99" s="135" t="s">
        <v>601</v>
      </c>
      <c r="F99" s="32" t="s">
        <v>39</v>
      </c>
      <c r="G99" s="35" t="s">
        <v>40</v>
      </c>
      <c r="H99" s="61" t="s">
        <v>119</v>
      </c>
      <c r="I99" s="35" t="s">
        <v>42</v>
      </c>
      <c r="J99" s="34" t="s">
        <v>602</v>
      </c>
      <c r="K99" s="36" t="s">
        <v>65</v>
      </c>
      <c r="L99" s="33" t="s">
        <v>45</v>
      </c>
      <c r="M99" s="33" t="s">
        <v>66</v>
      </c>
      <c r="N99" s="135" t="s">
        <v>603</v>
      </c>
      <c r="O99" s="102" t="s">
        <v>604</v>
      </c>
      <c r="P99" s="77">
        <v>1</v>
      </c>
      <c r="Q99" s="35" t="s">
        <v>49</v>
      </c>
      <c r="R99" s="157">
        <f>[5]PAI!R12</f>
        <v>2834</v>
      </c>
      <c r="S99" s="157">
        <f>[5]PAI!S12</f>
        <v>3517</v>
      </c>
      <c r="T99" s="158">
        <f t="shared" si="8"/>
        <v>0.60435029854990052</v>
      </c>
      <c r="U99" s="158">
        <v>0.75</v>
      </c>
      <c r="V99" s="158">
        <f t="shared" si="7"/>
        <v>0.80580039806653403</v>
      </c>
      <c r="W99" s="159" t="s">
        <v>746</v>
      </c>
      <c r="X99" s="159" t="s">
        <v>605</v>
      </c>
    </row>
    <row r="100" spans="1:24" ht="87" customHeight="1" x14ac:dyDescent="0.2">
      <c r="A100" s="134">
        <v>93</v>
      </c>
      <c r="B100" s="96" t="s">
        <v>418</v>
      </c>
      <c r="C100" s="135" t="s">
        <v>419</v>
      </c>
      <c r="D100" s="135" t="s">
        <v>420</v>
      </c>
      <c r="E100" s="135" t="s">
        <v>606</v>
      </c>
      <c r="F100" s="34" t="s">
        <v>607</v>
      </c>
      <c r="G100" s="37" t="s">
        <v>608</v>
      </c>
      <c r="H100" s="61" t="s">
        <v>609</v>
      </c>
      <c r="I100" s="35" t="s">
        <v>42</v>
      </c>
      <c r="J100" s="35" t="s">
        <v>610</v>
      </c>
      <c r="K100" s="36" t="s">
        <v>65</v>
      </c>
      <c r="L100" s="33" t="s">
        <v>45</v>
      </c>
      <c r="M100" s="33" t="s">
        <v>46</v>
      </c>
      <c r="N100" s="144" t="s">
        <v>611</v>
      </c>
      <c r="O100" s="102" t="s">
        <v>612</v>
      </c>
      <c r="P100" s="72">
        <v>217</v>
      </c>
      <c r="Q100" s="35" t="s">
        <v>49</v>
      </c>
      <c r="R100" s="157">
        <f>[23]PAI!R8</f>
        <v>188</v>
      </c>
      <c r="S100" s="157">
        <f>[23]PAI!S8</f>
        <v>217</v>
      </c>
      <c r="T100" s="158">
        <f t="shared" si="8"/>
        <v>0.86635944700460832</v>
      </c>
      <c r="U100" s="158">
        <v>0.75</v>
      </c>
      <c r="V100" s="158">
        <f t="shared" si="7"/>
        <v>1</v>
      </c>
      <c r="W100" s="159" t="s">
        <v>613</v>
      </c>
      <c r="X100" s="159"/>
    </row>
    <row r="101" spans="1:24" ht="87" customHeight="1" x14ac:dyDescent="0.2">
      <c r="A101" s="134">
        <v>94</v>
      </c>
      <c r="B101" s="96" t="s">
        <v>418</v>
      </c>
      <c r="C101" s="135" t="s">
        <v>419</v>
      </c>
      <c r="D101" s="135" t="s">
        <v>420</v>
      </c>
      <c r="E101" s="135" t="s">
        <v>614</v>
      </c>
      <c r="F101" s="34" t="s">
        <v>607</v>
      </c>
      <c r="G101" s="34" t="s">
        <v>615</v>
      </c>
      <c r="H101" s="61" t="s">
        <v>609</v>
      </c>
      <c r="I101" s="35" t="s">
        <v>219</v>
      </c>
      <c r="J101" s="34" t="s">
        <v>616</v>
      </c>
      <c r="K101" s="36" t="s">
        <v>65</v>
      </c>
      <c r="L101" s="33" t="s">
        <v>45</v>
      </c>
      <c r="M101" s="33" t="s">
        <v>46</v>
      </c>
      <c r="N101" s="136" t="s">
        <v>617</v>
      </c>
      <c r="O101" s="108" t="s">
        <v>618</v>
      </c>
      <c r="P101" s="77">
        <v>1</v>
      </c>
      <c r="Q101" s="35" t="s">
        <v>49</v>
      </c>
      <c r="R101" s="157">
        <f>[23]PAI!R9</f>
        <v>649</v>
      </c>
      <c r="S101" s="157">
        <f>[23]PAI!S9</f>
        <v>1557</v>
      </c>
      <c r="T101" s="158">
        <f t="shared" si="8"/>
        <v>0.41682723185613357</v>
      </c>
      <c r="U101" s="158">
        <v>0.75</v>
      </c>
      <c r="V101" s="158">
        <f t="shared" si="7"/>
        <v>0.55576964247484473</v>
      </c>
      <c r="W101" s="159" t="s">
        <v>619</v>
      </c>
      <c r="X101" s="159" t="s">
        <v>620</v>
      </c>
    </row>
    <row r="102" spans="1:24" ht="87" customHeight="1" x14ac:dyDescent="0.2">
      <c r="A102" s="134">
        <v>95</v>
      </c>
      <c r="B102" s="96" t="s">
        <v>418</v>
      </c>
      <c r="C102" s="142" t="s">
        <v>419</v>
      </c>
      <c r="D102" s="142" t="s">
        <v>420</v>
      </c>
      <c r="E102" s="135" t="s">
        <v>621</v>
      </c>
      <c r="F102" s="49" t="s">
        <v>134</v>
      </c>
      <c r="G102" s="35" t="s">
        <v>135</v>
      </c>
      <c r="H102" s="61" t="s">
        <v>622</v>
      </c>
      <c r="I102" s="35" t="s">
        <v>42</v>
      </c>
      <c r="J102" s="34" t="s">
        <v>623</v>
      </c>
      <c r="K102" s="36" t="s">
        <v>65</v>
      </c>
      <c r="L102" s="33" t="s">
        <v>45</v>
      </c>
      <c r="M102" s="33" t="s">
        <v>46</v>
      </c>
      <c r="N102" s="135" t="s">
        <v>624</v>
      </c>
      <c r="O102" s="106" t="s">
        <v>625</v>
      </c>
      <c r="P102" s="85">
        <v>7</v>
      </c>
      <c r="Q102" s="35" t="s">
        <v>49</v>
      </c>
      <c r="R102" s="157">
        <f>[24]PAI!R8</f>
        <v>2.25</v>
      </c>
      <c r="S102" s="157">
        <f>[24]PAI!S8</f>
        <v>7</v>
      </c>
      <c r="T102" s="158">
        <f t="shared" si="8"/>
        <v>0.32142857142857145</v>
      </c>
      <c r="U102" s="158">
        <v>0.75</v>
      </c>
      <c r="V102" s="158">
        <f t="shared" si="7"/>
        <v>0.4285714285714286</v>
      </c>
      <c r="W102" s="159" t="s">
        <v>626</v>
      </c>
      <c r="X102" s="159" t="s">
        <v>627</v>
      </c>
    </row>
    <row r="103" spans="1:24" ht="87" customHeight="1" x14ac:dyDescent="0.2">
      <c r="A103" s="134">
        <v>96</v>
      </c>
      <c r="B103" s="96" t="s">
        <v>418</v>
      </c>
      <c r="C103" s="142" t="s">
        <v>419</v>
      </c>
      <c r="D103" s="142" t="s">
        <v>420</v>
      </c>
      <c r="E103" s="142" t="s">
        <v>628</v>
      </c>
      <c r="F103" s="32" t="s">
        <v>134</v>
      </c>
      <c r="G103" s="35" t="s">
        <v>135</v>
      </c>
      <c r="H103" s="61" t="s">
        <v>622</v>
      </c>
      <c r="I103" s="35" t="s">
        <v>42</v>
      </c>
      <c r="J103" s="50" t="s">
        <v>629</v>
      </c>
      <c r="K103" s="36" t="s">
        <v>65</v>
      </c>
      <c r="L103" s="33" t="s">
        <v>45</v>
      </c>
      <c r="M103" s="33" t="s">
        <v>66</v>
      </c>
      <c r="N103" s="50" t="s">
        <v>630</v>
      </c>
      <c r="O103" s="121" t="s">
        <v>631</v>
      </c>
      <c r="P103" s="123">
        <v>1</v>
      </c>
      <c r="Q103" s="35" t="s">
        <v>49</v>
      </c>
      <c r="R103" s="157">
        <f>[24]PAI!R9</f>
        <v>104</v>
      </c>
      <c r="S103" s="157">
        <f>[24]PAI!S9</f>
        <v>104</v>
      </c>
      <c r="T103" s="158">
        <f t="shared" si="8"/>
        <v>0.75</v>
      </c>
      <c r="U103" s="158">
        <v>0.75</v>
      </c>
      <c r="V103" s="158">
        <f t="shared" si="7"/>
        <v>1</v>
      </c>
      <c r="W103" s="159" t="s">
        <v>632</v>
      </c>
      <c r="X103" s="159" t="s">
        <v>130</v>
      </c>
    </row>
    <row r="104" spans="1:24" ht="87" customHeight="1" x14ac:dyDescent="0.2">
      <c r="A104" s="134">
        <v>97</v>
      </c>
      <c r="B104" s="96" t="s">
        <v>418</v>
      </c>
      <c r="C104" s="142" t="s">
        <v>419</v>
      </c>
      <c r="D104" s="142" t="s">
        <v>420</v>
      </c>
      <c r="E104" s="142" t="s">
        <v>633</v>
      </c>
      <c r="F104" s="49" t="s">
        <v>134</v>
      </c>
      <c r="G104" s="35" t="s">
        <v>135</v>
      </c>
      <c r="H104" s="61" t="s">
        <v>622</v>
      </c>
      <c r="I104" s="35" t="s">
        <v>42</v>
      </c>
      <c r="J104" s="50" t="s">
        <v>634</v>
      </c>
      <c r="K104" s="36" t="s">
        <v>65</v>
      </c>
      <c r="L104" s="33" t="s">
        <v>45</v>
      </c>
      <c r="M104" s="33" t="s">
        <v>66</v>
      </c>
      <c r="N104" s="142" t="s">
        <v>635</v>
      </c>
      <c r="O104" s="121" t="s">
        <v>636</v>
      </c>
      <c r="P104" s="123">
        <v>1</v>
      </c>
      <c r="Q104" s="35" t="s">
        <v>49</v>
      </c>
      <c r="R104" s="157">
        <f>[24]PAI!R10</f>
        <v>1815</v>
      </c>
      <c r="S104" s="157">
        <f>[24]PAI!S10</f>
        <v>1859</v>
      </c>
      <c r="T104" s="158">
        <f t="shared" si="8"/>
        <v>0.73224852071005919</v>
      </c>
      <c r="U104" s="158">
        <v>0.75</v>
      </c>
      <c r="V104" s="158">
        <f t="shared" si="7"/>
        <v>0.97633136094674555</v>
      </c>
      <c r="W104" s="159" t="s">
        <v>637</v>
      </c>
      <c r="X104" s="159" t="s">
        <v>638</v>
      </c>
    </row>
    <row r="105" spans="1:24" ht="87" customHeight="1" x14ac:dyDescent="0.2">
      <c r="A105" s="134">
        <v>98</v>
      </c>
      <c r="B105" s="96" t="s">
        <v>418</v>
      </c>
      <c r="C105" s="142" t="s">
        <v>419</v>
      </c>
      <c r="D105" s="142" t="s">
        <v>430</v>
      </c>
      <c r="E105" s="143" t="s">
        <v>639</v>
      </c>
      <c r="F105" s="32" t="s">
        <v>300</v>
      </c>
      <c r="G105" s="37" t="s">
        <v>301</v>
      </c>
      <c r="H105" s="61" t="s">
        <v>302</v>
      </c>
      <c r="I105" s="35" t="s">
        <v>42</v>
      </c>
      <c r="J105" s="125" t="s">
        <v>640</v>
      </c>
      <c r="K105" s="33" t="s">
        <v>65</v>
      </c>
      <c r="L105" s="33" t="s">
        <v>45</v>
      </c>
      <c r="M105" s="33" t="s">
        <v>46</v>
      </c>
      <c r="N105" s="135" t="s">
        <v>641</v>
      </c>
      <c r="O105" s="106" t="s">
        <v>642</v>
      </c>
      <c r="P105" s="82">
        <v>4</v>
      </c>
      <c r="Q105" s="35" t="s">
        <v>49</v>
      </c>
      <c r="R105" s="157">
        <f>[15]PAI!R14</f>
        <v>4</v>
      </c>
      <c r="S105" s="157">
        <f>[15]PAI!S14</f>
        <v>4</v>
      </c>
      <c r="T105" s="158">
        <f t="shared" si="8"/>
        <v>1</v>
      </c>
      <c r="U105" s="158">
        <v>0.75</v>
      </c>
      <c r="V105" s="158">
        <f t="shared" si="7"/>
        <v>1</v>
      </c>
      <c r="W105" s="159" t="s">
        <v>643</v>
      </c>
      <c r="X105" s="159"/>
    </row>
    <row r="106" spans="1:24" ht="87" customHeight="1" x14ac:dyDescent="0.2">
      <c r="A106" s="134">
        <v>99</v>
      </c>
      <c r="B106" s="96" t="s">
        <v>418</v>
      </c>
      <c r="C106" s="142" t="s">
        <v>644</v>
      </c>
      <c r="D106" s="135" t="s">
        <v>645</v>
      </c>
      <c r="E106" s="135" t="s">
        <v>646</v>
      </c>
      <c r="F106" s="32" t="s">
        <v>340</v>
      </c>
      <c r="G106" s="37" t="s">
        <v>647</v>
      </c>
      <c r="H106" s="61" t="s">
        <v>326</v>
      </c>
      <c r="I106" s="35" t="s">
        <v>42</v>
      </c>
      <c r="J106" s="96" t="s">
        <v>648</v>
      </c>
      <c r="K106" s="33" t="s">
        <v>65</v>
      </c>
      <c r="L106" s="33" t="s">
        <v>45</v>
      </c>
      <c r="M106" s="33" t="s">
        <v>46</v>
      </c>
      <c r="N106" s="135" t="s">
        <v>649</v>
      </c>
      <c r="O106" s="117" t="s">
        <v>650</v>
      </c>
      <c r="P106" s="131">
        <v>2400</v>
      </c>
      <c r="Q106" s="35" t="s">
        <v>49</v>
      </c>
      <c r="R106" s="157">
        <f>[16]PAI!R16</f>
        <v>1800</v>
      </c>
      <c r="S106" s="157">
        <f>[16]PAI!S16</f>
        <v>2400</v>
      </c>
      <c r="T106" s="158">
        <f t="shared" si="8"/>
        <v>0.75</v>
      </c>
      <c r="U106" s="158">
        <v>0.75</v>
      </c>
      <c r="V106" s="158">
        <f t="shared" si="7"/>
        <v>1</v>
      </c>
      <c r="W106" s="159" t="s">
        <v>651</v>
      </c>
      <c r="X106" s="159"/>
    </row>
    <row r="107" spans="1:24" ht="87" customHeight="1" x14ac:dyDescent="0.2">
      <c r="A107" s="134">
        <v>100</v>
      </c>
      <c r="B107" s="96" t="s">
        <v>418</v>
      </c>
      <c r="C107" s="135" t="s">
        <v>644</v>
      </c>
      <c r="D107" s="135" t="s">
        <v>652</v>
      </c>
      <c r="E107" s="144" t="s">
        <v>653</v>
      </c>
      <c r="F107" s="34" t="s">
        <v>410</v>
      </c>
      <c r="G107" s="37" t="s">
        <v>654</v>
      </c>
      <c r="H107" s="61" t="s">
        <v>412</v>
      </c>
      <c r="I107" s="35" t="s">
        <v>42</v>
      </c>
      <c r="J107" s="32" t="s">
        <v>655</v>
      </c>
      <c r="K107" s="36" t="s">
        <v>65</v>
      </c>
      <c r="L107" s="33" t="s">
        <v>45</v>
      </c>
      <c r="M107" s="33" t="s">
        <v>46</v>
      </c>
      <c r="N107" s="141" t="s">
        <v>656</v>
      </c>
      <c r="O107" s="106" t="s">
        <v>657</v>
      </c>
      <c r="P107" s="81">
        <v>1</v>
      </c>
      <c r="Q107" s="35" t="s">
        <v>49</v>
      </c>
      <c r="R107" s="157">
        <f>[19]PAI!R9</f>
        <v>91</v>
      </c>
      <c r="S107" s="157">
        <f>[19]PAI!S9</f>
        <v>100</v>
      </c>
      <c r="T107" s="158">
        <f t="shared" si="8"/>
        <v>0.91</v>
      </c>
      <c r="U107" s="158">
        <v>0.75</v>
      </c>
      <c r="V107" s="158">
        <f t="shared" si="7"/>
        <v>1</v>
      </c>
      <c r="W107" s="159" t="s">
        <v>658</v>
      </c>
      <c r="X107" s="159" t="s">
        <v>659</v>
      </c>
    </row>
    <row r="108" spans="1:24" ht="87" customHeight="1" x14ac:dyDescent="0.2">
      <c r="A108" s="134">
        <v>101</v>
      </c>
      <c r="B108" s="96" t="s">
        <v>418</v>
      </c>
      <c r="C108" s="135" t="s">
        <v>644</v>
      </c>
      <c r="D108" s="135" t="s">
        <v>652</v>
      </c>
      <c r="E108" s="144" t="s">
        <v>660</v>
      </c>
      <c r="F108" s="34" t="s">
        <v>410</v>
      </c>
      <c r="G108" s="37" t="s">
        <v>661</v>
      </c>
      <c r="H108" s="61" t="s">
        <v>412</v>
      </c>
      <c r="I108" s="35" t="s">
        <v>42</v>
      </c>
      <c r="J108" s="35" t="s">
        <v>662</v>
      </c>
      <c r="K108" s="36" t="s">
        <v>65</v>
      </c>
      <c r="L108" s="33" t="s">
        <v>45</v>
      </c>
      <c r="M108" s="33" t="s">
        <v>46</v>
      </c>
      <c r="N108" s="141" t="s">
        <v>663</v>
      </c>
      <c r="O108" s="106" t="s">
        <v>664</v>
      </c>
      <c r="P108" s="80">
        <v>1</v>
      </c>
      <c r="Q108" s="35" t="s">
        <v>49</v>
      </c>
      <c r="R108" s="157">
        <f>[19]PAI!R10</f>
        <v>62</v>
      </c>
      <c r="S108" s="157">
        <f>[19]PAI!S10</f>
        <v>100</v>
      </c>
      <c r="T108" s="158">
        <f t="shared" si="8"/>
        <v>0.62</v>
      </c>
      <c r="U108" s="158">
        <v>0.75</v>
      </c>
      <c r="V108" s="158">
        <f t="shared" si="7"/>
        <v>0.82666666666666666</v>
      </c>
      <c r="W108" s="159" t="s">
        <v>665</v>
      </c>
      <c r="X108" s="159" t="s">
        <v>666</v>
      </c>
    </row>
    <row r="109" spans="1:24" ht="87" customHeight="1" x14ac:dyDescent="0.2">
      <c r="A109" s="134">
        <v>102</v>
      </c>
      <c r="B109" s="96" t="s">
        <v>418</v>
      </c>
      <c r="C109" s="135" t="s">
        <v>667</v>
      </c>
      <c r="D109" s="135" t="s">
        <v>668</v>
      </c>
      <c r="E109" s="135" t="s">
        <v>669</v>
      </c>
      <c r="F109" s="32" t="s">
        <v>117</v>
      </c>
      <c r="G109" s="37" t="s">
        <v>670</v>
      </c>
      <c r="H109" s="61" t="s">
        <v>671</v>
      </c>
      <c r="I109" s="35" t="s">
        <v>42</v>
      </c>
      <c r="J109" s="35" t="s">
        <v>672</v>
      </c>
      <c r="K109" s="36" t="s">
        <v>65</v>
      </c>
      <c r="L109" s="33" t="s">
        <v>45</v>
      </c>
      <c r="M109" s="33" t="s">
        <v>66</v>
      </c>
      <c r="N109" s="144" t="s">
        <v>673</v>
      </c>
      <c r="O109" s="109" t="s">
        <v>674</v>
      </c>
      <c r="P109" s="77">
        <v>1</v>
      </c>
      <c r="Q109" s="35" t="s">
        <v>49</v>
      </c>
      <c r="R109" s="157">
        <f>[25]PAI!R8</f>
        <v>262</v>
      </c>
      <c r="S109" s="157">
        <f>[25]PAI!S8</f>
        <v>262</v>
      </c>
      <c r="T109" s="158">
        <f t="shared" si="8"/>
        <v>0.75</v>
      </c>
      <c r="U109" s="158">
        <v>0.75</v>
      </c>
      <c r="V109" s="158">
        <f t="shared" si="7"/>
        <v>1</v>
      </c>
      <c r="W109" s="159" t="s">
        <v>675</v>
      </c>
      <c r="X109" s="159"/>
    </row>
    <row r="110" spans="1:24" ht="87" customHeight="1" x14ac:dyDescent="0.2">
      <c r="A110" s="134">
        <v>103</v>
      </c>
      <c r="B110" s="96" t="s">
        <v>418</v>
      </c>
      <c r="C110" s="135" t="s">
        <v>667</v>
      </c>
      <c r="D110" s="135" t="s">
        <v>668</v>
      </c>
      <c r="E110" s="135" t="s">
        <v>676</v>
      </c>
      <c r="F110" s="32" t="s">
        <v>117</v>
      </c>
      <c r="G110" s="37" t="s">
        <v>670</v>
      </c>
      <c r="H110" s="61" t="s">
        <v>671</v>
      </c>
      <c r="I110" s="35" t="s">
        <v>42</v>
      </c>
      <c r="J110" s="35" t="s">
        <v>677</v>
      </c>
      <c r="K110" s="36" t="s">
        <v>65</v>
      </c>
      <c r="L110" s="33" t="s">
        <v>45</v>
      </c>
      <c r="M110" s="33" t="s">
        <v>66</v>
      </c>
      <c r="N110" s="144" t="s">
        <v>678</v>
      </c>
      <c r="O110" s="101" t="s">
        <v>679</v>
      </c>
      <c r="P110" s="77">
        <v>1</v>
      </c>
      <c r="Q110" s="35" t="s">
        <v>49</v>
      </c>
      <c r="R110" s="157">
        <f>[25]PAI!R9</f>
        <v>294</v>
      </c>
      <c r="S110" s="157">
        <f>[25]PAI!S9</f>
        <v>294</v>
      </c>
      <c r="T110" s="158">
        <f t="shared" si="8"/>
        <v>0.75</v>
      </c>
      <c r="U110" s="158">
        <v>0.75</v>
      </c>
      <c r="V110" s="158">
        <f t="shared" si="7"/>
        <v>1</v>
      </c>
      <c r="W110" s="159" t="s">
        <v>680</v>
      </c>
      <c r="X110" s="159"/>
    </row>
    <row r="111" spans="1:24" ht="87" customHeight="1" x14ac:dyDescent="0.2">
      <c r="A111" s="134">
        <v>104</v>
      </c>
      <c r="B111" s="96" t="s">
        <v>418</v>
      </c>
      <c r="C111" s="135" t="s">
        <v>667</v>
      </c>
      <c r="D111" s="135" t="s">
        <v>668</v>
      </c>
      <c r="E111" s="135" t="s">
        <v>681</v>
      </c>
      <c r="F111" s="32" t="s">
        <v>117</v>
      </c>
      <c r="G111" s="37" t="s">
        <v>670</v>
      </c>
      <c r="H111" s="61" t="s">
        <v>671</v>
      </c>
      <c r="I111" s="35" t="s">
        <v>42</v>
      </c>
      <c r="J111" s="35" t="s">
        <v>682</v>
      </c>
      <c r="K111" s="36" t="s">
        <v>65</v>
      </c>
      <c r="L111" s="33" t="s">
        <v>45</v>
      </c>
      <c r="M111" s="33" t="s">
        <v>46</v>
      </c>
      <c r="N111" s="144" t="s">
        <v>683</v>
      </c>
      <c r="O111" s="101" t="s">
        <v>684</v>
      </c>
      <c r="P111" s="87">
        <v>30</v>
      </c>
      <c r="Q111" s="35" t="s">
        <v>49</v>
      </c>
      <c r="R111" s="157">
        <f>[25]PAI!R10</f>
        <v>24</v>
      </c>
      <c r="S111" s="157">
        <f>[25]PAI!S10</f>
        <v>30</v>
      </c>
      <c r="T111" s="158">
        <f t="shared" si="8"/>
        <v>0.8</v>
      </c>
      <c r="U111" s="158">
        <v>0.75</v>
      </c>
      <c r="V111" s="158">
        <f t="shared" si="7"/>
        <v>1</v>
      </c>
      <c r="W111" s="159" t="s">
        <v>685</v>
      </c>
      <c r="X111" s="159"/>
    </row>
    <row r="112" spans="1:24" ht="87" customHeight="1" x14ac:dyDescent="0.2">
      <c r="A112" s="134">
        <v>105</v>
      </c>
      <c r="B112" s="96" t="s">
        <v>418</v>
      </c>
      <c r="C112" s="135" t="s">
        <v>667</v>
      </c>
      <c r="D112" s="135" t="s">
        <v>668</v>
      </c>
      <c r="E112" s="135" t="s">
        <v>686</v>
      </c>
      <c r="F112" s="32" t="s">
        <v>117</v>
      </c>
      <c r="G112" s="37" t="s">
        <v>670</v>
      </c>
      <c r="H112" s="61" t="s">
        <v>671</v>
      </c>
      <c r="I112" s="35" t="s">
        <v>42</v>
      </c>
      <c r="J112" s="35" t="s">
        <v>687</v>
      </c>
      <c r="K112" s="36" t="s">
        <v>65</v>
      </c>
      <c r="L112" s="33" t="s">
        <v>45</v>
      </c>
      <c r="M112" s="33" t="s">
        <v>66</v>
      </c>
      <c r="N112" s="144" t="s">
        <v>688</v>
      </c>
      <c r="O112" s="109" t="s">
        <v>689</v>
      </c>
      <c r="P112" s="124">
        <v>1</v>
      </c>
      <c r="Q112" s="35" t="s">
        <v>49</v>
      </c>
      <c r="R112" s="157">
        <f>[25]PAI!R11</f>
        <v>2228</v>
      </c>
      <c r="S112" s="157">
        <f>[25]PAI!S11</f>
        <v>2228</v>
      </c>
      <c r="T112" s="158">
        <f t="shared" si="8"/>
        <v>0.75</v>
      </c>
      <c r="U112" s="158">
        <v>0.75</v>
      </c>
      <c r="V112" s="158">
        <f t="shared" si="7"/>
        <v>1</v>
      </c>
      <c r="W112" s="159" t="s">
        <v>690</v>
      </c>
      <c r="X112" s="159"/>
    </row>
    <row r="113" spans="1:24" ht="87" customHeight="1" x14ac:dyDescent="0.2">
      <c r="A113" s="134">
        <v>106</v>
      </c>
      <c r="B113" s="96" t="s">
        <v>418</v>
      </c>
      <c r="C113" s="135" t="s">
        <v>667</v>
      </c>
      <c r="D113" s="135" t="s">
        <v>668</v>
      </c>
      <c r="E113" s="135" t="s">
        <v>691</v>
      </c>
      <c r="F113" s="32" t="s">
        <v>155</v>
      </c>
      <c r="G113" s="32" t="s">
        <v>156</v>
      </c>
      <c r="H113" s="61" t="s">
        <v>148</v>
      </c>
      <c r="I113" s="35" t="s">
        <v>42</v>
      </c>
      <c r="J113" s="34" t="s">
        <v>692</v>
      </c>
      <c r="K113" s="34" t="s">
        <v>65</v>
      </c>
      <c r="L113" s="34" t="s">
        <v>45</v>
      </c>
      <c r="M113" s="34" t="s">
        <v>46</v>
      </c>
      <c r="N113" s="135" t="s">
        <v>693</v>
      </c>
      <c r="O113" s="102" t="s">
        <v>694</v>
      </c>
      <c r="P113" s="89">
        <v>600</v>
      </c>
      <c r="Q113" s="34" t="s">
        <v>49</v>
      </c>
      <c r="R113" s="157">
        <f>[7]PAI!R12</f>
        <v>518</v>
      </c>
      <c r="S113" s="157">
        <f>[7]PAI!S12</f>
        <v>600</v>
      </c>
      <c r="T113" s="158">
        <f t="shared" si="8"/>
        <v>0.86333333333333329</v>
      </c>
      <c r="U113" s="158">
        <v>0.75</v>
      </c>
      <c r="V113" s="158">
        <f t="shared" si="7"/>
        <v>1</v>
      </c>
      <c r="W113" s="159" t="s">
        <v>695</v>
      </c>
      <c r="X113" s="159" t="s">
        <v>696</v>
      </c>
    </row>
    <row r="114" spans="1:24" ht="87" customHeight="1" x14ac:dyDescent="0.2">
      <c r="A114" s="134">
        <v>107</v>
      </c>
      <c r="B114" s="98" t="s">
        <v>697</v>
      </c>
      <c r="C114" s="135" t="s">
        <v>698</v>
      </c>
      <c r="D114" s="135" t="s">
        <v>699</v>
      </c>
      <c r="E114" s="136" t="s">
        <v>700</v>
      </c>
      <c r="F114" s="32" t="s">
        <v>546</v>
      </c>
      <c r="G114" s="37" t="s">
        <v>701</v>
      </c>
      <c r="H114" s="61" t="s">
        <v>548</v>
      </c>
      <c r="I114" s="35" t="s">
        <v>42</v>
      </c>
      <c r="J114" s="32" t="s">
        <v>702</v>
      </c>
      <c r="K114" s="36" t="s">
        <v>65</v>
      </c>
      <c r="L114" s="33" t="s">
        <v>45</v>
      </c>
      <c r="M114" s="33" t="s">
        <v>550</v>
      </c>
      <c r="N114" s="135" t="s">
        <v>703</v>
      </c>
      <c r="O114" s="108" t="s">
        <v>704</v>
      </c>
      <c r="P114" s="66">
        <v>1</v>
      </c>
      <c r="Q114" s="35" t="s">
        <v>49</v>
      </c>
      <c r="R114" s="157">
        <v>14</v>
      </c>
      <c r="S114" s="157">
        <v>14</v>
      </c>
      <c r="T114" s="158">
        <f t="shared" si="8"/>
        <v>0.75</v>
      </c>
      <c r="U114" s="158">
        <v>0.75</v>
      </c>
      <c r="V114" s="158">
        <f t="shared" si="7"/>
        <v>1</v>
      </c>
      <c r="W114" s="159" t="s">
        <v>705</v>
      </c>
      <c r="X114" s="159" t="s">
        <v>706</v>
      </c>
    </row>
    <row r="115" spans="1:24" ht="87" customHeight="1" x14ac:dyDescent="0.2">
      <c r="A115" s="134">
        <v>108</v>
      </c>
      <c r="B115" s="99" t="s">
        <v>697</v>
      </c>
      <c r="C115" s="142" t="s">
        <v>707</v>
      </c>
      <c r="D115" s="142" t="s">
        <v>708</v>
      </c>
      <c r="E115" s="135" t="s">
        <v>709</v>
      </c>
      <c r="F115" s="49" t="s">
        <v>546</v>
      </c>
      <c r="G115" s="37" t="s">
        <v>710</v>
      </c>
      <c r="H115" s="61" t="s">
        <v>548</v>
      </c>
      <c r="I115" s="35" t="s">
        <v>42</v>
      </c>
      <c r="J115" s="35" t="s">
        <v>711</v>
      </c>
      <c r="K115" s="36" t="s">
        <v>65</v>
      </c>
      <c r="L115" s="33" t="s">
        <v>45</v>
      </c>
      <c r="M115" s="33" t="s">
        <v>550</v>
      </c>
      <c r="N115" s="135" t="s">
        <v>712</v>
      </c>
      <c r="O115" s="108" t="s">
        <v>713</v>
      </c>
      <c r="P115" s="66">
        <v>1</v>
      </c>
      <c r="Q115" s="35" t="s">
        <v>49</v>
      </c>
      <c r="R115" s="157">
        <f>[22]PAI!R11</f>
        <v>108</v>
      </c>
      <c r="S115" s="157">
        <f>[22]PAI!S11</f>
        <v>69</v>
      </c>
      <c r="T115" s="158">
        <f t="shared" si="8"/>
        <v>1</v>
      </c>
      <c r="U115" s="158">
        <v>0.75</v>
      </c>
      <c r="V115" s="158">
        <f t="shared" si="7"/>
        <v>1</v>
      </c>
      <c r="W115" s="159" t="s">
        <v>714</v>
      </c>
      <c r="X115" s="159"/>
    </row>
  </sheetData>
  <sheetProtection formatCells="0" formatColumns="0" formatRows="0" insertRows="0" deleteRows="0" sort="0" autoFilter="0"/>
  <autoFilter ref="A7:X115" xr:uid="{00000000-0001-0000-0000-000000000000}"/>
  <sortState xmlns:xlrd2="http://schemas.microsoft.com/office/spreadsheetml/2017/richdata2" ref="B8:Q114">
    <sortCondition ref="B8:B114" customList="Productiva,Financiera,Grupos de Interés,Procesos,Aprendizaje y Desarrollo"/>
    <sortCondition ref="C8:C114"/>
    <sortCondition ref="H8:H114"/>
  </sortState>
  <mergeCells count="11">
    <mergeCell ref="R6:T6"/>
    <mergeCell ref="U6:V6"/>
    <mergeCell ref="W6:X6"/>
    <mergeCell ref="A4:X4"/>
    <mergeCell ref="P1:Q2"/>
    <mergeCell ref="K6:M6"/>
    <mergeCell ref="E6:G6"/>
    <mergeCell ref="H6:I6"/>
    <mergeCell ref="N6:Q6"/>
    <mergeCell ref="D1:O2"/>
    <mergeCell ref="A6:D6"/>
  </mergeCells>
  <conditionalFormatting sqref="V8:V115">
    <cfRule type="cellIs" dxfId="2" priority="1" operator="lessThan">
      <formula>0.7</formula>
    </cfRule>
    <cfRule type="cellIs" dxfId="1" priority="2" operator="between">
      <formula>0.7</formula>
      <formula>0.8</formula>
    </cfRule>
    <cfRule type="cellIs" dxfId="0" priority="3" operator="greaterThan">
      <formula>0.8</formula>
    </cfRule>
  </conditionalFormatting>
  <dataValidations count="6">
    <dataValidation type="list" allowBlank="1" showInputMessage="1" showErrorMessage="1" sqref="B8:B115" xr:uid="{00000000-0002-0000-0000-000000000000}">
      <formula1>Dimensión</formula1>
    </dataValidation>
    <dataValidation type="list" allowBlank="1" showInputMessage="1" showErrorMessage="1" sqref="D107:D115 D8:D105" xr:uid="{00000000-0002-0000-0000-000002000000}">
      <formula1>INDIRECT(#REF!)</formula1>
    </dataValidation>
    <dataValidation type="list" allowBlank="1" showInputMessage="1" showErrorMessage="1" sqref="C8:C115" xr:uid="{00000000-0002-0000-0000-000001000000}">
      <formula1>Objetivos_Estratégicos</formula1>
    </dataValidation>
    <dataValidation type="list" allowBlank="1" showInputMessage="1" showErrorMessage="1" sqref="L8:L115" xr:uid="{7607A4CB-8637-4FB6-A971-A5E4AF69A034}">
      <formula1>"Calidad,Economía,Eficacia"</formula1>
    </dataValidation>
    <dataValidation type="list" allowBlank="1" showInputMessage="1" showErrorMessage="1" sqref="K8:K115" xr:uid="{E30027CC-6201-4761-AD19-D9F2D3942CA0}">
      <formula1>"Gestión,Producto,Efecto"</formula1>
    </dataValidation>
    <dataValidation type="list" allowBlank="1" showInputMessage="1" showErrorMessage="1" sqref="M8:M115" xr:uid="{89DE1E55-D528-4DA3-8EA3-85D8BA02BAB1}">
      <formula1>"Demanda,Programación anual,Programación por periodos"</formula1>
    </dataValidation>
  </dataValidation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23"/>
  <sheetViews>
    <sheetView topLeftCell="A4" workbookViewId="0">
      <selection activeCell="B11" sqref="B11:B15"/>
    </sheetView>
  </sheetViews>
  <sheetFormatPr baseColWidth="10" defaultColWidth="11.42578125" defaultRowHeight="12" x14ac:dyDescent="0.2"/>
  <cols>
    <col min="1" max="1" width="6.85546875" style="2" customWidth="1"/>
    <col min="2" max="2" width="25" style="1" customWidth="1"/>
    <col min="3" max="3" width="82.42578125" style="2" customWidth="1"/>
    <col min="4" max="4" width="28" style="2" customWidth="1"/>
    <col min="5" max="5" width="22" style="2" customWidth="1"/>
    <col min="6" max="6" width="29.28515625" style="2" customWidth="1"/>
    <col min="7" max="12" width="22" style="2" customWidth="1"/>
    <col min="13" max="13" width="20.140625" style="2" customWidth="1"/>
    <col min="14" max="16" width="23.140625" style="2" customWidth="1"/>
    <col min="17" max="16384" width="11.42578125" style="2"/>
  </cols>
  <sheetData>
    <row r="1" spans="1:16" s="11" customFormat="1" ht="93.75" customHeight="1" thickBot="1" x14ac:dyDescent="0.25">
      <c r="A1" s="162"/>
      <c r="B1" s="163"/>
      <c r="C1" s="23" t="s">
        <v>0</v>
      </c>
      <c r="D1" s="26" t="s">
        <v>715</v>
      </c>
      <c r="E1" s="12"/>
      <c r="F1" s="12"/>
      <c r="G1" s="27"/>
      <c r="H1" s="27"/>
      <c r="I1" s="27"/>
      <c r="J1" s="27"/>
    </row>
    <row r="2" spans="1:16" s="11" customFormat="1" ht="14.25" x14ac:dyDescent="0.2"/>
    <row r="3" spans="1:16" s="11" customFormat="1" ht="14.25" x14ac:dyDescent="0.2"/>
    <row r="4" spans="1:16" s="11" customFormat="1" ht="21.75" customHeight="1" x14ac:dyDescent="0.4">
      <c r="A4" s="182" t="s">
        <v>716</v>
      </c>
      <c r="B4" s="182"/>
      <c r="C4" s="182"/>
      <c r="D4" s="182"/>
      <c r="E4" s="25"/>
      <c r="F4" s="25"/>
      <c r="G4" s="25"/>
      <c r="H4" s="25"/>
      <c r="I4" s="25"/>
      <c r="J4" s="25"/>
      <c r="K4" s="25"/>
      <c r="L4" s="25"/>
      <c r="M4" s="25"/>
      <c r="N4" s="24"/>
    </row>
    <row r="5" spans="1:16" x14ac:dyDescent="0.2">
      <c r="C5" s="1"/>
    </row>
    <row r="6" spans="1:16" x14ac:dyDescent="0.2">
      <c r="C6" s="1"/>
    </row>
    <row r="7" spans="1:16" x14ac:dyDescent="0.2">
      <c r="C7" s="1"/>
    </row>
    <row r="8" spans="1:16" x14ac:dyDescent="0.2">
      <c r="C8" s="15"/>
    </row>
    <row r="10" spans="1:16" x14ac:dyDescent="0.2">
      <c r="B10" s="28" t="s">
        <v>1</v>
      </c>
      <c r="C10" s="29" t="s">
        <v>717</v>
      </c>
      <c r="D10" s="30" t="s">
        <v>718</v>
      </c>
      <c r="E10" s="30" t="s">
        <v>719</v>
      </c>
      <c r="F10" s="30" t="s">
        <v>720</v>
      </c>
      <c r="G10" s="30" t="s">
        <v>721</v>
      </c>
      <c r="H10" s="30" t="s">
        <v>722</v>
      </c>
      <c r="I10" s="30" t="s">
        <v>723</v>
      </c>
      <c r="J10" s="30" t="s">
        <v>724</v>
      </c>
      <c r="K10" s="30" t="s">
        <v>725</v>
      </c>
      <c r="L10" s="30" t="s">
        <v>726</v>
      </c>
      <c r="M10" s="31" t="s">
        <v>727</v>
      </c>
      <c r="N10" s="30" t="s">
        <v>728</v>
      </c>
      <c r="O10" s="30" t="s">
        <v>729</v>
      </c>
      <c r="P10" s="30" t="s">
        <v>730</v>
      </c>
    </row>
    <row r="11" spans="1:16" ht="108" x14ac:dyDescent="0.2">
      <c r="B11" s="3" t="s">
        <v>731</v>
      </c>
      <c r="C11" s="4" t="s">
        <v>36</v>
      </c>
      <c r="D11" s="16" t="s">
        <v>51</v>
      </c>
      <c r="E11" s="17" t="s">
        <v>132</v>
      </c>
      <c r="F11" s="18" t="s">
        <v>144</v>
      </c>
      <c r="G11" s="18" t="s">
        <v>177</v>
      </c>
      <c r="H11" s="19" t="s">
        <v>287</v>
      </c>
      <c r="I11" s="18" t="s">
        <v>298</v>
      </c>
      <c r="J11" s="20" t="s">
        <v>314</v>
      </c>
      <c r="K11" s="16" t="s">
        <v>383</v>
      </c>
      <c r="L11" s="18" t="s">
        <v>732</v>
      </c>
      <c r="M11" s="6" t="s">
        <v>645</v>
      </c>
      <c r="N11" s="19" t="s">
        <v>668</v>
      </c>
      <c r="O11" s="18" t="s">
        <v>733</v>
      </c>
      <c r="P11" s="18" t="s">
        <v>708</v>
      </c>
    </row>
    <row r="12" spans="1:16" ht="72" x14ac:dyDescent="0.2">
      <c r="B12" s="3" t="s">
        <v>142</v>
      </c>
      <c r="C12" s="7" t="s">
        <v>131</v>
      </c>
      <c r="D12" s="21" t="s">
        <v>37</v>
      </c>
      <c r="E12" s="5"/>
      <c r="F12" s="5"/>
      <c r="G12" s="18" t="s">
        <v>162</v>
      </c>
      <c r="H12" s="5"/>
      <c r="I12" s="19" t="s">
        <v>307</v>
      </c>
      <c r="J12" s="5"/>
      <c r="K12" s="16" t="s">
        <v>389</v>
      </c>
      <c r="L12" s="18" t="s">
        <v>430</v>
      </c>
      <c r="N12" s="5"/>
      <c r="O12" s="19" t="s">
        <v>699</v>
      </c>
      <c r="P12" s="5"/>
    </row>
    <row r="13" spans="1:16" ht="72" x14ac:dyDescent="0.2">
      <c r="B13" s="3" t="s">
        <v>296</v>
      </c>
      <c r="C13" s="4" t="s">
        <v>143</v>
      </c>
      <c r="D13" s="20" t="s">
        <v>734</v>
      </c>
      <c r="E13" s="5"/>
      <c r="F13" s="5"/>
      <c r="G13" s="18" t="s">
        <v>229</v>
      </c>
      <c r="H13" s="5"/>
      <c r="I13" s="5"/>
      <c r="J13" s="5"/>
      <c r="K13" s="19" t="s">
        <v>322</v>
      </c>
      <c r="L13" s="18" t="s">
        <v>420</v>
      </c>
      <c r="N13" s="5"/>
      <c r="O13" s="5"/>
      <c r="P13" s="5"/>
    </row>
    <row r="14" spans="1:16" ht="48" x14ac:dyDescent="0.2">
      <c r="B14" s="3" t="s">
        <v>418</v>
      </c>
      <c r="C14" s="4" t="s">
        <v>161</v>
      </c>
      <c r="D14" s="5"/>
      <c r="E14" s="5"/>
      <c r="F14" s="5"/>
      <c r="G14" s="18" t="s">
        <v>735</v>
      </c>
      <c r="H14" s="5"/>
      <c r="I14" s="5"/>
      <c r="J14" s="5"/>
      <c r="K14" s="5"/>
      <c r="L14" s="18" t="s">
        <v>510</v>
      </c>
      <c r="N14" s="5"/>
      <c r="O14" s="5"/>
      <c r="P14" s="5"/>
    </row>
    <row r="15" spans="1:16" ht="36" x14ac:dyDescent="0.2">
      <c r="B15" s="6" t="s">
        <v>697</v>
      </c>
      <c r="C15" s="7" t="s">
        <v>286</v>
      </c>
      <c r="D15" s="5"/>
      <c r="E15" s="5"/>
      <c r="G15" s="18" t="s">
        <v>216</v>
      </c>
      <c r="H15" s="5"/>
      <c r="I15" s="5"/>
      <c r="J15" s="5"/>
      <c r="K15" s="5"/>
      <c r="L15" s="19"/>
      <c r="N15" s="5"/>
      <c r="O15" s="5"/>
      <c r="P15" s="5"/>
    </row>
    <row r="16" spans="1:16" ht="45" customHeight="1" x14ac:dyDescent="0.2">
      <c r="C16" s="8" t="s">
        <v>297</v>
      </c>
      <c r="G16" s="22" t="s">
        <v>184</v>
      </c>
    </row>
    <row r="17" spans="3:3" ht="36" x14ac:dyDescent="0.2">
      <c r="C17" s="9" t="s">
        <v>313</v>
      </c>
    </row>
    <row r="18" spans="3:3" ht="24" x14ac:dyDescent="0.2">
      <c r="C18" s="4" t="s">
        <v>321</v>
      </c>
    </row>
    <row r="19" spans="3:3" ht="36" x14ac:dyDescent="0.2">
      <c r="C19" s="4" t="s">
        <v>419</v>
      </c>
    </row>
    <row r="20" spans="3:3" ht="24" x14ac:dyDescent="0.2">
      <c r="C20" s="7" t="s">
        <v>644</v>
      </c>
    </row>
    <row r="21" spans="3:3" ht="24" x14ac:dyDescent="0.2">
      <c r="C21" s="7" t="s">
        <v>667</v>
      </c>
    </row>
    <row r="22" spans="3:3" ht="24" x14ac:dyDescent="0.2">
      <c r="C22" s="7" t="s">
        <v>698</v>
      </c>
    </row>
    <row r="23" spans="3:3" ht="24" x14ac:dyDescent="0.2">
      <c r="C23" s="10" t="s">
        <v>707</v>
      </c>
    </row>
  </sheetData>
  <sheetProtection algorithmName="SHA-512" hashValue="hoQPDs8DPhVz4vtlbGo+MbKKW2iQjytlYTQw7u/v4wOHzefq+6Y8k/9kJ+qNHPPJtonVbGTnGgZ17G+hw0VLjA==" saltValue="Am0mwtijQqWXIdJ/K7I0lw==" spinCount="100000" sheet="1" objects="1" scenarios="1" formatCells="0" formatColumns="0" formatRows="0"/>
  <mergeCells count="2">
    <mergeCell ref="A1:B1"/>
    <mergeCell ref="A4:D4"/>
  </mergeCells>
  <phoneticPr fontId="5" type="noConversion"/>
  <pageMargins left="0.7" right="0.7" top="0.75" bottom="0.75" header="0.3" footer="0.3"/>
  <pageSetup orientation="portrait" horizontalDpi="1200" verticalDpi="1200" r:id="rId1"/>
  <drawing r:id="rId2"/>
  <tableParts count="15">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c7184af8-c5d2-4a08-8041-8549b01cd6d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0924570CB9C5AC44A4D624369117BE77" ma:contentTypeVersion="14" ma:contentTypeDescription="Crear nuevo documento." ma:contentTypeScope="" ma:versionID="385467857f0e5f05e6cc87aa76c4735d">
  <xsd:schema xmlns:xsd="http://www.w3.org/2001/XMLSchema" xmlns:xs="http://www.w3.org/2001/XMLSchema" xmlns:p="http://schemas.microsoft.com/office/2006/metadata/properties" xmlns:ns3="c7184af8-c5d2-4a08-8041-8549b01cd6dc" xmlns:ns4="4b30e662-6855-462f-bece-10da13834bb5" targetNamespace="http://schemas.microsoft.com/office/2006/metadata/properties" ma:root="true" ma:fieldsID="d63a33c7673c5838219fcf339d744bd9" ns3:_="" ns4:_="">
    <xsd:import namespace="c7184af8-c5d2-4a08-8041-8549b01cd6dc"/>
    <xsd:import namespace="4b30e662-6855-462f-bece-10da13834bb5"/>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7184af8-c5d2-4a08-8041-8549b01cd6d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_activity" ma:index="21"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b30e662-6855-462f-bece-10da13834bb5"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983EAF7-F9C7-4666-BCB4-434C9FF3B827}">
  <ds:schemaRefs>
    <ds:schemaRef ds:uri="http://schemas.microsoft.com/office/2006/metadata/properties"/>
    <ds:schemaRef ds:uri="4b30e662-6855-462f-bece-10da13834bb5"/>
    <ds:schemaRef ds:uri="http://purl.org/dc/elements/1.1/"/>
    <ds:schemaRef ds:uri="http://purl.org/dc/dcmitype/"/>
    <ds:schemaRef ds:uri="c7184af8-c5d2-4a08-8041-8549b01cd6dc"/>
    <ds:schemaRef ds:uri="http://schemas.microsoft.com/office/2006/documentManagement/types"/>
    <ds:schemaRef ds:uri="http://purl.org/dc/terms/"/>
    <ds:schemaRef ds:uri="http://schemas.microsoft.com/office/infopath/2007/PartnerControls"/>
    <ds:schemaRef ds:uri="http://www.w3.org/XML/1998/namespace"/>
    <ds:schemaRef ds:uri="http://schemas.openxmlformats.org/package/2006/metadata/core-properties"/>
  </ds:schemaRefs>
</ds:datastoreItem>
</file>

<file path=customXml/itemProps2.xml><?xml version="1.0" encoding="utf-8"?>
<ds:datastoreItem xmlns:ds="http://schemas.openxmlformats.org/officeDocument/2006/customXml" ds:itemID="{F52F5C5D-68EE-401E-AD5C-19B728A065C1}">
  <ds:schemaRefs>
    <ds:schemaRef ds:uri="http://schemas.microsoft.com/sharepoint/v3/contenttype/forms"/>
  </ds:schemaRefs>
</ds:datastoreItem>
</file>

<file path=customXml/itemProps3.xml><?xml version="1.0" encoding="utf-8"?>
<ds:datastoreItem xmlns:ds="http://schemas.openxmlformats.org/officeDocument/2006/customXml" ds:itemID="{68512B47-DFB1-478E-B929-45EDCEA123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7184af8-c5d2-4a08-8041-8549b01cd6dc"/>
    <ds:schemaRef ds:uri="4b30e662-6855-462f-bece-10da13834bb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15</vt:i4>
      </vt:variant>
    </vt:vector>
  </HeadingPairs>
  <TitlesOfParts>
    <vt:vector size="17" baseType="lpstr">
      <vt:lpstr>PAI</vt:lpstr>
      <vt:lpstr>Datos</vt:lpstr>
      <vt:lpstr>Dimensión</vt:lpstr>
      <vt:lpstr>Iniciativas_Objetivo1</vt:lpstr>
      <vt:lpstr>Iniciativas_Objetivo10</vt:lpstr>
      <vt:lpstr>Iniciativas_Objetivo11</vt:lpstr>
      <vt:lpstr>Iniciativas_Objetivo12</vt:lpstr>
      <vt:lpstr>Iniciativas_Objetivo13</vt:lpstr>
      <vt:lpstr>Iniciativas_Objetivo2</vt:lpstr>
      <vt:lpstr>Iniciativas_Objetivo3</vt:lpstr>
      <vt:lpstr>Iniciativas_Objetivo4</vt:lpstr>
      <vt:lpstr>Iniciativas_Objetivo5</vt:lpstr>
      <vt:lpstr>Iniciativas_Objetivo6</vt:lpstr>
      <vt:lpstr>Iniciativas_Objetivo7</vt:lpstr>
      <vt:lpstr>Iniciativas_Objetivo8</vt:lpstr>
      <vt:lpstr>Iniciativas_Objetivo9</vt:lpstr>
      <vt:lpstr>Objetivos_Estratégicos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Andres David Martinez Gutierrez</dc:creator>
  <cp:keywords/>
  <dc:description/>
  <cp:lastModifiedBy>David Eduardo Pinzon Romero</cp:lastModifiedBy>
  <cp:revision/>
  <dcterms:created xsi:type="dcterms:W3CDTF">2021-01-12T21:50:06Z</dcterms:created>
  <dcterms:modified xsi:type="dcterms:W3CDTF">2024-11-25T20:51:07Z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0x0101000924570CB9C5AC44A4D624369117BE77</vt:lpwstr>
  </property>
</Properties>
</file>