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tables/table7.xml" ContentType="application/vnd.openxmlformats-officedocument.spreadsheetml.table+xml"/>
  <Override PartName="/xl/tables/table8.xml" ContentType="application/vnd.openxmlformats-officedocument.spreadsheetml.table+xml"/>
  <Override PartName="/xl/pivotTables/pivotTable1.xml" ContentType="application/vnd.openxmlformats-officedocument.spreadsheetml.pivotTable+xml"/>
  <Override PartName="/xl/drawings/drawing3.xml" ContentType="application/vnd.openxmlformats-officedocument.drawing+xml"/>
  <Override PartName="/xl/comments2.xml" ContentType="application/vnd.openxmlformats-officedocument.spreadsheetml.comments+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showInkAnnotation="0" codeName="ThisWorkbook" defaultThemeVersion="166925"/>
  <mc:AlternateContent xmlns:mc="http://schemas.openxmlformats.org/markup-compatibility/2006">
    <mc:Choice Requires="x15">
      <x15ac:absPath xmlns:x15ac="http://schemas.microsoft.com/office/spreadsheetml/2010/11/ac" url="\\fileserver\publica\1 - Oficina Asesora de Planeaciòn\6. Informes Entes Externos\3. Seguimiento Plan Anticorrupción\2021\"/>
    </mc:Choice>
  </mc:AlternateContent>
  <xr:revisionPtr revIDLastSave="0" documentId="8_{2559DC90-5906-4335-83A1-B063B03D13DB}" xr6:coauthVersionLast="46" xr6:coauthVersionMax="46" xr10:uidLastSave="{00000000-0000-0000-0000-000000000000}"/>
  <bookViews>
    <workbookView xWindow="-120" yWindow="-120" windowWidth="20730" windowHeight="11160" firstSheet="4" activeTab="4" xr2:uid="{00000000-000D-0000-FFFF-FFFF00000000}"/>
  </bookViews>
  <sheets>
    <sheet name="Riesgos" sheetId="1" state="hidden" r:id="rId1"/>
    <sheet name="Tablas de calculos" sheetId="2" state="hidden" r:id="rId2"/>
    <sheet name="Impacto_Riesgos_Corrupción" sheetId="19" state="hidden" r:id="rId3"/>
    <sheet name="Promedio de Controles" sheetId="27" state="hidden" r:id="rId4"/>
    <sheet name="Mapa_riesgos_corrupción" sheetId="21" r:id="rId5"/>
    <sheet name="validación de datos" sheetId="22" state="hidden" r:id="rId6"/>
    <sheet name="Homologación - R vs GTC40" sheetId="20" state="hidden" r:id="rId7"/>
  </sheets>
  <externalReferences>
    <externalReference r:id="rId8"/>
    <externalReference r:id="rId9"/>
    <externalReference r:id="rId10"/>
    <externalReference r:id="rId11"/>
    <externalReference r:id="rId12"/>
    <externalReference r:id="rId13"/>
    <externalReference r:id="rId14"/>
    <externalReference r:id="rId15"/>
  </externalReferences>
  <definedNames>
    <definedName name="_xlnm._FilterDatabase" localSheetId="2" hidden="1">Impacto_Riesgos_Corrupción!$A$8:$AA$137</definedName>
    <definedName name="_xlnm._FilterDatabase" localSheetId="4" hidden="1">Mapa_riesgos_corrupción!$A$9:$BA$73</definedName>
    <definedName name="_xlnm.Print_Area" localSheetId="4">Mapa_riesgos_corrupción!$A$2:$AN$69</definedName>
    <definedName name="Clasi_Impacto">[1]Tablas!$A$5:$A$7</definedName>
    <definedName name="Impacto">[1]Tablas!$A$1:$A$2</definedName>
    <definedName name="Nuevo">[2]!Pro[Procesos]</definedName>
    <definedName name="Probabilidad">Proba[Descriptor]</definedName>
    <definedName name="Procesos">Pro[Procesos]</definedName>
    <definedName name="Riesgos">Tipo_Riesgo[Tipo de Riesgos]</definedName>
    <definedName name="Tip.Ctrl">[1]Tablas!$A$27:$A$29</definedName>
    <definedName name="Tipo">Tipo_Riesgo[Tipo de Riesgos]</definedName>
  </definedNames>
  <calcPr calcId="191029"/>
  <pivotCaches>
    <pivotCache cacheId="0" r:id="rId16"/>
    <pivotCache cacheId="1"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C63" i="21" l="1"/>
  <c r="AC55" i="21"/>
  <c r="AC44" i="21"/>
  <c r="AC34" i="21"/>
  <c r="AC18" i="21"/>
  <c r="AA71" i="21"/>
  <c r="AA70" i="21"/>
  <c r="AA69" i="21"/>
  <c r="AA68" i="21"/>
  <c r="AA67" i="21"/>
  <c r="AA66" i="21"/>
  <c r="AA65" i="21"/>
  <c r="AA64" i="21"/>
  <c r="AA63" i="21"/>
  <c r="AA62" i="21"/>
  <c r="AA61" i="21"/>
  <c r="AA60" i="21"/>
  <c r="AA59" i="21"/>
  <c r="AA58" i="21"/>
  <c r="AA57" i="21"/>
  <c r="AA56" i="21"/>
  <c r="AA55" i="21"/>
  <c r="AA49" i="21"/>
  <c r="AA48" i="21"/>
  <c r="AA47" i="21"/>
  <c r="AA46" i="21"/>
  <c r="AA45" i="21"/>
  <c r="AA44" i="21"/>
  <c r="AA43" i="21"/>
  <c r="AA42" i="21"/>
  <c r="AA41" i="21"/>
  <c r="AA40" i="21"/>
  <c r="AA39" i="21"/>
  <c r="AA38" i="21"/>
  <c r="AA37" i="21"/>
  <c r="AA36" i="21"/>
  <c r="AA35" i="21"/>
  <c r="AA34" i="21"/>
  <c r="AA33" i="21"/>
  <c r="AA32" i="21"/>
  <c r="AA31" i="21"/>
  <c r="AA30" i="21"/>
  <c r="AA29" i="21"/>
  <c r="AA27" i="21"/>
  <c r="AA26" i="21"/>
  <c r="AA25" i="21"/>
  <c r="AA24" i="21"/>
  <c r="AA23" i="21"/>
  <c r="AA22" i="21"/>
  <c r="AA21" i="21"/>
  <c r="AA20" i="21"/>
  <c r="AA19" i="21"/>
  <c r="AA18" i="21"/>
  <c r="AA17" i="21"/>
  <c r="AA16" i="21"/>
  <c r="AA15" i="21"/>
  <c r="AA14" i="21"/>
  <c r="AA13" i="21"/>
  <c r="AA12" i="21"/>
  <c r="AA11" i="21"/>
  <c r="U17" i="21"/>
  <c r="U11" i="21"/>
  <c r="M11" i="21"/>
  <c r="W62" i="21"/>
  <c r="U62" i="21"/>
  <c r="W61" i="21"/>
  <c r="U61" i="21"/>
  <c r="W23" i="21"/>
  <c r="U23" i="21"/>
  <c r="W22" i="21"/>
  <c r="U22" i="21"/>
  <c r="U60" i="21" l="1"/>
  <c r="W68" i="21"/>
  <c r="U68" i="21"/>
  <c r="W60" i="21"/>
  <c r="U53" i="21"/>
  <c r="W53" i="21"/>
  <c r="W49" i="21"/>
  <c r="U49" i="21"/>
  <c r="W38" i="21"/>
  <c r="U38" i="21"/>
  <c r="W27" i="21"/>
  <c r="U27" i="21"/>
  <c r="W21" i="21"/>
  <c r="U21" i="21"/>
  <c r="W17" i="21"/>
  <c r="W16" i="21" l="1"/>
  <c r="U16" i="21"/>
  <c r="G39" i="21"/>
  <c r="U35" i="21" l="1"/>
  <c r="W35" i="21"/>
  <c r="U12" i="21"/>
  <c r="U13" i="21"/>
  <c r="U14" i="21"/>
  <c r="U15" i="21"/>
  <c r="U18" i="21"/>
  <c r="U19" i="21"/>
  <c r="U20" i="21"/>
  <c r="U24" i="21"/>
  <c r="U25" i="21"/>
  <c r="U26" i="21"/>
  <c r="U28" i="21"/>
  <c r="AA28" i="21" s="1"/>
  <c r="AC24" i="21" s="1"/>
  <c r="U29" i="21"/>
  <c r="U30" i="21"/>
  <c r="U31" i="21"/>
  <c r="U32" i="21"/>
  <c r="U33" i="21"/>
  <c r="U34" i="21"/>
  <c r="U36" i="21"/>
  <c r="U37" i="21"/>
  <c r="U39" i="21"/>
  <c r="U40" i="21"/>
  <c r="U41" i="21"/>
  <c r="U42" i="21"/>
  <c r="U43" i="21"/>
  <c r="U44" i="21"/>
  <c r="U45" i="21"/>
  <c r="U46" i="21"/>
  <c r="U47" i="21"/>
  <c r="U48" i="21"/>
  <c r="U50" i="21"/>
  <c r="U51" i="21"/>
  <c r="U52" i="21"/>
  <c r="U54" i="21"/>
  <c r="U55" i="21"/>
  <c r="U56" i="21"/>
  <c r="U57" i="21"/>
  <c r="U58" i="21"/>
  <c r="U59" i="21"/>
  <c r="U63" i="21"/>
  <c r="U64" i="21"/>
  <c r="U65" i="21"/>
  <c r="U66" i="21"/>
  <c r="U67" i="21"/>
  <c r="U69" i="21"/>
  <c r="U70" i="21"/>
  <c r="U71" i="21"/>
  <c r="U72" i="21"/>
  <c r="AA72" i="21" s="1"/>
  <c r="U73" i="21"/>
  <c r="W15" i="21"/>
  <c r="AA73" i="21" l="1"/>
  <c r="AC69" i="21" s="1"/>
  <c r="L55" i="21"/>
  <c r="N11" i="21" l="1"/>
  <c r="W12" i="21"/>
  <c r="W13" i="21"/>
  <c r="W14" i="21"/>
  <c r="W18" i="21"/>
  <c r="W19" i="21"/>
  <c r="W20" i="21"/>
  <c r="W24" i="21"/>
  <c r="W25" i="21"/>
  <c r="W26" i="21"/>
  <c r="W28" i="21"/>
  <c r="W29" i="21"/>
  <c r="W30" i="21"/>
  <c r="W31" i="21"/>
  <c r="W32" i="21"/>
  <c r="W33" i="21"/>
  <c r="W34" i="21"/>
  <c r="W36" i="21"/>
  <c r="W37" i="21"/>
  <c r="W39" i="21"/>
  <c r="W40" i="21"/>
  <c r="W41" i="21"/>
  <c r="W42" i="21"/>
  <c r="W43" i="21"/>
  <c r="W44" i="21"/>
  <c r="W45" i="21"/>
  <c r="W46" i="21"/>
  <c r="W47" i="21"/>
  <c r="W48" i="21"/>
  <c r="W50" i="21"/>
  <c r="W51" i="21"/>
  <c r="W52" i="21"/>
  <c r="W54" i="21"/>
  <c r="W55" i="21"/>
  <c r="W56" i="21"/>
  <c r="W57" i="21"/>
  <c r="W58" i="21"/>
  <c r="W59" i="21"/>
  <c r="W63" i="21"/>
  <c r="W64" i="21"/>
  <c r="W65" i="21"/>
  <c r="W66" i="21"/>
  <c r="W67" i="21"/>
  <c r="W69" i="21"/>
  <c r="W70" i="21"/>
  <c r="W71" i="21"/>
  <c r="W72" i="21"/>
  <c r="W73" i="21"/>
  <c r="M18" i="21"/>
  <c r="N18" i="21" s="1"/>
  <c r="M24" i="21"/>
  <c r="N24" i="21" s="1"/>
  <c r="M29" i="21"/>
  <c r="N29" i="21" s="1"/>
  <c r="M34" i="21"/>
  <c r="N34" i="21" s="1"/>
  <c r="M39" i="21"/>
  <c r="N39" i="21" s="1"/>
  <c r="M44" i="21"/>
  <c r="N44" i="21" s="1"/>
  <c r="M50" i="21"/>
  <c r="N50" i="21" s="1"/>
  <c r="AA50" i="21" s="1"/>
  <c r="AA51" i="21" s="1"/>
  <c r="AA52" i="21" s="1"/>
  <c r="AA53" i="21" s="1"/>
  <c r="AA54" i="21" s="1"/>
  <c r="M55" i="21"/>
  <c r="N55" i="21" s="1"/>
  <c r="M63" i="21"/>
  <c r="N63" i="21" s="1"/>
  <c r="M69" i="21"/>
  <c r="N69" i="21" s="1"/>
  <c r="P18" i="21"/>
  <c r="O18" i="21" s="1"/>
  <c r="P24" i="21"/>
  <c r="O24" i="21" s="1"/>
  <c r="P29" i="21"/>
  <c r="O29" i="21" s="1"/>
  <c r="P34" i="21"/>
  <c r="O34" i="21" s="1"/>
  <c r="P39" i="21"/>
  <c r="O39" i="21" s="1"/>
  <c r="P44" i="21"/>
  <c r="O44" i="21" s="1"/>
  <c r="P50" i="21"/>
  <c r="O50" i="21" s="1"/>
  <c r="P55" i="21"/>
  <c r="O55" i="21" s="1"/>
  <c r="P63" i="21"/>
  <c r="O63" i="21" s="1"/>
  <c r="P69" i="21"/>
  <c r="O69" i="21" s="1"/>
  <c r="B50" i="21"/>
  <c r="Z9" i="19"/>
  <c r="AA9" i="19"/>
  <c r="W11" i="21"/>
  <c r="B9" i="19"/>
  <c r="D9" i="19"/>
  <c r="E9" i="19"/>
  <c r="Y9" i="19"/>
  <c r="Y10" i="19"/>
  <c r="Z10" i="19" s="1"/>
  <c r="AA10" i="19" s="1"/>
  <c r="Y11" i="19"/>
  <c r="Z11" i="19" s="1"/>
  <c r="AA11" i="19" s="1"/>
  <c r="Y12" i="19"/>
  <c r="Z12" i="19" s="1"/>
  <c r="AA12" i="19" s="1"/>
  <c r="Y13" i="19"/>
  <c r="Z13" i="19" s="1"/>
  <c r="AA13" i="19" s="1"/>
  <c r="Y14" i="19"/>
  <c r="Z14" i="19" s="1"/>
  <c r="AA14" i="19" s="1"/>
  <c r="Y15" i="19"/>
  <c r="Z15" i="19" s="1"/>
  <c r="AA15" i="19" s="1"/>
  <c r="Y16" i="19"/>
  <c r="Z16" i="19" s="1"/>
  <c r="AA16" i="19" s="1"/>
  <c r="Y17" i="19"/>
  <c r="Z17" i="19" s="1"/>
  <c r="AA17" i="19" s="1"/>
  <c r="Y18" i="19"/>
  <c r="Z18" i="19" s="1"/>
  <c r="AA18" i="19" s="1"/>
  <c r="Y19" i="19"/>
  <c r="Z19" i="19" s="1"/>
  <c r="AA19" i="19" s="1"/>
  <c r="Y20" i="19"/>
  <c r="Z20" i="19" s="1"/>
  <c r="AA20" i="19" s="1"/>
  <c r="Y21" i="19"/>
  <c r="Z21" i="19" s="1"/>
  <c r="AA21" i="19" s="1"/>
  <c r="Y22" i="19"/>
  <c r="Z22" i="19" s="1"/>
  <c r="AA22" i="19" s="1"/>
  <c r="Y23" i="19"/>
  <c r="Z23" i="19" s="1"/>
  <c r="AA23" i="19" s="1"/>
  <c r="Y24" i="19"/>
  <c r="Z24" i="19" s="1"/>
  <c r="AA24" i="19" s="1"/>
  <c r="Y25" i="19"/>
  <c r="Z25" i="19" s="1"/>
  <c r="AA25" i="19" s="1"/>
  <c r="Y26" i="19"/>
  <c r="Z26" i="19" s="1"/>
  <c r="AA26" i="19" s="1"/>
  <c r="Y27" i="19"/>
  <c r="Z27" i="19" s="1"/>
  <c r="AA27" i="19" s="1"/>
  <c r="Y28" i="19"/>
  <c r="Z28" i="19" s="1"/>
  <c r="AA28" i="19" s="1"/>
  <c r="Y29" i="19"/>
  <c r="Z29" i="19" s="1"/>
  <c r="AA29" i="19" s="1"/>
  <c r="Y30" i="19"/>
  <c r="Z30" i="19" s="1"/>
  <c r="AA30" i="19" s="1"/>
  <c r="Y31" i="19"/>
  <c r="Z31" i="19" s="1"/>
  <c r="AA31" i="19" s="1"/>
  <c r="Y32" i="19"/>
  <c r="Z32" i="19" s="1"/>
  <c r="AA32" i="19" s="1"/>
  <c r="Y33" i="19"/>
  <c r="Z33" i="19" s="1"/>
  <c r="AA33" i="19" s="1"/>
  <c r="Y34" i="19"/>
  <c r="Z34" i="19" s="1"/>
  <c r="AA34" i="19" s="1"/>
  <c r="Y35" i="19"/>
  <c r="Z35" i="19" s="1"/>
  <c r="AA35" i="19" s="1"/>
  <c r="Y36" i="19"/>
  <c r="Z36" i="19" s="1"/>
  <c r="AA36" i="19" s="1"/>
  <c r="Y37" i="19"/>
  <c r="Z37" i="19" s="1"/>
  <c r="AA37" i="19" s="1"/>
  <c r="Y38" i="19"/>
  <c r="Z38" i="19" s="1"/>
  <c r="AA38" i="19" s="1"/>
  <c r="Y39" i="19"/>
  <c r="Z39" i="19" s="1"/>
  <c r="AA39" i="19" s="1"/>
  <c r="Y40" i="19"/>
  <c r="Z40" i="19" s="1"/>
  <c r="AA40" i="19" s="1"/>
  <c r="Y41" i="19"/>
  <c r="Z41" i="19" s="1"/>
  <c r="AA41" i="19" s="1"/>
  <c r="Y42" i="19"/>
  <c r="Z42" i="19" s="1"/>
  <c r="AA42" i="19" s="1"/>
  <c r="Y43" i="19"/>
  <c r="Z43" i="19" s="1"/>
  <c r="AA43" i="19" s="1"/>
  <c r="Y44" i="19"/>
  <c r="Z44" i="19" s="1"/>
  <c r="AA44" i="19" s="1"/>
  <c r="Y45" i="19"/>
  <c r="Z45" i="19" s="1"/>
  <c r="AA45" i="19" s="1"/>
  <c r="Y46" i="19"/>
  <c r="Z46" i="19" s="1"/>
  <c r="AA46" i="19" s="1"/>
  <c r="Y47" i="19"/>
  <c r="Z47" i="19" s="1"/>
  <c r="AA47" i="19" s="1"/>
  <c r="Y48" i="19"/>
  <c r="Z48" i="19" s="1"/>
  <c r="AA48" i="19" s="1"/>
  <c r="Y49" i="19"/>
  <c r="Z49" i="19" s="1"/>
  <c r="AA49" i="19" s="1"/>
  <c r="Y50" i="19"/>
  <c r="Z50" i="19" s="1"/>
  <c r="AA50" i="19" s="1"/>
  <c r="Y51" i="19"/>
  <c r="Z51" i="19" s="1"/>
  <c r="AA51" i="19" s="1"/>
  <c r="Y52" i="19"/>
  <c r="Z52" i="19" s="1"/>
  <c r="AA52" i="19" s="1"/>
  <c r="Y53" i="19"/>
  <c r="Z53" i="19" s="1"/>
  <c r="AA53" i="19" s="1"/>
  <c r="Y54" i="19"/>
  <c r="Z54" i="19" s="1"/>
  <c r="AA54" i="19" s="1"/>
  <c r="Y55" i="19"/>
  <c r="Z55" i="19" s="1"/>
  <c r="AA55" i="19" s="1"/>
  <c r="Y56" i="19"/>
  <c r="Z56" i="19" s="1"/>
  <c r="AA56" i="19" s="1"/>
  <c r="Y57" i="19"/>
  <c r="Z57" i="19" s="1"/>
  <c r="AA57" i="19" s="1"/>
  <c r="Y58" i="19"/>
  <c r="Z58" i="19" s="1"/>
  <c r="AA58" i="19" s="1"/>
  <c r="Y59" i="19"/>
  <c r="Z59" i="19" s="1"/>
  <c r="AA59" i="19" s="1"/>
  <c r="Y60" i="19"/>
  <c r="Z60" i="19" s="1"/>
  <c r="AA60" i="19" s="1"/>
  <c r="Y61" i="19"/>
  <c r="Z61" i="19" s="1"/>
  <c r="AA61" i="19" s="1"/>
  <c r="Y62" i="19"/>
  <c r="Z62" i="19" s="1"/>
  <c r="AA62" i="19" s="1"/>
  <c r="Y63" i="19"/>
  <c r="Z63" i="19" s="1"/>
  <c r="AA63" i="19" s="1"/>
  <c r="Y64" i="19"/>
  <c r="Z64" i="19" s="1"/>
  <c r="AA64" i="19" s="1"/>
  <c r="Y65" i="19"/>
  <c r="Z65" i="19" s="1"/>
  <c r="AA65" i="19" s="1"/>
  <c r="Y66" i="19"/>
  <c r="Z66" i="19" s="1"/>
  <c r="AA66" i="19" s="1"/>
  <c r="Y67" i="19"/>
  <c r="Z67" i="19" s="1"/>
  <c r="AA67" i="19" s="1"/>
  <c r="Y68" i="19"/>
  <c r="Z68" i="19" s="1"/>
  <c r="AA68" i="19" s="1"/>
  <c r="Y69" i="19"/>
  <c r="Z69" i="19" s="1"/>
  <c r="AA69" i="19" s="1"/>
  <c r="Y70" i="19"/>
  <c r="Z70" i="19" s="1"/>
  <c r="AA70" i="19" s="1"/>
  <c r="Y71" i="19"/>
  <c r="Z71" i="19" s="1"/>
  <c r="AA71" i="19" s="1"/>
  <c r="Y72" i="19"/>
  <c r="Z72" i="19" s="1"/>
  <c r="AA72" i="19" s="1"/>
  <c r="Y73" i="19"/>
  <c r="Z73" i="19" s="1"/>
  <c r="AA73" i="19" s="1"/>
  <c r="Y74" i="19"/>
  <c r="Z74" i="19" s="1"/>
  <c r="AA74" i="19" s="1"/>
  <c r="Y75" i="19"/>
  <c r="Z75" i="19" s="1"/>
  <c r="AA75" i="19" s="1"/>
  <c r="Y76" i="19"/>
  <c r="Z76" i="19" s="1"/>
  <c r="AA76" i="19" s="1"/>
  <c r="Y77" i="19"/>
  <c r="Z77" i="19" s="1"/>
  <c r="AA77" i="19" s="1"/>
  <c r="Y78" i="19"/>
  <c r="Z78" i="19" s="1"/>
  <c r="AA78" i="19" s="1"/>
  <c r="Y79" i="19"/>
  <c r="Z79" i="19" s="1"/>
  <c r="AA79" i="19" s="1"/>
  <c r="Y80" i="19"/>
  <c r="Z80" i="19" s="1"/>
  <c r="AA80" i="19" s="1"/>
  <c r="Y81" i="19"/>
  <c r="Z81" i="19" s="1"/>
  <c r="AA81" i="19" s="1"/>
  <c r="Y82" i="19"/>
  <c r="Z82" i="19" s="1"/>
  <c r="AA82" i="19" s="1"/>
  <c r="Y83" i="19"/>
  <c r="Z83" i="19" s="1"/>
  <c r="AA83" i="19" s="1"/>
  <c r="Y84" i="19"/>
  <c r="Z84" i="19" s="1"/>
  <c r="AA84" i="19" s="1"/>
  <c r="Y85" i="19"/>
  <c r="Z85" i="19" s="1"/>
  <c r="AA85" i="19" s="1"/>
  <c r="Y86" i="19"/>
  <c r="Z86" i="19" s="1"/>
  <c r="AA86" i="19" s="1"/>
  <c r="Y87" i="19"/>
  <c r="Z87" i="19" s="1"/>
  <c r="AA87" i="19" s="1"/>
  <c r="Y88" i="19"/>
  <c r="Z88" i="19" s="1"/>
  <c r="AA88" i="19" s="1"/>
  <c r="Y89" i="19"/>
  <c r="Z89" i="19" s="1"/>
  <c r="AA89" i="19" s="1"/>
  <c r="Y90" i="19"/>
  <c r="Z90" i="19" s="1"/>
  <c r="AA90" i="19" s="1"/>
  <c r="Y91" i="19"/>
  <c r="Z91" i="19" s="1"/>
  <c r="AA91" i="19" s="1"/>
  <c r="Y92" i="19"/>
  <c r="Z92" i="19" s="1"/>
  <c r="AA92" i="19" s="1"/>
  <c r="Y93" i="19"/>
  <c r="Z93" i="19" s="1"/>
  <c r="AA93" i="19" s="1"/>
  <c r="Y94" i="19"/>
  <c r="Z94" i="19" s="1"/>
  <c r="AA94" i="19" s="1"/>
  <c r="Y95" i="19"/>
  <c r="Z95" i="19" s="1"/>
  <c r="AA95" i="19" s="1"/>
  <c r="Y96" i="19"/>
  <c r="Z96" i="19" s="1"/>
  <c r="AA96" i="19" s="1"/>
  <c r="Y97" i="19"/>
  <c r="Z97" i="19" s="1"/>
  <c r="AA97" i="19" s="1"/>
  <c r="Y98" i="19"/>
  <c r="Z98" i="19" s="1"/>
  <c r="AA98" i="19" s="1"/>
  <c r="Y99" i="19"/>
  <c r="Z99" i="19" s="1"/>
  <c r="AA99" i="19" s="1"/>
  <c r="Y100" i="19"/>
  <c r="Z100" i="19" s="1"/>
  <c r="AA100" i="19" s="1"/>
  <c r="Y101" i="19"/>
  <c r="Z101" i="19" s="1"/>
  <c r="AA101" i="19" s="1"/>
  <c r="Y102" i="19"/>
  <c r="Z102" i="19" s="1"/>
  <c r="AA102" i="19" s="1"/>
  <c r="Y103" i="19"/>
  <c r="Z103" i="19" s="1"/>
  <c r="AA103" i="19" s="1"/>
  <c r="Y104" i="19"/>
  <c r="Z104" i="19" s="1"/>
  <c r="AA104" i="19" s="1"/>
  <c r="Y105" i="19"/>
  <c r="Z105" i="19" s="1"/>
  <c r="AA105" i="19" s="1"/>
  <c r="Y106" i="19"/>
  <c r="Z106" i="19" s="1"/>
  <c r="AA106" i="19" s="1"/>
  <c r="Y107" i="19"/>
  <c r="Z107" i="19" s="1"/>
  <c r="AA107" i="19" s="1"/>
  <c r="Y108" i="19"/>
  <c r="Z108" i="19" s="1"/>
  <c r="AA108" i="19" s="1"/>
  <c r="Y109" i="19"/>
  <c r="Z109" i="19" s="1"/>
  <c r="AA109" i="19" s="1"/>
  <c r="Y110" i="19"/>
  <c r="Z110" i="19" s="1"/>
  <c r="AA110" i="19" s="1"/>
  <c r="Y111" i="19"/>
  <c r="Z111" i="19" s="1"/>
  <c r="AA111" i="19" s="1"/>
  <c r="Y112" i="19"/>
  <c r="Z112" i="19" s="1"/>
  <c r="AA112" i="19" s="1"/>
  <c r="Y113" i="19"/>
  <c r="Z113" i="19" s="1"/>
  <c r="AA113" i="19" s="1"/>
  <c r="Y114" i="19"/>
  <c r="Z114" i="19" s="1"/>
  <c r="AA114" i="19" s="1"/>
  <c r="Y115" i="19"/>
  <c r="Z115" i="19" s="1"/>
  <c r="AA115" i="19" s="1"/>
  <c r="Y116" i="19"/>
  <c r="Z116" i="19" s="1"/>
  <c r="AA116" i="19" s="1"/>
  <c r="Y117" i="19"/>
  <c r="Z117" i="19" s="1"/>
  <c r="AA117" i="19" s="1"/>
  <c r="Y118" i="19"/>
  <c r="Z118" i="19" s="1"/>
  <c r="AA118" i="19" s="1"/>
  <c r="Y119" i="19"/>
  <c r="Z119" i="19" s="1"/>
  <c r="AA119" i="19" s="1"/>
  <c r="Y120" i="19"/>
  <c r="Z120" i="19" s="1"/>
  <c r="AA120" i="19" s="1"/>
  <c r="Y121" i="19"/>
  <c r="Z121" i="19" s="1"/>
  <c r="AA121" i="19" s="1"/>
  <c r="Y122" i="19"/>
  <c r="Z122" i="19" s="1"/>
  <c r="AA122" i="19" s="1"/>
  <c r="Y123" i="19"/>
  <c r="Z123" i="19" s="1"/>
  <c r="AA123" i="19" s="1"/>
  <c r="Y124" i="19"/>
  <c r="Z124" i="19" s="1"/>
  <c r="AA124" i="19" s="1"/>
  <c r="Y125" i="19"/>
  <c r="Z125" i="19" s="1"/>
  <c r="AA125" i="19" s="1"/>
  <c r="Y126" i="19"/>
  <c r="Z126" i="19" s="1"/>
  <c r="AA126" i="19" s="1"/>
  <c r="Y127" i="19"/>
  <c r="Z127" i="19" s="1"/>
  <c r="AA127" i="19" s="1"/>
  <c r="Y128" i="19"/>
  <c r="Z128" i="19" s="1"/>
  <c r="AA128" i="19" s="1"/>
  <c r="Y129" i="19"/>
  <c r="Z129" i="19" s="1"/>
  <c r="AA129" i="19" s="1"/>
  <c r="Y130" i="19"/>
  <c r="Z130" i="19" s="1"/>
  <c r="AA130" i="19" s="1"/>
  <c r="Y131" i="19"/>
  <c r="Z131" i="19" s="1"/>
  <c r="AA131" i="19" s="1"/>
  <c r="Y132" i="19"/>
  <c r="Z132" i="19" s="1"/>
  <c r="AA132" i="19" s="1"/>
  <c r="Y133" i="19"/>
  <c r="Z133" i="19" s="1"/>
  <c r="AA133" i="19" s="1"/>
  <c r="Y134" i="19"/>
  <c r="Z134" i="19" s="1"/>
  <c r="AA134" i="19" s="1"/>
  <c r="Y135" i="19"/>
  <c r="Z135" i="19" s="1"/>
  <c r="AA135" i="19" s="1"/>
  <c r="Y136" i="19"/>
  <c r="Z136" i="19" s="1"/>
  <c r="AA136" i="19" s="1"/>
  <c r="Y137" i="19"/>
  <c r="Z137" i="19" s="1"/>
  <c r="AA137" i="19" s="1"/>
  <c r="AA84" i="2"/>
  <c r="AA83" i="2"/>
  <c r="AA85" i="2"/>
  <c r="AA86" i="2"/>
  <c r="AA82" i="2"/>
  <c r="Z83" i="2"/>
  <c r="Z84" i="2"/>
  <c r="Z85" i="2"/>
  <c r="Z86" i="2"/>
  <c r="Z82" i="2"/>
  <c r="Y83" i="2"/>
  <c r="Y84" i="2"/>
  <c r="Y85" i="2"/>
  <c r="Y86" i="2"/>
  <c r="Y82" i="2"/>
  <c r="X83" i="2"/>
  <c r="X84" i="2"/>
  <c r="X85" i="2"/>
  <c r="X86" i="2"/>
  <c r="X82" i="2"/>
  <c r="W83" i="2"/>
  <c r="W84" i="2"/>
  <c r="W85" i="2"/>
  <c r="W86" i="2"/>
  <c r="W82" i="2"/>
  <c r="AL10" i="2"/>
  <c r="AL4" i="2"/>
  <c r="U6" i="2"/>
  <c r="AB44" i="21" l="1"/>
  <c r="AB24" i="21"/>
  <c r="AC50" i="21"/>
  <c r="AB50" i="21" s="1"/>
  <c r="Q55" i="21"/>
  <c r="Q34" i="21"/>
  <c r="AB69" i="21"/>
  <c r="Q50" i="21"/>
  <c r="AB63" i="21"/>
  <c r="AB55" i="21"/>
  <c r="Q29" i="21"/>
  <c r="Q63" i="21"/>
  <c r="AC39" i="21"/>
  <c r="AB39" i="21" s="1"/>
  <c r="AB34" i="21"/>
  <c r="Q39" i="21"/>
  <c r="AD69" i="21"/>
  <c r="AD70" i="21" s="1"/>
  <c r="AD71" i="21" s="1"/>
  <c r="AD72" i="21" s="1"/>
  <c r="AD63" i="21"/>
  <c r="AD64" i="21" s="1"/>
  <c r="AD65" i="21" s="1"/>
  <c r="AD66" i="21" s="1"/>
  <c r="AD67" i="21" s="1"/>
  <c r="AD68" i="21" s="1"/>
  <c r="AF63" i="21" s="1"/>
  <c r="AD55" i="21"/>
  <c r="AD56" i="21" s="1"/>
  <c r="AD57" i="21" s="1"/>
  <c r="AD58" i="21" s="1"/>
  <c r="AD59" i="21" s="1"/>
  <c r="AD50" i="21"/>
  <c r="AD51" i="21" s="1"/>
  <c r="AD52" i="21" s="1"/>
  <c r="AD53" i="21" s="1"/>
  <c r="AD54" i="21" s="1"/>
  <c r="AF50" i="21" s="1"/>
  <c r="AD44" i="21"/>
  <c r="AD45" i="21" s="1"/>
  <c r="AD46" i="21" s="1"/>
  <c r="AD47" i="21" s="1"/>
  <c r="AD48" i="21" s="1"/>
  <c r="AD49" i="21" s="1"/>
  <c r="AF44" i="21" s="1"/>
  <c r="AD39" i="21"/>
  <c r="AD40" i="21" s="1"/>
  <c r="AD41" i="21" s="1"/>
  <c r="AD42" i="21" s="1"/>
  <c r="AD34" i="21"/>
  <c r="AD35" i="21" s="1"/>
  <c r="AD36" i="21" s="1"/>
  <c r="AD37" i="21" s="1"/>
  <c r="AD38" i="21" s="1"/>
  <c r="AF34" i="21" s="1"/>
  <c r="AD29" i="21"/>
  <c r="AD30" i="21" s="1"/>
  <c r="AD31" i="21" s="1"/>
  <c r="AD32" i="21" s="1"/>
  <c r="AD24" i="21"/>
  <c r="AD25" i="21" s="1"/>
  <c r="AD26" i="21" s="1"/>
  <c r="AD18" i="21"/>
  <c r="AD19" i="21" s="1"/>
  <c r="Q69" i="21"/>
  <c r="Q44" i="21"/>
  <c r="Q24" i="21"/>
  <c r="P11" i="21"/>
  <c r="AD11" i="21" s="1"/>
  <c r="AD12" i="21" s="1"/>
  <c r="AD60" i="21" l="1"/>
  <c r="AD61" i="21" s="1"/>
  <c r="AD62" i="21" s="1"/>
  <c r="AF55" i="21" s="1"/>
  <c r="AE55" i="21" s="1"/>
  <c r="AG55" i="21" s="1"/>
  <c r="AE50" i="21"/>
  <c r="AG50" i="21" s="1"/>
  <c r="AE34" i="21"/>
  <c r="AG34" i="21" s="1"/>
  <c r="AD73" i="21"/>
  <c r="AE63" i="21"/>
  <c r="AG63" i="21" s="1"/>
  <c r="AE44" i="21"/>
  <c r="AD43" i="21"/>
  <c r="AF39" i="21" s="1"/>
  <c r="AD33" i="21"/>
  <c r="AF29" i="21" s="1"/>
  <c r="AD27" i="21"/>
  <c r="AD28" i="21" s="1"/>
  <c r="AF24" i="21" s="1"/>
  <c r="AD20" i="21"/>
  <c r="AC11" i="21"/>
  <c r="AB11" i="21" s="1"/>
  <c r="O11" i="21"/>
  <c r="Q11" i="21" s="1"/>
  <c r="AG44" i="21"/>
  <c r="AC29" i="21"/>
  <c r="AB29" i="21" s="1"/>
  <c r="AB18" i="21"/>
  <c r="AD13" i="21"/>
  <c r="AD14" i="21" s="1"/>
  <c r="AD15" i="21" s="1"/>
  <c r="AF69" i="21" l="1"/>
  <c r="AE69" i="21" s="1"/>
  <c r="AG69" i="21" s="1"/>
  <c r="AE39" i="21"/>
  <c r="AG39" i="21" s="1"/>
  <c r="AE29" i="21"/>
  <c r="AG29" i="21" s="1"/>
  <c r="AE24" i="21"/>
  <c r="AG24" i="21" s="1"/>
  <c r="AD16" i="21"/>
  <c r="AD17" i="21" s="1"/>
  <c r="AD21" i="21"/>
  <c r="AD22" i="21" s="1"/>
  <c r="AF11" i="21" l="1"/>
  <c r="AD23" i="21"/>
  <c r="AL6" i="2"/>
  <c r="B11" i="19"/>
  <c r="D11" i="19"/>
  <c r="E11" i="19"/>
  <c r="B12" i="19"/>
  <c r="D12" i="19"/>
  <c r="E12" i="19"/>
  <c r="B13" i="19"/>
  <c r="D13" i="19"/>
  <c r="E13" i="19"/>
  <c r="B14" i="19"/>
  <c r="D14" i="19"/>
  <c r="E14" i="19"/>
  <c r="B15" i="19"/>
  <c r="D15" i="19"/>
  <c r="E15" i="19"/>
  <c r="B16" i="19"/>
  <c r="D16" i="19"/>
  <c r="E16" i="19"/>
  <c r="B17" i="19"/>
  <c r="D17" i="19"/>
  <c r="E17" i="19"/>
  <c r="B18" i="19"/>
  <c r="D18" i="19"/>
  <c r="E18" i="19"/>
  <c r="B19" i="19"/>
  <c r="D19" i="19"/>
  <c r="E19" i="19"/>
  <c r="AE11" i="21" l="1"/>
  <c r="AG11" i="21" s="1"/>
  <c r="AF18" i="21"/>
  <c r="AE18" i="21" s="1"/>
  <c r="AG18" i="21" s="1"/>
  <c r="AL28" i="2"/>
  <c r="AL5" i="2"/>
  <c r="AL7" i="2"/>
  <c r="AL8" i="2"/>
  <c r="AL9" i="2"/>
  <c r="AL11" i="2"/>
  <c r="AL12" i="2"/>
  <c r="AL13" i="2"/>
  <c r="AL14" i="2"/>
  <c r="AL15" i="2"/>
  <c r="AL16" i="2"/>
  <c r="AL17" i="2"/>
  <c r="AL18" i="2"/>
  <c r="AL19" i="2"/>
  <c r="AL20" i="2"/>
  <c r="AL21" i="2"/>
  <c r="AL22" i="2"/>
  <c r="AL23" i="2"/>
  <c r="AL24" i="2"/>
  <c r="AL25" i="2"/>
  <c r="AL26" i="2"/>
  <c r="AL27" i="2"/>
  <c r="Y10" i="2"/>
  <c r="B31" i="22" l="1"/>
  <c r="L5" i="22" s="1"/>
  <c r="C31" i="22"/>
  <c r="M5" i="22" s="1"/>
  <c r="D31" i="22"/>
  <c r="N5" i="22" s="1"/>
  <c r="E31" i="22"/>
  <c r="O5" i="22" s="1"/>
  <c r="B32" i="22"/>
  <c r="L6" i="22" s="1"/>
  <c r="C32" i="22"/>
  <c r="M6" i="22" s="1"/>
  <c r="D32" i="22"/>
  <c r="N6" i="22" s="1"/>
  <c r="E32" i="22"/>
  <c r="O6" i="22" s="1"/>
  <c r="B33" i="22"/>
  <c r="L7" i="22" s="1"/>
  <c r="C33" i="22"/>
  <c r="M7" i="22" s="1"/>
  <c r="D33" i="22"/>
  <c r="N7" i="22" s="1"/>
  <c r="E33" i="22"/>
  <c r="O7" i="22" s="1"/>
  <c r="B34" i="22"/>
  <c r="L8" i="22" s="1"/>
  <c r="C34" i="22"/>
  <c r="M8" i="22" s="1"/>
  <c r="D34" i="22"/>
  <c r="N8" i="22" s="1"/>
  <c r="E34" i="22"/>
  <c r="O8" i="22" s="1"/>
  <c r="B35" i="22"/>
  <c r="L9" i="22" s="1"/>
  <c r="C35" i="22"/>
  <c r="M9" i="22" s="1"/>
  <c r="D35" i="22"/>
  <c r="N9" i="22" s="1"/>
  <c r="E35" i="22"/>
  <c r="O9" i="22" s="1"/>
  <c r="B36" i="22"/>
  <c r="L10" i="22" s="1"/>
  <c r="C36" i="22"/>
  <c r="M10" i="22" s="1"/>
  <c r="D36" i="22"/>
  <c r="N10" i="22" s="1"/>
  <c r="E36" i="22"/>
  <c r="O10" i="22" s="1"/>
  <c r="B37" i="22"/>
  <c r="L11" i="22" s="1"/>
  <c r="C37" i="22"/>
  <c r="M11" i="22" s="1"/>
  <c r="D37" i="22"/>
  <c r="N11" i="22" s="1"/>
  <c r="E37" i="22"/>
  <c r="O11" i="22" s="1"/>
  <c r="B38" i="22"/>
  <c r="L12" i="22" s="1"/>
  <c r="C38" i="22"/>
  <c r="M12" i="22" s="1"/>
  <c r="D38" i="22"/>
  <c r="N12" i="22" s="1"/>
  <c r="E38" i="22"/>
  <c r="O12" i="22" s="1"/>
  <c r="B39" i="22"/>
  <c r="L13" i="22" s="1"/>
  <c r="C39" i="22"/>
  <c r="M13" i="22" s="1"/>
  <c r="D39" i="22"/>
  <c r="N13" i="22" s="1"/>
  <c r="E39" i="22"/>
  <c r="O13" i="22" s="1"/>
  <c r="B40" i="22"/>
  <c r="L14" i="22" s="1"/>
  <c r="C40" i="22"/>
  <c r="M14" i="22" s="1"/>
  <c r="D40" i="22"/>
  <c r="N14" i="22" s="1"/>
  <c r="E40" i="22"/>
  <c r="O14" i="22" s="1"/>
  <c r="E30" i="22"/>
  <c r="O4" i="22" s="1"/>
  <c r="D30" i="22"/>
  <c r="N4" i="22" s="1"/>
  <c r="C30" i="22"/>
  <c r="M4" i="22" s="1"/>
  <c r="B30" i="22"/>
  <c r="L4" i="22" s="1"/>
  <c r="G18" i="21" l="1"/>
  <c r="G24" i="21"/>
  <c r="G29" i="21"/>
  <c r="G34" i="21"/>
  <c r="G44" i="21"/>
  <c r="G50" i="21"/>
  <c r="G55" i="21"/>
  <c r="G63" i="21"/>
  <c r="G69" i="21"/>
  <c r="G11" i="21"/>
  <c r="B69" i="21"/>
  <c r="B44" i="21"/>
  <c r="B39" i="21"/>
  <c r="B34" i="21"/>
  <c r="B24" i="21"/>
  <c r="B18" i="21"/>
  <c r="B11" i="21"/>
  <c r="AF4" i="2" l="1"/>
  <c r="F29" i="20"/>
  <c r="E27" i="20"/>
  <c r="E26" i="20"/>
  <c r="G27" i="20"/>
  <c r="G28" i="20"/>
  <c r="G29" i="20"/>
  <c r="G26" i="20"/>
  <c r="F26" i="20"/>
  <c r="F27" i="20"/>
  <c r="F28" i="20"/>
  <c r="E28" i="20"/>
  <c r="E29" i="20"/>
  <c r="C33" i="20" l="1"/>
  <c r="C36" i="20"/>
  <c r="C35" i="20"/>
  <c r="C34" i="20"/>
  <c r="D34" i="20" s="1"/>
  <c r="C32" i="20"/>
  <c r="D33" i="20" l="1"/>
  <c r="AZ5" i="2"/>
  <c r="AZ6" i="2"/>
  <c r="AZ7" i="2"/>
  <c r="AZ8" i="2"/>
  <c r="AZ9" i="2"/>
  <c r="AZ10" i="2"/>
  <c r="AZ11" i="2"/>
  <c r="AZ4" i="2"/>
  <c r="AU16" i="2"/>
  <c r="AU23" i="2" l="1"/>
  <c r="AU24" i="2"/>
  <c r="AU22" i="2"/>
  <c r="AU21" i="2"/>
  <c r="AU20" i="2"/>
  <c r="AU19" i="2"/>
  <c r="AU18" i="2"/>
  <c r="AU17" i="2"/>
  <c r="AF5" i="2" l="1"/>
  <c r="AF6" i="2"/>
  <c r="AF7" i="2"/>
  <c r="AF8" i="2"/>
  <c r="AF9" i="2"/>
  <c r="AF10" i="2"/>
  <c r="AF11" i="2"/>
  <c r="AF12" i="2"/>
  <c r="AF13" i="2"/>
  <c r="AF14" i="2"/>
  <c r="AF15" i="2"/>
  <c r="AF16" i="2"/>
  <c r="AF17" i="2"/>
  <c r="AF18" i="2"/>
  <c r="AF19" i="2"/>
  <c r="AF20" i="2"/>
  <c r="AF21" i="2"/>
  <c r="AF22" i="2"/>
  <c r="AF23" i="2"/>
  <c r="AF24" i="2"/>
  <c r="AF25" i="2"/>
  <c r="AF26" i="2"/>
  <c r="AF27" i="2"/>
  <c r="AF28" i="2"/>
  <c r="D10" i="19" l="1"/>
  <c r="B10" i="19"/>
  <c r="E10" i="19" l="1"/>
  <c r="X10" i="2" l="1"/>
  <c r="W10" i="2"/>
  <c r="V10" i="2"/>
  <c r="U10" i="2"/>
  <c r="Y9" i="2"/>
  <c r="X9" i="2"/>
  <c r="W9" i="2"/>
  <c r="V9" i="2"/>
  <c r="U9" i="2"/>
  <c r="Y8" i="2"/>
  <c r="X8" i="2"/>
  <c r="W8" i="2"/>
  <c r="V8" i="2"/>
  <c r="U8" i="2"/>
  <c r="U7" i="2"/>
  <c r="Y7" i="2"/>
  <c r="X7" i="2"/>
  <c r="W7" i="2"/>
  <c r="V7" i="2"/>
  <c r="Y6" i="2"/>
  <c r="X6" i="2"/>
  <c r="W6" i="2"/>
  <c r="V6" i="2"/>
  <c r="I73" i="2"/>
  <c r="I76" i="2" s="1"/>
  <c r="J73" i="2"/>
  <c r="P14" i="2"/>
  <c r="O14" i="2"/>
  <c r="Q18" i="2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Augusto Gonzalez Gonzalez</author>
  </authors>
  <commentList>
    <comment ref="C101" authorId="0" shapeId="0" xr:uid="{F4802FDA-018B-4E04-A689-F612D1391313}">
      <text>
        <r>
          <rPr>
            <b/>
            <sz val="9"/>
            <color indexed="81"/>
            <rFont val="Tahoma"/>
            <family val="2"/>
          </rPr>
          <t>David Augusto Gonzalez Gonzalez:</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D9" authorId="0" shapeId="0" xr:uid="{3769A279-3A0A-E043-8527-F9034C6A5DE4}">
      <text>
        <r>
          <rPr>
            <b/>
            <sz val="10"/>
            <color rgb="FF000000"/>
            <rFont val="Tahoma"/>
            <family val="2"/>
          </rPr>
          <t>Impacto: es la consecuencia económica o reputacional a la cual se ve expuesta  la organización en caso de materializarse un riesgo</t>
        </r>
        <r>
          <rPr>
            <sz val="10"/>
            <color rgb="FF000000"/>
            <rFont val="Tahoma"/>
            <family val="2"/>
          </rPr>
          <t xml:space="preserve">
</t>
        </r>
      </text>
    </comment>
    <comment ref="E9" authorId="0" shapeId="0" xr:uid="{01198A32-840A-8844-A2A8-6DAD3B81C408}">
      <text>
        <r>
          <rPr>
            <b/>
            <sz val="10"/>
            <color rgb="FF000000"/>
            <rFont val="Tahoma"/>
            <family val="2"/>
          </rPr>
          <t>Circunstancias o situaciones más evidentes sobre las cuales se presenta el riesgo.</t>
        </r>
        <r>
          <rPr>
            <sz val="10"/>
            <color rgb="FF000000"/>
            <rFont val="Tahoma"/>
            <family val="2"/>
          </rPr>
          <t xml:space="preserve">
</t>
        </r>
      </text>
    </comment>
    <comment ref="F9" authorId="0" shapeId="0" xr:uid="{A841DE6C-BE92-0048-9C41-75F4F055373A}">
      <text>
        <r>
          <rPr>
            <b/>
            <sz val="10"/>
            <color rgb="FF000000"/>
            <rFont val="Tahoma"/>
            <family val="2"/>
          </rPr>
          <t>Causa principal o básica, corresponde a las razones por las cuales se puede presentar el riesgo. Son la base para la definición de controles en la etapa de valoración.</t>
        </r>
        <r>
          <rPr>
            <sz val="10"/>
            <color rgb="FF000000"/>
            <rFont val="Tahoma"/>
            <family val="2"/>
          </rPr>
          <t xml:space="preserve">
</t>
        </r>
      </text>
    </comment>
    <comment ref="G9" authorId="0" shapeId="0" xr:uid="{3F8A438C-CD1D-5745-A7F5-1F7DBD981097}">
      <text>
        <r>
          <rPr>
            <b/>
            <sz val="10"/>
            <color rgb="FF000000"/>
            <rFont val="Tahoma"/>
            <family val="2"/>
          </rPr>
          <t>Posibilidad de+ Impacto + Causa inmediata + Causa Raíz</t>
        </r>
        <r>
          <rPr>
            <sz val="10"/>
            <color rgb="FF000000"/>
            <rFont val="Tahoma"/>
            <family val="2"/>
          </rPr>
          <t xml:space="preserve">
</t>
        </r>
      </text>
    </comment>
    <comment ref="J9" authorId="0" shapeId="0" xr:uid="{45ED8EE1-B70B-D04D-82FD-914C62FCF261}">
      <text>
        <r>
          <rPr>
            <sz val="10"/>
            <color rgb="FF000000"/>
            <rFont val="Tahoma"/>
            <family val="2"/>
          </rPr>
          <t>Fuentes generadoras de eventos en las que se originan las pérdidas por riesgo</t>
        </r>
      </text>
    </comment>
    <comment ref="AH9" authorId="0" shapeId="0" xr:uid="{7C0CF10E-7E08-A24F-A152-D4E657666532}">
      <text>
        <r>
          <rPr>
            <b/>
            <i/>
            <sz val="14"/>
            <color rgb="FF000000"/>
            <rFont val="Calibri"/>
            <family val="2"/>
          </rPr>
          <t>Reducir</t>
        </r>
        <r>
          <rPr>
            <sz val="8"/>
            <color rgb="FF000000"/>
            <rFont val="Calibri"/>
            <family val="2"/>
          </rPr>
          <t xml:space="preserve">
</t>
        </r>
        <r>
          <rPr>
            <sz val="14"/>
            <color rgb="FF000000"/>
            <rFont val="Calibri"/>
            <family val="2"/>
          </rPr>
          <t>Después de realizar un análisis y considerar que el nivel de riesgo es alto, se determina tratarlo mediante transferencia o mitigación del mismo.</t>
        </r>
        <r>
          <rPr>
            <sz val="8"/>
            <color rgb="FF000000"/>
            <rFont val="Calibri"/>
            <family val="2"/>
          </rPr>
          <t xml:space="preserve">
</t>
        </r>
        <r>
          <rPr>
            <b/>
            <i/>
            <sz val="14"/>
            <color rgb="FF000000"/>
            <rFont val="Calibri"/>
            <family val="2"/>
          </rPr>
          <t>Aceptar</t>
        </r>
        <r>
          <rPr>
            <sz val="8"/>
            <color rgb="FF000000"/>
            <rFont val="Calibri"/>
            <family val="2"/>
          </rPr>
          <t xml:space="preserve">
</t>
        </r>
        <r>
          <rPr>
            <sz val="14"/>
            <color rgb="FF000000"/>
            <rFont val="Calibri"/>
            <family val="2"/>
          </rPr>
          <t>Después de realizar un análisis y considerar los niveles de riesgo se determina asumir el mismo conociendo los efectos de su posible materialización.</t>
        </r>
        <r>
          <rPr>
            <sz val="8"/>
            <color rgb="FF000000"/>
            <rFont val="Calibri"/>
            <family val="2"/>
          </rPr>
          <t xml:space="preserve">
</t>
        </r>
        <r>
          <rPr>
            <b/>
            <i/>
            <sz val="14"/>
            <color rgb="FF000000"/>
            <rFont val="Calibri"/>
            <family val="2"/>
          </rPr>
          <t>Evitar</t>
        </r>
        <r>
          <rPr>
            <sz val="8"/>
            <color rgb="FF000000"/>
            <rFont val="Calibri"/>
            <family val="2"/>
          </rPr>
          <t xml:space="preserve">
</t>
        </r>
        <r>
          <rPr>
            <sz val="14"/>
            <color rgb="FF000000"/>
            <rFont val="Calibri"/>
            <family val="2"/>
          </rPr>
          <t>Después de realizar un análisis y considerar que el nivel de riesgo es demasiado alto, se determina NO asumir la actividad que genera este riesgo.</t>
        </r>
        <r>
          <rPr>
            <sz val="8"/>
            <color rgb="FF000000"/>
            <rFont val="Calibri"/>
            <family val="2"/>
          </rPr>
          <t xml:space="preserve">
</t>
        </r>
      </text>
    </comment>
    <comment ref="S50" authorId="0" shapeId="0" xr:uid="{5EF43B71-08F9-8047-A6FB-1577F3E82BB6}">
      <text>
        <r>
          <rPr>
            <b/>
            <sz val="10"/>
            <color rgb="FF000000"/>
            <rFont val="Tahoma"/>
            <family val="2"/>
          </rPr>
          <t xml:space="preserve">Al ingreso de cada servidor se le socializará el Codigo de Etica, form alizando la carta de aceptación y compromiso de cumplimiento con la firma del servidor.
</t>
        </r>
        <r>
          <rPr>
            <b/>
            <sz val="10"/>
            <color rgb="FF000000"/>
            <rFont val="Tahoma"/>
            <family val="2"/>
          </rPr>
          <t xml:space="preserve">
</t>
        </r>
        <r>
          <rPr>
            <b/>
            <sz val="10"/>
            <color rgb="FF000000"/>
            <rFont val="Tahoma"/>
            <family val="2"/>
          </rPr>
          <t>Nota: Si se pueden repetir controles ya que un control puede ayudar a mitigar varios riesgos de corrupción.</t>
        </r>
      </text>
    </comment>
    <comment ref="S52" authorId="0" shapeId="0" xr:uid="{3DB8CBC9-0250-F847-A91E-B055F170C203}">
      <text>
        <r>
          <rPr>
            <sz val="10"/>
            <color rgb="FF000000"/>
            <rFont val="Calibri"/>
            <family val="2"/>
          </rPr>
          <t xml:space="preserve">No se incluye la notificación de las áreas ya que la notificación también puede provenir de un actor externo a partir de una denuncia radicada en la oficina de comunicaciones y arención al ciudadano. Se agrega a la redacción del control ""Denuncias notificadas"""
</t>
        </r>
      </text>
    </comment>
  </commentList>
</comments>
</file>

<file path=xl/sharedStrings.xml><?xml version="1.0" encoding="utf-8"?>
<sst xmlns="http://schemas.openxmlformats.org/spreadsheetml/2006/main" count="5111" uniqueCount="1007">
  <si>
    <t>Número</t>
  </si>
  <si>
    <t>PROCESO</t>
  </si>
  <si>
    <t xml:space="preserve">CAUSAS </t>
  </si>
  <si>
    <t>EFECTOS</t>
  </si>
  <si>
    <t>Tipo de Riesgo</t>
  </si>
  <si>
    <t>Tipo de Riesgos</t>
  </si>
  <si>
    <t>Procesos</t>
  </si>
  <si>
    <t>Áreas</t>
  </si>
  <si>
    <t>Estrategico</t>
  </si>
  <si>
    <t>Operativo</t>
  </si>
  <si>
    <t>Seguridad de la Información</t>
  </si>
  <si>
    <t>Corrupción</t>
  </si>
  <si>
    <t>TODOS LOS PROCESOS</t>
  </si>
  <si>
    <t>Eliminado - Reemplazado por Riesgo 56</t>
  </si>
  <si>
    <t xml:space="preserve">Puede generarse menoscabo, disminución, detrimento, pérdida, uso indebido, o deterioro de los bienes o recursos públicos, o intereses patrimoniales del Estado. </t>
  </si>
  <si>
    <t>Puede ocurrir apropiación ilegal, en beneficio propio o de un tercero, de los bienes del estado.</t>
  </si>
  <si>
    <t>Debido a la falta de información real en la toma de decisiones
Debido a ineficientes canales de comunicación con arrendatarios y depositarios</t>
  </si>
  <si>
    <t>Se puede gestionar de manera tardía la comercialización o destrucción de activos.</t>
  </si>
  <si>
    <t>Debido a la naturaleza única de la organización, establecida en la ley 1708 de 2014</t>
  </si>
  <si>
    <t>Fallas en la identificación de activos potenciales de productividad.</t>
  </si>
  <si>
    <t>Se pueden realizar inversiones sin la información necesaria</t>
  </si>
  <si>
    <t>No disponibilidad de recursos para gestionar la distribución a las entidades del Estado</t>
  </si>
  <si>
    <t>Se pueden establecer procesos con controles obsoletos o desbordados en términos de la operación</t>
  </si>
  <si>
    <t>Lo que podría ocasionar sanciones a los funcionarios</t>
  </si>
  <si>
    <t>Falta de programas de gestión de cambio y seguimientos en el uso y apropiación de TIC's</t>
  </si>
  <si>
    <t>No se cuente con los recursos suficientes para lograr el objetivo institucional</t>
  </si>
  <si>
    <t>RECEPCIÓN Y REGISTRO</t>
  </si>
  <si>
    <t>Asignar activos a Depositarios Provisionales y Liquidadores con características erróneas (tales como actividad económica, cobertura en departamento o municipio,  clasificación de experiencia o categoría de inscripción)</t>
  </si>
  <si>
    <t>Puede que no haya recursos disponibles idóneos para la recepción de los Activos (Delegados, Bodegas, Especialistas, depositarios)</t>
  </si>
  <si>
    <t>RECEPCIÓN Y REGISTRO y DIAGNOSTICO Y ALISTAMIENTO DE ACTIVOS</t>
  </si>
  <si>
    <t xml:space="preserve">Puede ocurrir que no se caracterice  adecuadamente el activo </t>
  </si>
  <si>
    <t>Puede ocurrir que no tenga proveedores idóneos disponibles</t>
  </si>
  <si>
    <t>Se podría contratar un servicio innecesario</t>
  </si>
  <si>
    <t>DIAGNOSTICO Y ALISTAMIENTO DE ACTIVOS</t>
  </si>
  <si>
    <t>Riesgo Eliminado</t>
  </si>
  <si>
    <t>DISPOSICIÓN TEMPORAL DE ACTIVOS</t>
  </si>
  <si>
    <t xml:space="preserve">Puede ocurrir que no se caracterice correctamente a los usuarios de los diferentes mecanismos de administración </t>
  </si>
  <si>
    <t>Eliminado - Igual al 54</t>
  </si>
  <si>
    <t>DISPOSICIÓN FINAL DE ACTIVOS</t>
  </si>
  <si>
    <t>Puede ocurrir que no se encuentra disponible la información del activo</t>
  </si>
  <si>
    <t>Se podría desconocer por parte de SAE la necesidad de la entrega del activo</t>
  </si>
  <si>
    <t>Ocasionando sanciones y/o demandas en contra de SAE
Ocasionando incumplimiento de las ordenes de la autoridad judicial
Ocasionado perdida oportunidad de negocios
Ocasionando daño ambiental
Ocasionando perdida de credibilidad de SAE</t>
  </si>
  <si>
    <t>Eliminado - Reemplazado por 31</t>
  </si>
  <si>
    <t>GESTIÓN FINANCIERA</t>
  </si>
  <si>
    <t>Se podría presentar que no exista disponibilidad de recursos</t>
  </si>
  <si>
    <t>GESTIÓN DOCUMENTAL</t>
  </si>
  <si>
    <t xml:space="preserve">Se podría alterar o extraviar piezas documentales vitales para la gestión </t>
  </si>
  <si>
    <t>Se podría acceder a  información privilegiada o sensible para la entidad, que no requieren los funcionarios para su gestión</t>
  </si>
  <si>
    <t>GESTIÓN JURÍDICA</t>
  </si>
  <si>
    <t>Eliminado - Reemplazado por Riesgo 54</t>
  </si>
  <si>
    <t xml:space="preserve">Debido a la no aplicación de los procedimientos y términos de la ley.
Debido a la Inoportunidad o desconocimiento de las notificaciones
Debido al bajo número de profesionales encargados de realizar este trámite.
</t>
  </si>
  <si>
    <t xml:space="preserve">Pérdida de procesos judiciales y consecuencias patrimoniales para la entidad
Sanciones y demandas para la entidad
Pérdida de Credibilidad de la SAE
Pérdidas económicas
</t>
  </si>
  <si>
    <t>Se puede presentar  que no se cuente con un adecuado análisis jurisprudencial</t>
  </si>
  <si>
    <t xml:space="preserve">Desconocer el perfil y competencias de los empleados
Debido al Bajo número de profesionales y la excesiva carga de trabajo.
Desconocimiento de la normatividad vigente
Falta de conocimiento por parte del funcionario
Debido a la mala interpretación de la normatividad vigente.
</t>
  </si>
  <si>
    <t>Se puede presentar Indebido planteamiento de las estrategias para la defensa jurídica</t>
  </si>
  <si>
    <t>ADQUISICIONES</t>
  </si>
  <si>
    <t>Se podría presentar fallas en la definición y cumplimiento de las condiciones y garantías del contrato.</t>
  </si>
  <si>
    <t>COMUNICACIÓN Y ATENCIÓN DE REQUERIMIENTOS</t>
  </si>
  <si>
    <t>Se podrían contar con información errada  dentro de las comunicaciones externas</t>
  </si>
  <si>
    <t>Se podrían presentar retrasos en las respuestas a las necesidades y requerimientos de los usuarios</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</si>
  <si>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</si>
  <si>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</si>
  <si>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</si>
  <si>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</si>
  <si>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</si>
  <si>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</si>
  <si>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GESTIÓN DEL TALENTO HUMANO</t>
  </si>
  <si>
    <t>Se podría no encontrar personal idóneo dentro del mercado laboral</t>
  </si>
  <si>
    <t xml:space="preserve">Debido a que la SAE tiene perfiles de carácter técnico
 Debido al bajo rango salarial
Debido a las condiciones laborales establecidas dentro de la SAE.
Debido a la carga laboral
Debido a la misión de la empresa
</t>
  </si>
  <si>
    <t>Pérdida de oportunidad en la gestión
Pérdidas económicas
Contratar a personal sin las competencias requeridas.
Incumplimiento de las metas</t>
  </si>
  <si>
    <t>Se podría presentar fallas en la transferencia del conocimiento</t>
  </si>
  <si>
    <t>Se podría presentar daño o deterioro al mobiliario (muebles y enseres) de SAE</t>
  </si>
  <si>
    <t>Como consecuencia de no contar con un espacio acorde 
Como consecuencia de no hacer mantenimiento              Debido a la falta de cultura de conservación de los bienes 
Debido a la falta de personal idóneo para la realización del mantenimiento y para la utilización de los bienes</t>
  </si>
  <si>
    <t xml:space="preserve">lo cual generaría pérdidas materiales y económicas para la organización.                                      lo que generaría pérdida en la oportunidad de gestión                                                                                           lo que generaría pérdida de credibilidad                               lo que generaría sanciones  </t>
  </si>
  <si>
    <t>EVALUACIÒN Y CONTROL</t>
  </si>
  <si>
    <t>No dar respuesta adecuada y oportuna a las solicitudes de asesoría y acompañamiento a la gestión de la SAE</t>
  </si>
  <si>
    <t>ADMINISTRACIÓN DE DESARROLLO DE SOLUCIONES TÉCNOLOGICAS</t>
  </si>
  <si>
    <t>Inconsistencias o Pérdida de la Información</t>
  </si>
  <si>
    <t>SOPORTE TECNICO</t>
  </si>
  <si>
    <t>Soporte técnico inadecuado</t>
  </si>
  <si>
    <t>Falta  de soporte especializado a los servicios
Desconocimiento de la tecnología</t>
  </si>
  <si>
    <t>Costos Operacionales, pérdida de tiempo, pérdida de información</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</si>
  <si>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</si>
  <si>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</si>
  <si>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</si>
  <si>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 xml:space="preserve">Puede ocurrir que se utilice erradamente las funcionalidades de los Sistemas de Información (aplicativo Zeus)
</t>
  </si>
  <si>
    <t>Puede ocurrir no alcanzar el objetivo del contrato</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</si>
  <si>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</si>
  <si>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</si>
  <si>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Inconsistencias en el sistema de información en relación con los activos, actos administrativos e inventario en general por la deficiente calidad en la información que se registra</t>
  </si>
  <si>
    <t>Estado</t>
  </si>
  <si>
    <t>Vigente</t>
  </si>
  <si>
    <t>Eliminado</t>
  </si>
  <si>
    <t>Pueden ocurrir daños en los equipos</t>
  </si>
  <si>
    <t>Indisponibilidad en los servicios para el usuario final</t>
  </si>
  <si>
    <t>Falla del equipo de telecomunicaciones</t>
  </si>
  <si>
    <t xml:space="preserve">Conexión deficiente de los cables
Ausencia de pruebas de envió o recepción de mensajes
Líneas de comunicación sin protección
Ausencia de protocolos de cifrado de datos
</t>
  </si>
  <si>
    <t>Denegación del servicio</t>
  </si>
  <si>
    <t xml:space="preserve">Falta  de soporte especializado a los servicios
Desconocimiento de la tecnología
</t>
  </si>
  <si>
    <t>ADMINISTRACIÓN DE BIENES DE FUNICIONAMIENTO</t>
  </si>
  <si>
    <t>GESTIÓN DE LA INFRAESTRUCTURA TECNOLOGICA</t>
  </si>
  <si>
    <t>EVALUACIÓN Y CONTROL</t>
  </si>
  <si>
    <t>Gerencia Financiera</t>
  </si>
  <si>
    <t>Gerencias Regionales</t>
  </si>
  <si>
    <t>Gerencia Comercial</t>
  </si>
  <si>
    <t>Gerencia de Bienes Muebles</t>
  </si>
  <si>
    <t>Oficina Asesora de Planeación</t>
  </si>
  <si>
    <t>Gerencia Técnica</t>
  </si>
  <si>
    <t>GIT Aseguramiento de la Información</t>
  </si>
  <si>
    <t>Gerencia Regional Sur Occidente</t>
  </si>
  <si>
    <t>Gerencia Regional Occidente</t>
  </si>
  <si>
    <t>Gerencia Regional Centro Oriente</t>
  </si>
  <si>
    <t>Gerencia Regional Norte</t>
  </si>
  <si>
    <t>Oficina de Gestión de la Información</t>
  </si>
  <si>
    <t>Oficina de Comunicaciones y Atención al Ciudadano</t>
  </si>
  <si>
    <t>Oficina de Control Interno</t>
  </si>
  <si>
    <t>Gerencia Sociedades Activas</t>
  </si>
  <si>
    <t>Vicepresidencia Bienes Inmuebles y Muebles</t>
  </si>
  <si>
    <t>Gerencia de Bienes Inmuebles</t>
  </si>
  <si>
    <t>Vicepresidencia Jurídica</t>
  </si>
  <si>
    <t>Gerencia de Contratos</t>
  </si>
  <si>
    <t>Gerencia de Asuntos Legales</t>
  </si>
  <si>
    <t>Vicepresidencia Administrativa y Financiera</t>
  </si>
  <si>
    <t>Administrativa</t>
  </si>
  <si>
    <t>GIT Archivo y Correspondencia</t>
  </si>
  <si>
    <t>Gerencia Talento Humano</t>
  </si>
  <si>
    <t>Presidencia</t>
  </si>
  <si>
    <t>Gerencia Sociedades En Liquidación</t>
  </si>
  <si>
    <t>GIT Depositarios Provisionales</t>
  </si>
  <si>
    <t>No.</t>
  </si>
  <si>
    <t>Riesgo</t>
  </si>
  <si>
    <t>Seguridad y Salud Ocupacional</t>
  </si>
  <si>
    <t>Probabilidad</t>
  </si>
  <si>
    <t>Descriptor</t>
  </si>
  <si>
    <t>Descripción</t>
  </si>
  <si>
    <t>Frecuencia</t>
  </si>
  <si>
    <t>Nivel</t>
  </si>
  <si>
    <t>Rara vez</t>
  </si>
  <si>
    <t>No se ha presentado en los últimos 5 años.</t>
  </si>
  <si>
    <t>Improbable</t>
  </si>
  <si>
    <t>Se presentó una vez en los últimos 5 años</t>
  </si>
  <si>
    <t>Posible</t>
  </si>
  <si>
    <t>Se presentó una vez en los últimos 2 años</t>
  </si>
  <si>
    <t>Probable</t>
  </si>
  <si>
    <t>Se presentó una vez en el último año.</t>
  </si>
  <si>
    <t>Casi seguro</t>
  </si>
  <si>
    <t>Se ha presentado más de una vez al año.</t>
  </si>
  <si>
    <t>Impacto</t>
  </si>
  <si>
    <t>P1</t>
  </si>
  <si>
    <t>P2</t>
  </si>
  <si>
    <t>P3</t>
  </si>
  <si>
    <t>P4</t>
  </si>
  <si>
    <t>P5</t>
  </si>
  <si>
    <t>P6</t>
  </si>
  <si>
    <t>Total</t>
  </si>
  <si>
    <t>Desde</t>
  </si>
  <si>
    <t>Hasta</t>
  </si>
  <si>
    <t>Puntaje a disminuir</t>
  </si>
  <si>
    <t>Letras</t>
  </si>
  <si>
    <t>Cero</t>
  </si>
  <si>
    <t>Uno</t>
  </si>
  <si>
    <t>Dos</t>
  </si>
  <si>
    <t>Zona de Riesgo Residual</t>
  </si>
  <si>
    <t>MODERADO</t>
  </si>
  <si>
    <t>MAYOR</t>
  </si>
  <si>
    <t>CATASTRÓFICO</t>
  </si>
  <si>
    <t>Moderado</t>
  </si>
  <si>
    <t>Mayor</t>
  </si>
  <si>
    <t>Tratamiento</t>
  </si>
  <si>
    <t>No</t>
  </si>
  <si>
    <t>SI</t>
  </si>
  <si>
    <t>Descripción del riesgo</t>
  </si>
  <si>
    <t>Uso del poder</t>
  </si>
  <si>
    <t>Se espera que el evento ocurra en la mayoría de las circunstancias.</t>
  </si>
  <si>
    <t>El evento puede ocurrir en algún momento.</t>
  </si>
  <si>
    <t>RIESGO</t>
  </si>
  <si>
    <t>Menor</t>
  </si>
  <si>
    <t>Desviar la gestión de lo público</t>
  </si>
  <si>
    <t>Posibilidad de que un funcionario vaya mas allá de las funciones designadas con el fin de obtener un beneficio privado.</t>
  </si>
  <si>
    <t>Debido a la falta de definición de estándares metodológicos de identificación de procesos
Como consecuencia del apoyo de la alta dirección
Debido a la no disponibilidad de recursos para definición de estándares</t>
  </si>
  <si>
    <t xml:space="preserve">Los cuales llevarían a tener inexistencia o debilidad de canales de entrega y acceso a la información por parte de la ciudadanía o de los mismos servidores públicos de la entidad. </t>
  </si>
  <si>
    <t>Lo que podría generar Perdidas económicas
Lo que podría generar  Sanciones o denuncias</t>
  </si>
  <si>
    <t>Puede ocurrir intercambio extraoficial de favores, en el cual un individuo se beneficie a si mismo o aun tercero. Amiguismo y clientelismo.</t>
  </si>
  <si>
    <t xml:space="preserve">Puede ocurrir que un funcionario abuse de su cargo o funciones para inducir a otra persona a dar o prometer dinero o cualquier otro beneficio indebido. </t>
  </si>
  <si>
    <t xml:space="preserve">Posibilidad de que un funcionario reciba u ofrezca un soborno, con el fin de dar o recibir un trato especial con una compañía o persona natural. </t>
  </si>
  <si>
    <t>Pérdidas de información
Generación de Sanciones
Pérdida de imagen reputacional</t>
  </si>
  <si>
    <t xml:space="preserve">Posibilidad de que uno o varios funcionarios utilicen de forma  indebida la información  privilegiada de los sistemas de información para obtener beneficio privado. </t>
  </si>
  <si>
    <t>Acción u Omisión</t>
  </si>
  <si>
    <t>Beneficio Privado</t>
  </si>
  <si>
    <t>Posibilidad de recibir o solicitar cualquier dádiva o beneficio a nombre propio o de terceros con el fin de celebrar un contrato</t>
  </si>
  <si>
    <t>X</t>
  </si>
  <si>
    <t>Matriz definición de Riesgos de Corrupción</t>
  </si>
  <si>
    <t>El evento puede ocurrir solo en circunstancias excepcionales.</t>
  </si>
  <si>
    <t>El evento podría ocurrir en algún momento.</t>
  </si>
  <si>
    <t>El evento probablemente ocurrirá en la mayoría de las circunstancias.</t>
  </si>
  <si>
    <t>Promedio</t>
  </si>
  <si>
    <t>Inoportunidad en la adquisición de los bienes y servicios requeridos por la entidad</t>
  </si>
  <si>
    <t>Otros riesgos identificados</t>
  </si>
  <si>
    <t>Nro de riesgo</t>
  </si>
  <si>
    <t>Impacto (consecuencias) Cuantitativo</t>
  </si>
  <si>
    <t>Impacto (consecuencias) Cualitativo</t>
  </si>
  <si>
    <t>MENOR</t>
  </si>
  <si>
    <t>- Interrupción de las operaciones de la Entidad por más de cinco (5) días.
- Intervención por parte de un ente de control u otro ente regulador.
- Pérdida de Información crítica para la entidad que no se puede recuperar.
- Incumplimiento en las metas y objetivos institucionales afectando de forma grave la ejecución presupuestal.
- Imagen institucional afectada en el orden nacional o regional por actos o hechos de corrupción comprobados.</t>
  </si>
  <si>
    <t>- Impacto que afecte la ejecución presupuestal en un valor≥50%.  
- Pérdida de cobertura en la prestación de los servicios de la entidad ≥50%.
- Pago de indemnizaciones a terceros por acciones legales que pueden afectar el presupuesto total de la entidad en un valor ≥50%.
- Pago de sanciones económicas por incumplimiento en la normatividad aplicable ante un ente regulador, las cuales afectan en un valor ≥50% del presupuesto general de la entidad.
- Pago de sanciones económicas por incumplimiento en la normatividad aplicable ante un ente regulador, las cuales afectan en un valor ≥50% del presupuesto general de la entidad.</t>
  </si>
  <si>
    <t>- Pérdida de cobertura en la prestación de los servicios de la entidad ≥20%.
- Pago de indemnizaciones a terceros por acciones legales que pueden afectar el presupuesto total de la entidad en un valor ≥20%.
- Pago de sanciones económicas por incumplimiento en la normatividad aplicable ante un ente regulador, las cuales afectan en un valor ≥20% del presupuesto general de la entidad.
- Impacto que afecte la ejecución presupuestal en un valor≥20%.</t>
  </si>
  <si>
    <t>- Pérdida de información crítica que puede ser recuperada de forma parcial o incompleta.
- Sanción por parte del ente de control u otro ente regulador.
- Incumplimiento en las metas y objetivos institucionales afectando el cumplimiento en las metas de gobierno.
- Imagen institucional afectada en el orden nacional o regional por incumplimientos en la prestación del servicio a los usuarios o ciudadanos.
- Interrupción de las operaciones de la Entidad por más de dos (2) días.</t>
  </si>
  <si>
    <t>- Impacto que afecte la ejecución presupuestal en un valor≥5%.
- Pérdida de cobertura en la prestación de los servicios de la entidad ≥10%.
- Pago de indemnizaciones a terceros por acciones legales que pueden afectar el presupuesto total de la entidad en un valor ≥5%.
- Pago de sanciones económicas por incumplimiento en la normatividad aplicable ante un ente regulador, las cuales afectan en un valor ≥5% del presupuesto general de la entidad.</t>
  </si>
  <si>
    <t>- Interrupción de las operaciones de la Entidad por un (1) día.
- Reclamaciones o quejas de los usuarios que podrían implicar una denuncia ante los entes reguladores o una demanda de largo alcance para la entidad.
- Inoportunidad en la información ocasionando retrasos en la atención a los usuarios.
- Reproceso de actividades y aumento de carga operativa.
- Imagen institucional afectada en el orden nacional o regional por retrasos en la prestación del servicio a los usuarios o ciudadanos.
- Investigaciones penales, fiscales o disciplinarias.</t>
  </si>
  <si>
    <t>- Impacto que afecte la ejecución presupuestal en un valor≥1%
- Pérdida de cobertura en la prestación de los servicios de la entidad ≥5%.
- Pago de indemnizaciones a terceros por acciones legales que pueden afectar el presupuesto total de la entidad en un valor ≥1%
- Pago de sanciones económicas por incumplimiento en la normatividad aplicable ante un ente regulador, las cuales afectan en un valor ≥1%del presupuesto general de la entidad.</t>
  </si>
  <si>
    <t>- Interrupción de las operaciones de la Entidad por algunas horas.
- Reclamaciones o quejas de los usuarios que implican investigaciones internas disciplinarias.
- Imagen institucional afectada localmente por retrasos en la prestación del servicio a los usuarios o ciudadanos.</t>
  </si>
  <si>
    <t>- Impacto que afecte la ejecución presupuestal en un valor≥0,5%.
- Pérdida de cobertura en la prestación de los servicios de la entidad ≥1%.
- Pago de indemnizaciones a terceros por acciones legales que pueden afectar el presupuesto total de la entidad en un valor ≥0,5%.
- Pago de sanciones económicas por incumplimiento en la normatividad aplicable ante un ente regulador, las cuales afectan en un valor ≥0,5%del presupuesto general de la entidad.</t>
  </si>
  <si>
    <t>- No hay interrupción de las operaciones de la entidad.
- No se generan sanciones económicas o administrativas.
- No se afecta la imagen institucional de forma significativa.</t>
  </si>
  <si>
    <t>1. Criterios para calificar la probabilidad</t>
  </si>
  <si>
    <t xml:space="preserve">1.1 Matriz de priorización de factivilidad - Se aplica para nuevos riesgos </t>
  </si>
  <si>
    <t>2. Criterios para calificar el impacto – riesgos de gestión</t>
  </si>
  <si>
    <t>NIVEL</t>
  </si>
  <si>
    <t>INSIGNIFICANTE</t>
  </si>
  <si>
    <t>2.1 Criterios para calificar el impacto - Riesgos de Seguridad Digital.</t>
  </si>
  <si>
    <t>- Sin afectación de la integridad
- Sin afectación de la disponibilidad Sin afectación de la confidencialidad</t>
  </si>
  <si>
    <t>- Afectación ≥0,5% de la población
- Afectación ≥0,5% del presupuesto anual de la entidad
- No hay Afectación medioambiental</t>
  </si>
  <si>
    <t>- Afectación ≥3% de la población
- Afectación ≥3% del presupuesto anual de la entidad
- Afectación leve del Medio Ambiente requiere de ≥5 días de recuperación</t>
  </si>
  <si>
    <t>- Afectación leve de la integridad Afectación leve de la disponibilidad Afectación leve de la confidencialidad
- Afectación moderada de la integridad de la información debido al interés particular de los empleados y terceros</t>
  </si>
  <si>
    <t>- Afectación ≥10% de la población
- Afectación ≥10% del presupuesto anual de la entidad
- Afectación leve del Medio Ambiente requiere de ≥4 semanas de recuperación</t>
  </si>
  <si>
    <t>- Afectación moderada de la disponibilidad de la información debido al interés particular de los empleados y terceros
- Afectación moderada de la confidencialidad de la información debido al interés particular de los empleados y terceros</t>
  </si>
  <si>
    <t>- Afectación ≥15% de la población
- Afectación ≥20% del presupuesto anual de la entidad
- Afectación importante del Medio Ambiente que requiere de ≥12 meses de recuperación</t>
  </si>
  <si>
    <t>- Afectación grave de la integridad de la información debido al interés particular de los empleados y terceros
- Afectación grave de la disponibilidad de la información debido al interés particular de los empleados y terceros
- Afectación grave de la confidencialidad de la información debido al interés particular de los empleados y terceros</t>
  </si>
  <si>
    <t>- Afectación ≥25% de la población
- Afectación ≥30% del presupuesto anual de la entidad
- Afectación muy grave del Medio Ambiente que requiere de ≥2 años de recuperación</t>
  </si>
  <si>
    <t>- Afectación muy grave de la integridad de la información debido al interés particular de los empleados y terceros
- Afectación muy grave de la disponibilidad de la información debido al interés particular de los empleados y terceros
- Afectación muy grave confidencialidad de la información debido al interés particular de los empleados y terceros </t>
  </si>
  <si>
    <t>Pregunta</t>
  </si>
  <si>
    <t>Si el riesgo de corrupción se materializa podría...</t>
  </si>
  <si>
    <t>Respuesta</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</si>
  <si>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</si>
  <si>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</si>
  <si>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</si>
  <si>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</si>
  <si>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</si>
  <si>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</si>
  <si>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</si>
  <si>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</si>
  <si>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</si>
  <si>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</si>
  <si>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</si>
  <si>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</si>
  <si>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</si>
  <si>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</si>
  <si>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</si>
  <si>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</si>
  <si>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</si>
  <si>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</si>
  <si>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</si>
  <si>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</si>
  <si>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 xml:space="preserve">Total </t>
  </si>
  <si>
    <t>Nota: Marque con una X la respuesta</t>
  </si>
  <si>
    <t xml:space="preserve">Impacto </t>
  </si>
  <si>
    <t>Rara Vez</t>
  </si>
  <si>
    <t>Insignificante</t>
  </si>
  <si>
    <t>Catastrófico</t>
  </si>
  <si>
    <t>Tipo de riesgo</t>
  </si>
  <si>
    <t>Datos sobre el riesgo</t>
  </si>
  <si>
    <t xml:space="preserve">Nivel </t>
  </si>
  <si>
    <t xml:space="preserve">Numero </t>
  </si>
  <si>
    <t>Bajo</t>
  </si>
  <si>
    <t>Alto</t>
  </si>
  <si>
    <t>Extremo</t>
  </si>
  <si>
    <t>Combinaciones posibles de matriz 5x5</t>
  </si>
  <si>
    <t>Criterio de evaluación</t>
  </si>
  <si>
    <t>Aspecto a Evaluar en el Diseño del Control</t>
  </si>
  <si>
    <t>Opciones de respuesta</t>
  </si>
  <si>
    <t>Puntaje en la evaluación del control</t>
  </si>
  <si>
    <t>1.1 Responsable: asignación del responsable</t>
  </si>
  <si>
    <t>¿Existe un responsable asignado a la ejecución del control?</t>
  </si>
  <si>
    <t>Asignado</t>
  </si>
  <si>
    <t>No Asignado</t>
  </si>
  <si>
    <t>1.2 Responsable: segregación y autoridad del responsable.</t>
  </si>
  <si>
    <t>¿El responsable tiene la autoridad y adecuada segregación de funciones en la ejecución del control?</t>
  </si>
  <si>
    <t>Adecuado</t>
  </si>
  <si>
    <t>Inadecuado</t>
  </si>
  <si>
    <t>2. Periodicidad</t>
  </si>
  <si>
    <t>¿La oportunidad en que se ejecuta el control ayuda a prevenir la mitigación del riesgo o a detectar la materialización del riesgo de manera oportuna?</t>
  </si>
  <si>
    <t>Oportuna</t>
  </si>
  <si>
    <t>Inoportuna</t>
  </si>
  <si>
    <t>3. Propósito</t>
  </si>
  <si>
    <t>¿Las actividades que se desarrollan en el control realmente buscan por si sola prevenir o detectar las causas que pueden dar origen al riesgo, ejemplo Verificar, Validar Cotejar, Comparar, Revisar, etc.?</t>
  </si>
  <si>
    <t>Prevenir</t>
  </si>
  <si>
    <t>Detectar</t>
  </si>
  <si>
    <t>No es un control</t>
  </si>
  <si>
    <t>4. Cómo se realiza la actividad de control</t>
  </si>
  <si>
    <t>¿La fuente de información que se utiliza en el desarrollo</t>
  </si>
  <si>
    <t>Confiable</t>
  </si>
  <si>
    <t>del control es información confiable que permita mitigar el riesgo?.</t>
  </si>
  <si>
    <t>No Confiable</t>
  </si>
  <si>
    <t>5. Qué pasa con las observaciones o desviaciones</t>
  </si>
  <si>
    <t>¿Las observaciones, desviaciones o diferencias identificadas como resultados de la ejecución del control son investigadas y resueltas de manera oportuna?</t>
  </si>
  <si>
    <t>Se investigan y resuelven oportunamente</t>
  </si>
  <si>
    <t>No se investigan y resulven oportunamente</t>
  </si>
  <si>
    <t>6. Evidencia de la ejecución del control</t>
  </si>
  <si>
    <t>¿Se deja evidencia o rastro de la ejecución del control, que permita a cualquier tercero con la evidencia, llegar a la misma conclusión?.</t>
  </si>
  <si>
    <t>Completa</t>
  </si>
  <si>
    <t>No existe</t>
  </si>
  <si>
    <t>Rango de Calificación del Diseño</t>
  </si>
  <si>
    <t>Resultado - peso en la evaluación del diseño del control</t>
  </si>
  <si>
    <t>Fuerte</t>
  </si>
  <si>
    <t>Calificación entre 96 y 100</t>
  </si>
  <si>
    <t>Calificación entre 86 y 95</t>
  </si>
  <si>
    <t>Débil</t>
  </si>
  <si>
    <t>Calificación entre 0 y 85</t>
  </si>
  <si>
    <t>Peso del diseño individual o promedio de los controles. (DISEÑO)</t>
  </si>
  <si>
    <t>El control se ejecuta de manera consistente por los responsables. (EJECUCIÓN)</t>
  </si>
  <si>
    <t>Solidez individual de cada control fuerte:100 moderado:50 debil:0</t>
  </si>
  <si>
    <t>Aplica plan de acción para fortalecer el control Sí / NO</t>
  </si>
  <si>
    <t>fuerte (calificación entre 96 y 100 puntos)</t>
  </si>
  <si>
    <t>fuerte (siempre se ejecuta)</t>
  </si>
  <si>
    <t>fuerte + fuerte = fuerte</t>
  </si>
  <si>
    <t>moderado (algunas veces)</t>
  </si>
  <si>
    <t>fuerte + moderado = moderado</t>
  </si>
  <si>
    <t>Sí</t>
  </si>
  <si>
    <t>débil (no se ejecuta)</t>
  </si>
  <si>
    <t>fuerte + débil = débil</t>
  </si>
  <si>
    <t>moderado (calificación entre 86 y 95)</t>
  </si>
  <si>
    <t>moderado + fuerte = moderado</t>
  </si>
  <si>
    <t>moderado + moderado = moderado</t>
  </si>
  <si>
    <t>moderado + débil = débil</t>
  </si>
  <si>
    <t xml:space="preserve">débil </t>
  </si>
  <si>
    <t>(entre 0 y 85)</t>
  </si>
  <si>
    <t>débil + fuerte = débil</t>
  </si>
  <si>
    <t>débil + moderado = débil</t>
  </si>
  <si>
    <t>débil + débil = débil</t>
  </si>
  <si>
    <t>Aceptar el riesgo</t>
  </si>
  <si>
    <t>Evitar el riesgo</t>
  </si>
  <si>
    <t>Reducir el riesgo</t>
  </si>
  <si>
    <t>Compartir el riesgo</t>
  </si>
  <si>
    <t>Incompleta</t>
  </si>
  <si>
    <t>fuerte</t>
  </si>
  <si>
    <t>moderado</t>
  </si>
  <si>
    <t>Control Definitivo</t>
  </si>
  <si>
    <t>concatenado</t>
  </si>
  <si>
    <t>Debil</t>
  </si>
  <si>
    <t>ModeradoFuerte</t>
  </si>
  <si>
    <t>FuerteDébil</t>
  </si>
  <si>
    <t>Numero</t>
  </si>
  <si>
    <t>Controles ayudan a disminuir la probabilidad</t>
  </si>
  <si>
    <t>Controles ayudan a disminuir impacto</t>
  </si>
  <si>
    <t>Solidez del conjunto de los controles.</t>
  </si>
  <si>
    <t># Columnas en la matriz de riesgo que se desplaza en el eje de la probabilidad</t>
  </si>
  <si>
    <t># Columnas en la matriz de riesgo que se desplaza en el eje de impacto</t>
  </si>
  <si>
    <t>directamente</t>
  </si>
  <si>
    <t>indirectamente</t>
  </si>
  <si>
    <t>no disminuye</t>
  </si>
  <si>
    <t>Indirectamente</t>
  </si>
  <si>
    <t>No disminuye</t>
  </si>
  <si>
    <t>Concatenar</t>
  </si>
  <si>
    <t>Directamente</t>
  </si>
  <si>
    <t>Probabilidad GTC 45</t>
  </si>
  <si>
    <t xml:space="preserve">Muy Alto (MA) </t>
  </si>
  <si>
    <t xml:space="preserve">Descripción </t>
  </si>
  <si>
    <t>Valores</t>
  </si>
  <si>
    <t>Entre 40 y 24</t>
  </si>
  <si>
    <t>Alto (A)</t>
  </si>
  <si>
    <t xml:space="preserve">Medio (M) </t>
  </si>
  <si>
    <t xml:space="preserve">Bajo (B) </t>
  </si>
  <si>
    <t>Entre 20 y 10</t>
  </si>
  <si>
    <t>Entre 8 y 6</t>
  </si>
  <si>
    <t xml:space="preserve">Entre 4 y 2 </t>
  </si>
  <si>
    <t>Cuadro de riesgos</t>
  </si>
  <si>
    <t>Homologación de probabilidad</t>
  </si>
  <si>
    <t>Entre 1 y 3</t>
  </si>
  <si>
    <t>Entre 4 y 7</t>
  </si>
  <si>
    <t>Entre 25 y 40</t>
  </si>
  <si>
    <t xml:space="preserve">Propuesta de homologación seria: </t>
  </si>
  <si>
    <t>Comparativo de probabilidad</t>
  </si>
  <si>
    <t>NE</t>
  </si>
  <si>
    <t>ND</t>
  </si>
  <si>
    <t xml:space="preserve">Resultados </t>
  </si>
  <si>
    <t>Resultados GTC 40</t>
  </si>
  <si>
    <t>Resultados posibles homologados</t>
  </si>
  <si>
    <t xml:space="preserve">Homologación de riesgos GTC 40 - Cuadro de riesgos generales/ Probabilidad </t>
  </si>
  <si>
    <t xml:space="preserve">Homologación de riesgos GTC 40 - Cuadro de riesgos generales/ Impacto </t>
  </si>
  <si>
    <t xml:space="preserve">Comparativo de impacto </t>
  </si>
  <si>
    <t>Mortal o Catastrófico (M)</t>
  </si>
  <si>
    <t>Nivel de consecuencia GTC 45</t>
  </si>
  <si>
    <t>Muy grave (MG)</t>
  </si>
  <si>
    <t>Grave (G)</t>
  </si>
  <si>
    <t>Motal o Catastrófico (M)</t>
  </si>
  <si>
    <t>Entre 1 y 10</t>
  </si>
  <si>
    <t>Entre 85 y 100</t>
  </si>
  <si>
    <t>Entre  8 y 11</t>
  </si>
  <si>
    <t>Entre 12 y 20</t>
  </si>
  <si>
    <t>Entre 11 y 30</t>
  </si>
  <si>
    <t>Entre 31 y 50</t>
  </si>
  <si>
    <t>Entre 51 y 85</t>
  </si>
  <si>
    <t xml:space="preserve">Puede presentarse situaciones de orden moral y económico que le impidan a un funcionario actuar en forma objetiva e independiente, porque le sea particularmente conveniente. </t>
  </si>
  <si>
    <t>Puede ocurrir que teniendo conocimiento de una conducta delictiva, no se informe a las autoridades por temor a repercusiones sociales o financieras. Omisión de denuncia</t>
  </si>
  <si>
    <t>Puede ocurrir falta de apoyo en los procesos de control social realizados por los ciudadanos.</t>
  </si>
  <si>
    <t>Debido a deficiencia en la administración y operación de activos
Debido a la naturaleza única de la organización, establecida en la ley 1708 de 2014</t>
  </si>
  <si>
    <t>Puede ocurrir que no se cuente con el respaldo legal para gestionar la recuperación de la cartera</t>
  </si>
  <si>
    <t>Soporte</t>
  </si>
  <si>
    <t>Responsable</t>
  </si>
  <si>
    <t xml:space="preserve">Tiempo de monitoreo </t>
  </si>
  <si>
    <t xml:space="preserve">Indicador </t>
  </si>
  <si>
    <t>Puede ocurrir el filtro o utilización indebida de información  privilegiada de la información que reposa físicamente</t>
  </si>
  <si>
    <t>Puede ocurrir la entrega extemporánea de informes a los entes de control</t>
  </si>
  <si>
    <t>Mantenimiento insuficiente/instalación fallida de los medios de almacenamiento.
Susceptibilidad a la variación de voltaje
Perdida en el suministro de energía
Falta de mantenimiento preventivo
Falta de actualizaciones de software</t>
  </si>
  <si>
    <t>Área</t>
  </si>
  <si>
    <t>Posibilidad de recibir o solicitar cualquier dádiva o beneficio a nombre propio o de terceros con el fin de celebrar un contrato.</t>
  </si>
  <si>
    <t>Como consecuencias de la ineficacia de los controles definidos
Debido a que no se cuente con lineamientos claros, en términos de conflictos de interés
Falta de difusión de los lineamientos o políticas sobre conflictos de interés</t>
  </si>
  <si>
    <t>Puede incitar la participación de varias personas o compañías para cometer un delito buscando el beneficio propio. Concierto para delinquir.</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</si>
  <si>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</si>
  <si>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Debido a fallas en la planeación de las convocatorias y definición de requisitos
Debido a fallas en los controles definidos de evaluación de requisitos
Debido a conflictos de interés entre funcionarios y depositarios
Debido a que no se cuente con sistemas de información que controlen la información de selección de depositarios procesionales</t>
  </si>
  <si>
    <t>Ocasionando reprocesos necesarios para reconstruir la información de los requisitos
Generando perdidas de información de los depositarios
Ocasionando perdidas de credibilidad frente a entes de control y depositarios</t>
  </si>
  <si>
    <t>Debido a que no se cuente con convenios interadministrativos para acceder a la información de personas
Debido a la falta de un sistema de información que permita consultar la trazabilidad de la interacción con los usuarios o interesados</t>
  </si>
  <si>
    <t>Ocasionando pérdidas económicas para la empresa para SAE.
Ocasionando perdida de credibilidad de SAE
Ocasionando sanciones en contra de SAE
Lo cual genera que no se tomen decisiones adecuadas en la vinculación en el mecanismo de administración.</t>
  </si>
  <si>
    <t>Debido a fallas en canales de comunicación e información
Como consecuencia del desconocimiento de obligaciones, procedimientos y políticas
Como consecuencia de la inexistencia de acuerdos de nivel de servicio
Debido a que no se tiene acceso inmediato a la información real de los activos</t>
  </si>
  <si>
    <t>Ocasionando perdida de oportunidad de realización de negocios
Generando perdida de la integridad de los activos
Ocasionado perdidas economicasocasionando perdida de credibilidad de SAE
Ocasionando sanciones y/o demandas en contra de SAE
Ocasionado que se tomen decisiones por parte de los destinatarios y/o depositarios sin aprobación de SAE</t>
  </si>
  <si>
    <t>Debido al registro inadecuado o no actualizar información real del activo
Como consecuencia de que no se haya surtido el Proceso de alistamiento adecuadamente
Debido a la falta de verificación del estado de ocupación periódicamente y previa a la entrega del activo
Debido a la falta de un sistema de información unificado y disponible
Debido al deterioro del activo por demoras en la entrega 
Debido a la inadecuada custodia y conservación del activo</t>
  </si>
  <si>
    <t>Ocasionando sanciones y/o demandas en contra de SAE
Ocasionando incumplimiento de las ordenes de la autoridad judicial
Ocasionado perdidas económicas
Ocasionado perdida oportunidad de negocios
Ocasionando perdida de credibilidad de SAE</t>
  </si>
  <si>
    <t>Debido a fallas en canales de comunicación e información
Debido a la inadecuada interpretación de ordenes judiciales
Debido a la falta de un sistema de información unificado y disponible
Como consecuencia de que no se haya surtido el proceso de Diagnostico adecuadamente</t>
  </si>
  <si>
    <t>Debido a la ausencia de un sistema de información para reportar los informes de gestión
Debido a las malas practicas heredadas por la DNE
Debido a intereses personales</t>
  </si>
  <si>
    <t>Ocasionando la no percepción de recursos para la SAE.
Ocasionando perdidas de oportunidad en la continuidad del negocio para sociedades y establecientes de comercio.</t>
  </si>
  <si>
    <t>Las respuestas a las consultas estén  mal orientadas.
Pérdida de procesos judiciales y consecuencias patrimoniales para la entidad
Sanciones y demandas para la entidad
Pérdida de Credibilidad de la SAE
Pérdidas económicas relacionadas a la no valoración del contingente judicial.
Conceptos jurídicos errados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</si>
  <si>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</si>
  <si>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</si>
  <si>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</si>
  <si>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</si>
  <si>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</si>
  <si>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Columna1</t>
  </si>
  <si>
    <t>Puede ocurrir que se filtre información privilegiada o sensible</t>
  </si>
  <si>
    <t>Podría ocurrir que no se entregue el activo en administración o disposición final correspondiente</t>
  </si>
  <si>
    <t>Se podría  enajenar un activo por un valor inferior al estimado</t>
  </si>
  <si>
    <t>Se podría presentar fallas en la identificación de las características de los recaudos y pagos</t>
  </si>
  <si>
    <t xml:space="preserve">Puede ocurrir que SAE disponga de los recursos de los activos del FRISCO desconociendo la condición de estos. </t>
  </si>
  <si>
    <t>Se podría reportar información financiera inexacta tanto de SAE como del FRISCO.</t>
  </si>
  <si>
    <t xml:space="preserve">Se podría generar una inadecuada identificación al área que corresponde el trámite  </t>
  </si>
  <si>
    <t xml:space="preserve">Puede ocurrir que no se inserten las piezas documentales en el expediente correspondiente </t>
  </si>
  <si>
    <t xml:space="preserve">Debido a la falta de restricciones en el sistema de información </t>
  </si>
  <si>
    <t>Se podría presentar una  inadecuada identificación  de las necesidades a contratar.</t>
  </si>
  <si>
    <t>Puede ocurrir que existan debilidades para realizar la supervisión o interventoría del contrato.</t>
  </si>
  <si>
    <t>Debido a la mala interpretación de la normatividad vigente
Debido  a no contar con los recursos necesarios y/o información suficiente
Debido al no entendimiento del requerimiento
Debido a la falta de políticas establecidas por SAE</t>
  </si>
  <si>
    <t>Debido a que no se cuenta con el perfil y competencias de los empleados dentro de la entidad
Debido a la diversidad técnica en los objetos de los contratos
Debido al desconocimiento del manual de contratación
Debido al no cumplimiento del procedimiento</t>
  </si>
  <si>
    <t xml:space="preserve">Podría ocurrir que no se identifiquen activos fijos </t>
  </si>
  <si>
    <t>Podría ocurrir que no se identifiquen las necesidades de mantenimiento</t>
  </si>
  <si>
    <t>MANTENIMIENTO Y SOPORTE DE APLICACIONES</t>
  </si>
  <si>
    <t>Puede ocurrir que se presenten fallas en las aplicaciones o sistemas de información que apoyen los procesos del negocio.</t>
  </si>
  <si>
    <t>Puede ocurrir que no estén disponibles los Servicios de IT</t>
  </si>
  <si>
    <t>Puede ocurrir que se genere un soporte inadecuado o inoportuno a los usuarios</t>
  </si>
  <si>
    <t>Lo cual generaría reprocesos
Lo cual generaría perdidas económicas
Lo cual generaría sanciones legales y de entes de control
Lo cual generaría perdida de credibilidad</t>
  </si>
  <si>
    <t>No contar con la información real del inventario de los activos en administración</t>
  </si>
  <si>
    <t xml:space="preserve">Pueden presentar errores en la información en el registro de los activos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</si>
  <si>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</si>
  <si>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Cumplimiento</t>
  </si>
  <si>
    <t>Puede ocurrir que se presente fuga o pérdida de información.</t>
  </si>
  <si>
    <t>vigente</t>
  </si>
  <si>
    <t>INTELIGENCIA DE NEGOCIOS</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</si>
  <si>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</si>
  <si>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</si>
  <si>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Podría ocurrir que no se ejecuten las etapas del análisis de la información que se requieren para la inteligencia de negocio</t>
  </si>
  <si>
    <t>Lo cual generaría pérdida de reputación
Lo cual generaría pérdida de información
Lo cual podría generar sanciones legales y/o económicas
Lo cual generaría toma de decisiones sin contar con los análisis requeridos</t>
  </si>
  <si>
    <t>Puede ocurrir que se presenten incumplimientos a la normatividad vigente relacionada con derechos de autor.</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</si>
  <si>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</si>
  <si>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Puede ocurrir que el alistamiento sin previo cumplimiento de los requisitos, no permita disponer del activo</t>
  </si>
  <si>
    <t>Puede ocurrir que no se gestione oportunamente el alistamiento de los activos</t>
  </si>
  <si>
    <t>Puede ocurrir que no se cuente con la información de las obligaciones vencidas por el arrendatario.</t>
  </si>
  <si>
    <t>Puede ocurrir que no se cuente con la información del traslado de productividad bajo la administración de deposito provisional</t>
  </si>
  <si>
    <t>Puede ocurrir que no se conserven las condiciones físicas ni se mantengan las obligaciones al día de los activos bajo la administración en destinación provisional</t>
  </si>
  <si>
    <t>Puede ocurrir que no se tenga identificado los activos productivos dentro del sistema de información</t>
  </si>
  <si>
    <t>Puede ocurrir que las entidades de registro  cuenten con información desactualizada de los  mecanismos de administración.</t>
  </si>
  <si>
    <t>Puede ocurrir que no se pueda realizar un estado de cuenta completo de los activos</t>
  </si>
  <si>
    <t>Podría ocurrir que se done un activo con potencial de venta</t>
  </si>
  <si>
    <t>Debilidades en la comunicación entre procesos
Limitaciones en la aplicación de las disposiciones legales</t>
  </si>
  <si>
    <t xml:space="preserve">Se podría presentar contratación de personal sin el cumplimiento de requisitos mínimos.     </t>
  </si>
  <si>
    <t xml:space="preserve">Lo cual generaría Reprocesos
Lo cual Generaría perdida de credibilidad de los funcionarios y de la SAE
Lo cual Generaría pérdidas económicas
</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</si>
  <si>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</si>
  <si>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</si>
  <si>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</si>
  <si>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Se podría presentar perdida de los documentos de la historia laboral</t>
  </si>
  <si>
    <t>Sanciones, reprocesos, no cobertura</t>
  </si>
  <si>
    <t>Se podría presentar que la persona en el momento del retiro no haga la debida entrega del puesto de trabajo</t>
  </si>
  <si>
    <t>Lo cual generaría pérdida de información sensible
Lo cual generaría reprocesos
Lo cual generaría pérdida de conocimiento
Lo cual generaría pérdidas económicas</t>
  </si>
  <si>
    <t>Errores en pagos, deducciones, aportes a seguridad social, incumplimiento de normatividad aplicable a nómina y seguridad social</t>
  </si>
  <si>
    <t>Financiero</t>
  </si>
  <si>
    <t>Podría presentarse divulgación de información personal de empleados</t>
  </si>
  <si>
    <t>Permisos ilimitados a usuarios que manejan el sistema</t>
  </si>
  <si>
    <t>Información falsa, cambio y/o actualización de información errada</t>
  </si>
  <si>
    <t>Lo cual generaría perdidas Económicas
Lo cual generaría reprocesos</t>
  </si>
  <si>
    <t>Por orden del jefe inmediato, por incapacidad médica, por calamidad domestica</t>
  </si>
  <si>
    <t>No contar con los recursos necesarios para ejecutar la actividad objeto de las comisión</t>
  </si>
  <si>
    <t>Puede ocurrir que se presente manipulación o direccionamiento de información procesada o generada en el marco de la actividad de la auditoría interna, con el fin de obtener provecho propio o de un tercero.</t>
  </si>
  <si>
    <t xml:space="preserve">Puede ocurrir que se de una interpretación errada de la normatividad </t>
  </si>
  <si>
    <t>Debido al desconocimiento de la normatividad existente
Debido al desconocimiento del aspecto analizado
Debido al desconocimiento de la naturaleza de SAE
Debido al planteamiento poco claro en la solicitud de conceptos</t>
  </si>
  <si>
    <t>Perdida de vidas
Afectación de la operación por la no disponibilidad de las instalaciones de la entidad</t>
  </si>
  <si>
    <t>Puede ocurrir que se destruya la información</t>
  </si>
  <si>
    <t>Centralización de información física sin respaldo tecnológico</t>
  </si>
  <si>
    <t>Infraestructura parcialmente sismorresistente
Ausencia de Centro Alterno de Operaciones
Ausencia de plan de continuidad del negocio</t>
  </si>
  <si>
    <t>Puede ocurrir que un proveedor se encuentre suplantado</t>
  </si>
  <si>
    <t>Fraude
Lavado de Activos
Impacto reputacional y legal</t>
  </si>
  <si>
    <t>Ineficiencia en los procedimientos de contratación</t>
  </si>
  <si>
    <t>Perdida de vidas
Afectación de la operación por la no disponibilidad de las instalaciones</t>
  </si>
  <si>
    <t>Puede ocurrir que se cuenten con depositarios provisionales y/o liquidadores, destinatarios provisionales y arrendatarios que incumplen con sus obligaciones</t>
  </si>
  <si>
    <t xml:space="preserve">Continuidad del negocio </t>
  </si>
  <si>
    <t>Posibilidad que se presente un evento de desorden publico</t>
  </si>
  <si>
    <t>Interrupción parcial de las operaciones de la SAE.
Impacto reputacional</t>
  </si>
  <si>
    <t>Posibilidad de alta rotación de personal en procesos misionales</t>
  </si>
  <si>
    <t>Lo cual generaría pérdidas económicas
Lo cual generaría pérdida de credibilidad o imagen reputacional
Lo cual puede ocasionar sanciones legales o de entes de control</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</si>
  <si>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</si>
  <si>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</si>
  <si>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</si>
  <si>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Puede ocurrir que no se cuente con información del estado de cuenta por activo</t>
  </si>
  <si>
    <t>Lo que ocasionaría manipulación de la información a beneficio propio</t>
  </si>
  <si>
    <t>Lo cual generaría pérdidas económicas
Lo cual generaría reprocesos
Lo cual generaría pérdida de reputación
Lo cual generaría sanciones de entes de control
Lo cual generaría interrupciones en el desarrollo de actividades o tareas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</si>
  <si>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</si>
  <si>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</si>
  <si>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</si>
  <si>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Debido a la metodología utilizada para el secuestro de activos por parte de la Fiscalía General de la Nación.
Debido a que por ser un proceso manual </t>
  </si>
  <si>
    <t>Bienes Ingresado que no deberían ser administrados por esta sociedad o con información errónea.
Procesos judiciales en contra del administrador del FRISCO.</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</si>
  <si>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</si>
  <si>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</si>
  <si>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Desconocimiento del proceso de revisión y aprobación de la póliza de cumplimiento
Errores en las variables, elementos y requisitos requeridos en las pólizas de cumplimiento de acuerdo con la normatividad vigente
No presentación de la garantía (póliza de cumplimiento) por parte de los Depositarios Provisionales y/o Liquidadores
Fallas de comunicación entre el área responsable de asignación y control de pólizas y las áreas que controlan la gestión de los depositarios.</t>
  </si>
  <si>
    <t>No se puede afectar total o parcialmente la póliza en el evento en que se presente incumplimiento en la gestión de los Depositarios Provisionales y Liquidadores en razón de los activos asignados
Perdidas económicas</t>
  </si>
  <si>
    <t>Podría ocurrir que se publiquen datos o información sensible</t>
  </si>
  <si>
    <t>Debido al uso de software no licenciado 
Debido a instalación o copia de música y videos ilegales en los computadores de la organización
Debido a la falta de controles para instalación de software</t>
  </si>
  <si>
    <t>Impide la administración de los activos
Lo que podría generar Perdidas económicas
Lo que podría generar  Sanciones o denuncias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</si>
  <si>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</si>
  <si>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</si>
  <si>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Ocasionado perdidas económicas
Ocasionado perdida oportunidad de negocios
Ocasionando perdida de credibilidad de SAE
Ocasionando sanciones y/o demandas en contra de SAE</t>
  </si>
  <si>
    <t>Se podría presentar que no se realicen las afiliaciones al sistema de seguridad social, arl y caja de compensación o que se hagan extemporáneas.</t>
  </si>
  <si>
    <t>Desconocimiento del funcionario en la obligación de realizar la entrega del puesto de trabajo
Ineficiencias en la supervisión de la entrega</t>
  </si>
  <si>
    <t xml:space="preserve">Se podrían presentar falencias en la identificación de necesidades de capacitación y bienestar. </t>
  </si>
  <si>
    <t>Se podrían presentar ineficiencias en la administración de la nómina</t>
  </si>
  <si>
    <t>Debido a registro y/o modificación de información y/o novedades no autorizada
Debido a modificaciones en la parametrización de conceptos y agrupaciones de nómina
Debido a registro en nómina de funcionarios inexistentes o retirados</t>
  </si>
  <si>
    <t>Podría presentarse incumplimiento en la cuota reguladora de aprendizaje establecida por el SENA</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</si>
  <si>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</si>
  <si>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</si>
  <si>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</si>
  <si>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</si>
  <si>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</si>
  <si>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Lo que generaría actuaciones en contravía con la normatividad vigente
Lo que generaría perdidas económicas
Lo que generaría reprocesos y retrasos en la gestión de la entidad
Lo que generaría sanciones de tipo legal, administrativo, tributario y por parte de los entes de control</t>
  </si>
  <si>
    <t>Puede ocurrir que se presente la interrupción de la tecnología (Hardware y Software)</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</si>
  <si>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</si>
  <si>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puede que se cuente con las instalaciones físicas inadecuadas</t>
  </si>
  <si>
    <t>No contar con las suficientes rutas de escape
No contar con edificación sismorresistente
No contar con un plan de emergencias
Carencia de sensibilización y capacitaciones</t>
  </si>
  <si>
    <t>Instalaciones físicas en zona susceptible a congestión vehicular
Paro nacional debido a coyuntura económica</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</si>
  <si>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</si>
  <si>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</si>
  <si>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1. ¿Afecta al grupo de funcionarios del proceso?</t>
  </si>
  <si>
    <t>2. ¿Afecta el cumplimiento de metas y objetivos de la dependencia?</t>
  </si>
  <si>
    <t>3. ¿Afecta el cumplimiento de misión de la Entidad?</t>
  </si>
  <si>
    <t>4. ¿Afecta el cumplimiento de la misión del sector al que pertenece la Entidad?</t>
  </si>
  <si>
    <t>5. ¿Genera pérdida de confianza de la Entidad, afectando su reputación?</t>
  </si>
  <si>
    <t>6. ¿Genera pérdida de recursos económicos?</t>
  </si>
  <si>
    <t>7. ¿Afecta la generación de los productos o la prestación de servicios?</t>
  </si>
  <si>
    <t>8. ¿Da lugar al detrimento de calidad de vida de la comunidad por la pérdida del bien o servicios o los recursos públicos?</t>
  </si>
  <si>
    <t>9. ¿Genera pérdida de información de la Entidad?</t>
  </si>
  <si>
    <t>10. ¿Genera intervención de los órganos de control, de la Fiscalía, u otro ente?</t>
  </si>
  <si>
    <t>11. ¿Da lugar a procesos sancionatorios?</t>
  </si>
  <si>
    <t>12. ¿Da lugar a procesos disciplinarios?</t>
  </si>
  <si>
    <t>13. ¿Da lugar a procesos fiscales?</t>
  </si>
  <si>
    <t>14. ¿Da lugar a procesos penales?</t>
  </si>
  <si>
    <t>15. ¿Genera pérdida de credibilidad del sector?</t>
  </si>
  <si>
    <t>16. ¿Ocasiona lesiones físicas o pérdida de vidas humanas?</t>
  </si>
  <si>
    <t>17. ¿Afecta la imagen regional?</t>
  </si>
  <si>
    <t>18. ¿Afecta la imagen nacional?</t>
  </si>
  <si>
    <t>19. ¿Genera daño ambiental?</t>
  </si>
  <si>
    <t>GIT de Gestión de Depositarios Provisionales y Liquidadores</t>
  </si>
  <si>
    <t>Aprobación incorrecta o falta de aprobación de la garantía (póliza de cumplimiento) presentada por parte de los Depositarios Provisionales y/o Liquidadores</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</si>
  <si>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Registro de los actos administrativos en el sistema realizado por otras áreas y no por el Grupo de Gestión de Depositarios Provisionales y Liquidadores, afectando el proceso
Resolución de remoción de activos y/o retiro de Depositarios Provisionales y Liquidadores se genera de manera errónea por información incompleta o incorrecta en los activos que deben ser removidos y que pasan a administración directa afectando el inventario</t>
  </si>
  <si>
    <t>Puede ocurrir que se administren activos por parte de los Depositarios Provisionales y/o Liquidadores sin tener la cobertura total para el cumplimiento de sus obligaciones</t>
  </si>
  <si>
    <t>Puede ocurrir que se ingrese erróneamente información de los activos y actos administrativos en el sistema de Asignación de activos a Depositarios Provisionales y/o Liquidadores o Registro.</t>
  </si>
  <si>
    <t>Pueden ocurrir fallas e inconsistencias funcionales y técnicas en los sistemas de información relacionados con el proceso de Registro de Depositarios Provisionales y Liquidadores, así como del proceso de Asignación de activos.</t>
  </si>
  <si>
    <t>Puede ocurrir que se generen y suscriban del Acta de posesión con datos incorrectos o incompletos</t>
  </si>
  <si>
    <t>Puede ocurrir que no se acepte la renuncia y/o remoción como Depositarios Provisionales y/o Liquidadores</t>
  </si>
  <si>
    <t>Puede ocurrir que la designación sea errónea o no generada</t>
  </si>
  <si>
    <t>RESPUESTAS POR ÁREAS</t>
  </si>
  <si>
    <t>Sociedad de Activos Especiales S.A.S.</t>
  </si>
  <si>
    <t>Causas</t>
  </si>
  <si>
    <t>Consecuencia</t>
  </si>
  <si>
    <t>*Base de datos, formato de comunicación individual de funciones, correos.
*Carta de aceptacion de código de ética, código de ética, certificación inducción</t>
  </si>
  <si>
    <t>Gerente de Talento Humano</t>
  </si>
  <si>
    <t>Según requerimiento
Circunstancial</t>
  </si>
  <si>
    <t>Compromiso de cumplimiento de código de ética</t>
  </si>
  <si>
    <t>En el ingreso y toda vez que el funcionario tenga una novedad</t>
  </si>
  <si>
    <t>Hojas de vida, compromiso de cumplimiento de código de ética</t>
  </si>
  <si>
    <t>Codigo de Etica</t>
  </si>
  <si>
    <t>Codigo de Etica, Comuniacion de Funciones</t>
  </si>
  <si>
    <t xml:space="preserve">VALIDACIÓN DE ANTECEDENTES DE LOS OFERENTES
TERCERIZACIÓN DEL PROCESO DE VENTA </t>
  </si>
  <si>
    <t>PROMOTORES</t>
  </si>
  <si>
    <t>DIARIO</t>
  </si>
  <si>
    <t>365/365</t>
  </si>
  <si>
    <t xml:space="preserve">HOJA DE FUNCIONES </t>
  </si>
  <si>
    <t>GERENCIA Y COORDINACIONES</t>
  </si>
  <si>
    <t>SEMESTRAL</t>
  </si>
  <si>
    <t>2 sobre 2</t>
  </si>
  <si>
    <t>control de reuniones</t>
  </si>
  <si>
    <t>NO APLICA</t>
  </si>
  <si>
    <t>DECLARACION DE BIENES Y RENTAS Y FORMATO DE HOJA DE VIDA SAE</t>
  </si>
  <si>
    <t xml:space="preserve">ANUAL </t>
  </si>
  <si>
    <t>1 SOBRE 1</t>
  </si>
  <si>
    <t>SEGUIIENTO Y SUPERVISION AL CONTRATO, COMITÉ REGIONAL</t>
  </si>
  <si>
    <t xml:space="preserve">GERENCIA Y COORDINACIONES </t>
  </si>
  <si>
    <t>MENSUAL</t>
  </si>
  <si>
    <t>12 sobre 12</t>
  </si>
  <si>
    <t>FIRMA DE COMPROMISOS DE CUMPLIMIENTO Y HOJA DE VIDA SAE</t>
  </si>
  <si>
    <t>SEGUIMIENTO AL CONTRATO Y PUBLICACION EN TRANSPARENCIA</t>
  </si>
  <si>
    <t>GERENCIA Y COORDINACION JURIDICA</t>
  </si>
  <si>
    <t xml:space="preserve">DEPENDIENDO LA NECESIDAD </t>
  </si>
  <si>
    <t>RESTRICCIONES WEB Y ORDENADOR</t>
  </si>
  <si>
    <t>GERENCIA REGIONAL</t>
  </si>
  <si>
    <t>Etiquetas de fila</t>
  </si>
  <si>
    <t>Total general</t>
  </si>
  <si>
    <t>Promedio de Numero probabilidad</t>
  </si>
  <si>
    <t>Promedio de Numero impacto</t>
  </si>
  <si>
    <t>Promedio de Probabilidad Residual</t>
  </si>
  <si>
    <t>Promedio de Impacto Residual</t>
  </si>
  <si>
    <t>P Residual</t>
  </si>
  <si>
    <t xml:space="preserve">I Residual </t>
  </si>
  <si>
    <t>Rango 1 - 28</t>
  </si>
  <si>
    <t xml:space="preserve">Corrupción </t>
  </si>
  <si>
    <t>Operativos</t>
  </si>
  <si>
    <t xml:space="preserve">Áreas Responsable de la Ejecución </t>
  </si>
  <si>
    <t>Archivo y Correspondencia</t>
  </si>
  <si>
    <t>Control Interno</t>
  </si>
  <si>
    <t>Puede ocurrir que  los Depositarios Provisionales y Liquidadores no estén registrados en las entidades de registro.</t>
  </si>
  <si>
    <t>Podría ocurrir que se incumpla con las auditorías y seguimientos programados en el Plan Anual de auditoría</t>
  </si>
  <si>
    <t>Podría ocurrir que se ejecuten planes de mejoramiento que no sean efectivos.</t>
  </si>
  <si>
    <t>Puede ocurrir que no se asignen Depositarios Provisionales y/o Liquidadores de acuerdo a las necesidades.</t>
  </si>
  <si>
    <t>Gerencia de Inmuebles</t>
  </si>
  <si>
    <t xml:space="preserve">Gerencia de Talento Humano </t>
  </si>
  <si>
    <t>Se podrían presentar fallas en la identificación de las necesidades de personal en la entidad.</t>
  </si>
  <si>
    <t>Se podrían presentar que no se desarrollen las competencias del  Talento humano de la SAE</t>
  </si>
  <si>
    <t>Gerencia de Muebles</t>
  </si>
  <si>
    <t>Puede ocurrir intercambio extraoficial de favores, en el cual un individuo se beneficie a si mismo o a un tercero. Amiguismo y clientelismo.</t>
  </si>
  <si>
    <t>Puede ocurrir que exista dentro del banco de depositarios, algunos que no cumplan con las características necesarias para el Registro y/o Asignación de activos.</t>
  </si>
  <si>
    <t>Puede ocurrir que se presente un desastre natural (Terremoto)- incendio, caso fortuito entre otros</t>
  </si>
  <si>
    <t>Gerencia Regional SurOccidente</t>
  </si>
  <si>
    <t>Juridica</t>
  </si>
  <si>
    <t>Oficina de Comunicaciones</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</si>
  <si>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</si>
  <si>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</si>
  <si>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Debido al "contacto permanente" con depositarios, liquidadores y Mandatarios, contratistas, proveedores y arrendatarios
Debido a una cultura interna de amiguismo
Debido a las relaciones personales derivadas de las relaciones interinstitucionales</t>
  </si>
  <si>
    <t>Lo cual generaría una pérdida de imagen reputacional
Lo cual generaría Sanciones a la entidad y sus funcionarios (penales, disciplinarias, morales)</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</si>
  <si>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</si>
  <si>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</si>
  <si>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</si>
  <si>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Lo cual generaría una pérdida de imagen reputacional
Lo cual generaría Sanciones a la entidad y sus funcionarios (penales, disciplinarias, morales)
Lo cual ocasionaría demandas de la ciudadanía</t>
  </si>
  <si>
    <t xml:space="preserve">Debido al desconocimiento de la normatividad que exige la denuncia de las conductas delictivas
Por temor a repercusiones en su estabilidad laboral </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</si>
  <si>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</si>
  <si>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</si>
  <si>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</si>
  <si>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una pérdida de imagen reputacional
Lo cual generaría Sanciones a la entidad y sus funcionarios
Lo cual ocasionaría denuncias y demandas de la ciudadanía
Pérdida de recursos económicos</t>
  </si>
  <si>
    <t>Debido a la naturaleza única de la organización, establecida en la ley 1708 de 2014
Políticas internas de la entidad
Procesos ineficientes
Debido a las actuaciones y decisiones centralizadas
Falta de asignación de atribuciones a las Regionales</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</si>
  <si>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</si>
  <si>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</si>
  <si>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</si>
  <si>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</si>
  <si>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 xml:space="preserve">Lo que podría generar perdidas de información y perdidas de credibilidad, además de multas o sanciones
Apropiación de recursos de manera indebida
Administración de los activos por fuera de la Metodología establecida por la entidad
</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</si>
  <si>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</si>
  <si>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</si>
  <si>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</si>
  <si>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</si>
  <si>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</si>
  <si>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</si>
  <si>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</si>
  <si>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</si>
  <si>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</si>
  <si>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</si>
  <si>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</si>
  <si>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Ocasionado que SAE administre un activo con las medidas cautelares levantadas
 Ocasionado perdidas económicas
Ocasionado perdida de oportunidad de negocios
Ocasionando perdida de credibilidad de SAE
Ocasionando sanciones y/o demandas en contra de SAE</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</si>
  <si>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</si>
  <si>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</si>
  <si>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</si>
  <si>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</si>
  <si>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</si>
  <si>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</si>
  <si>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</si>
  <si>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</si>
  <si>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</si>
  <si>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Debido a la falta de conocimiento por parte del personal de correspondencia respecto a los descriptores  de la organización
Debido a la falta de identificación y actualización de descriptores</t>
  </si>
  <si>
    <t>Sanciones y Demandas
Reprocesos y perdida de oportunidad 
Pérdida de credibilidad con la SAE y la ciudadanía</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</si>
  <si>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</si>
  <si>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</si>
  <si>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Debido al desconocimiento de los métodos adecuados para la actualización y conformación de expedientes
Debido a la falta de capacidad operativa</t>
  </si>
  <si>
    <t>Ocasionando la no disponibilidad inmediata de los documentos y/o expedientes
Lo que ocasionaría sanciones disciplinarias, penales y fiscales.  
Acciones judiciales en contra de la organización
Reproceso y pérdidas económicas.</t>
  </si>
  <si>
    <t>Lo que generaría sanciones de tipo legal, administrativo, tributario y por parte de los entes de control
Lo que generaría pérdida de Credibilidad de la SAE
Lo que generaría pérdidas económicas
Lo que generaría pérdida de procesos judiciales</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</si>
  <si>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</si>
  <si>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</si>
  <si>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Que no se cumpla con los objetivos del contrato
Pérdidas económicas para SAE
Pérdida de credibilidad
Pérdida de oportunidad en la gestión
Incumplimiento de las metas de la SAE
Sanciones y demandas
Imposibilidad de reclamaciones contractuales</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</si>
  <si>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</si>
  <si>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</si>
  <si>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</si>
  <si>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</si>
  <si>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</si>
  <si>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</si>
  <si>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</si>
  <si>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</si>
  <si>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</si>
  <si>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</si>
  <si>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</si>
  <si>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</si>
  <si>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t>
  </si>
  <si>
    <t>Con lo cual se podría afectar el cumplimiento de los objetivos de la auditoría
Con lo cual se puede afectar la credibilidad de la Oficina de Control Interno</t>
  </si>
  <si>
    <t xml:space="preserve">Con lo cual generaría pérdida de credibilidad de imagen de SAE
Con lo cual generaría sanciones de los organismos de control 
Con lo cual generaría incumplimiento de la normatividad legal vigente            </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</si>
  <si>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</si>
  <si>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</si>
  <si>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Lo cual generaría pérdidas económicas
Lo cual generaría bases de datos desactualizadas
Lo cual generaría reprocesos
Lo cual generaría pérdida de reputación</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</si>
  <si>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</si>
  <si>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</si>
  <si>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</si>
  <si>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Un activo sin administración
Detrimento patrimonial
Sanciones (disciplinaria y fiscal) para la entidad
Perjuicios económicos para el depositario
</t>
  </si>
  <si>
    <t>Depositarios Provisionales y/o Liquidadores que no pueden desarrollar de manera idónea la función para la que fueron seleccionados, así como su gestión y/o administración de los activos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</si>
  <si>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</si>
  <si>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</si>
  <si>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</si>
  <si>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</si>
  <si>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</si>
  <si>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</si>
  <si>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</si>
  <si>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</si>
  <si>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</si>
  <si>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Lo cual generaría pérdidas económicas.
Lo cual generaría pérdida de credibilidad o imagen reputacional
Lo cual puede ocasionar sanciones legales o de entes de control
Lo cual generaría reproceso en la ejecución de las actividades</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</si>
  <si>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</si>
  <si>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Puede ocurrir que se presenten errores en la identificación del estado de los activos</t>
  </si>
  <si>
    <t>Toma de decisiones inadecuadas 
Pérdidas económicas
Sanciones
Pérdida de la imagen reputacional de la entidad
Limitación a la gestión de administración de los activos</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</si>
  <si>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</si>
  <si>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</si>
  <si>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Falta de capacidad operativa
Procesos ineficientes 
Entrega inadecuada de información de los activos por parte de la Fiscalía</t>
  </si>
  <si>
    <t>Impacto ambiental y social
Posible detrimento patrimonial
Deterioro físico e invasión de los activos
Sanciones a la SAE</t>
  </si>
  <si>
    <t>Debilidades en el seguimiento de la administración de los activos y gestión de la cartera</t>
  </si>
  <si>
    <t>Falta de seguimiento a los depositarios provisionales
Debido al incumplimiento de las obligaciones</t>
  </si>
  <si>
    <t>Lo que podría generar Perdidas económicas</t>
  </si>
  <si>
    <t>Debido al incumplimiento de las obligaciones del destinario provisional</t>
  </si>
  <si>
    <t>Debido a la omisión de información por parte del depositario provisional</t>
  </si>
  <si>
    <t>Debilidad en la comunicación y seguimiento al registro de las anotaciones</t>
  </si>
  <si>
    <t>Mala interpretación del perfil mínimo requerido para el cargo
Desconocimiento de la hoja de vida del candidato
Fraude en la información Suministrada por el candidato
Deficiencias en la validación de la información suministrada por le candidato</t>
  </si>
  <si>
    <t>Desconocimiento de legislación y sanciones para SAE</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</si>
  <si>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</si>
  <si>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</si>
  <si>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No completar el programa académico establecido. No recibir certificado de asistencia o diploma de la entidad educativa</t>
  </si>
  <si>
    <t>Puede ocurrir que se presente manipulación o direccionamiento de información procesada o generada en el marco de la actividad de la auditoría interna, con el fin de obtener provecho propio o de un tercero</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</si>
  <si>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</si>
  <si>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</si>
  <si>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Podría ocurrir que se incumpla con la normatividad vigente</t>
  </si>
  <si>
    <t>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t>
  </si>
  <si>
    <t>Lo cual podría generar sanciones económicas para la SAE
Lo cual podría generar sanciones disciplinarias para la Presidencia y Jefe de Control Interno</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</si>
  <si>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</si>
  <si>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Perdida de información
Afectación de procesos de negocio
Imagen reputacional afectada
Perdida en la trazabilidad de los procesos actuales
Impactos legales (Sanciones)</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</si>
  <si>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</si>
  <si>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</si>
  <si>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</si>
  <si>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Promedio de # Columnas en la matriz de riesgo que se desplaza en el eje de impacto</t>
  </si>
  <si>
    <t>Promedio de # Columnas en la matriz de riesgo que se desplaza en el eje de la probabilidad</t>
  </si>
  <si>
    <t>Redondeo de probabilidad</t>
  </si>
  <si>
    <t>Redondeo de Impacto</t>
  </si>
  <si>
    <t># de Riesgo</t>
  </si>
  <si>
    <t xml:space="preserve">Seguridad de la información </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</si>
  <si>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</si>
  <si>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Debido a la falta de controles dentro del proceso de contratación
Por la falta de valores éticos y morales en los funcionarios
Inaplicación del Manual de Ética y Buen Gobierno</t>
  </si>
  <si>
    <t>Estratégico</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</si>
  <si>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</si>
  <si>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que podría generar Perdidas económicas
Lo que podría generar  Sanciones o denuncias, tutelas, querellas
Generación de detrimento patrimonial</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</si>
  <si>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</si>
  <si>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Lo que podría generar Perdidas económicas
Lo que podría generar  Sanciones (penales, disciplinarias y fiscales)
Generación de detrimento patrimonial</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</si>
  <si>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</si>
  <si>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</si>
  <si>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</si>
  <si>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</si>
  <si>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</si>
  <si>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</si>
  <si>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</si>
  <si>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Puede ocurrí que no se presente la garantía (póliza de disposiciones legales) por parte de los Depositarios Provisionales y/o Liquidadores</t>
  </si>
  <si>
    <t>Descuido en la elaboración del acta
Inconsistencia en la información de la asignación contenida en la resolución que contiene los datos de los activos asignados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</si>
  <si>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</si>
  <si>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</si>
  <si>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que podría generar pérdidas económicas
Lo que podría generar  Sanciones o denuncias
Afectar la generación de productividad</t>
  </si>
  <si>
    <t>Sanciones económicas para SAE
Negación de servicios médicos y reconocimiento de prestaciones económicas</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</si>
  <si>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</si>
  <si>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</si>
  <si>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Objetivo del Proceso</t>
  </si>
  <si>
    <t>Causa Inmediata</t>
  </si>
  <si>
    <t>Factor del Riesgo</t>
  </si>
  <si>
    <t>Clasificación del Riesgo</t>
  </si>
  <si>
    <t>Comentario</t>
  </si>
  <si>
    <t>Continuidad del Negocio</t>
  </si>
  <si>
    <t>Relacionado a la interrupción no deseada o escenarios que afecten la vida de las personas o bienes de la Entidad, interrumpiendo sus funciones criticas parcial o totalmente</t>
  </si>
  <si>
    <t>Posibilidad de que, por acción u omisión, se use el poder para desviar la gestión de lo público hacia un beneficio privado</t>
  </si>
  <si>
    <t>Daño Antijurídico</t>
  </si>
  <si>
    <t>Falencia administrativa que ocasiona litigiosidad y puede ser tanto una acción como una omisión de la Entidad en desarrollo de sus actividades</t>
  </si>
  <si>
    <t>Daños a activos físicos</t>
  </si>
  <si>
    <t>Pérdidas por daños o extravíos de los activos físicos por desastres naturales y otros eventos</t>
  </si>
  <si>
    <t>Ejecución y administración de procesos</t>
  </si>
  <si>
    <t>Pérdidas derivadas de errores en la ejecución y administración de los procesos</t>
  </si>
  <si>
    <t>Fallas tecnológicas</t>
  </si>
  <si>
    <t>Pérdidas derivadas por fallas en hardware software, telecomunicaciones o interrupción en los servicios básicos</t>
  </si>
  <si>
    <t>Fraude Externo</t>
  </si>
  <si>
    <t>Pérdidas debidas a actos de fraude, apropiación indebida o incumplimiento de leyes por un externo</t>
  </si>
  <si>
    <t>Fraude Interno</t>
  </si>
  <si>
    <t>Pérdidas debido a actos de fraude, actuaciones irregulares, comisión de hechos delictivos, infidelidades, abuso de confianza apropiación indebida o incumplimiento de regulaciones, legales o internas de la Entidad</t>
  </si>
  <si>
    <t>Grupos de Valor, Productos o servicios y prácticas de la Entidad</t>
  </si>
  <si>
    <t>Fallas negligentes o involuntarias de las obligaciones frente a los Grupos de Valor y que impiden satisfacer una obligación profesional frente a estos</t>
  </si>
  <si>
    <t>Proveedores</t>
  </si>
  <si>
    <t>Originado por las carencias del servicio prestado por proveedores y empresas subcontratadas</t>
  </si>
  <si>
    <t>Relaciones 
Laborales</t>
  </si>
  <si>
    <t>Pérdidas que surgen de acciones contrarias a las leyes o acuerdos de empleos, salud o seguridad, del pago de demandas por daños personales o de discriminación</t>
  </si>
  <si>
    <t>Combinación de amenazas y vulnerabilidades en el entorno digital. Puede debilitar el logro de objetivos económicos y sociales, así como afectar la soberanía nacional, la integridad territorial, el orden constitucional y los intereses nacionales. Incluye aspectos relacionados con el ambiente físico, digital y las personas</t>
  </si>
  <si>
    <t>Seguridad Digital</t>
  </si>
  <si>
    <t>Frecuencia de la Actividad</t>
  </si>
  <si>
    <t>PROBABILIDAD</t>
  </si>
  <si>
    <t>Muy Alta</t>
  </si>
  <si>
    <t>La actividad se realiza más de 1500 veces al año</t>
  </si>
  <si>
    <t>Alta</t>
  </si>
  <si>
    <t>La actividad se realiza entre 366 a 1500 veces al año</t>
  </si>
  <si>
    <t>Media</t>
  </si>
  <si>
    <t>La actividad se realiza entre 13 y  365 veces al año</t>
  </si>
  <si>
    <t>Baja</t>
  </si>
  <si>
    <t>La actividad se realiza entre 5 y 12 veces al año</t>
  </si>
  <si>
    <t>Muy Baja</t>
  </si>
  <si>
    <t>La actividad se realiza máximo 4 veces por año</t>
  </si>
  <si>
    <t>Probabilidad Inherente</t>
  </si>
  <si>
    <t>% Probabilidad</t>
  </si>
  <si>
    <t>Impacto Inherente</t>
  </si>
  <si>
    <t>IMPACTO</t>
  </si>
  <si>
    <t>Descripción Económica o Presupuestal</t>
  </si>
  <si>
    <t>Descripción Reputacional</t>
  </si>
  <si>
    <t>Pérdida económica superior a 1500 SMLMV</t>
  </si>
  <si>
    <t>Deterioro de imagen con efecto publicitario sostenido a nivel Internacional</t>
  </si>
  <si>
    <t>Pérdida económica de 319 hasta 1500 SMLMV</t>
  </si>
  <si>
    <t>Deterioro de imagen con efecto publicitario sostenido a nivel Nacional o Territorial</t>
  </si>
  <si>
    <t>Pérdida económica de 21 hasta 318 SMLMV</t>
  </si>
  <si>
    <t>Deterioro de imagen con efecto publicitario sostenido a nivel Local o Sectores Administrativos</t>
  </si>
  <si>
    <t>Pérdida económica de 11 hasta 20 SMLMV</t>
  </si>
  <si>
    <t xml:space="preserve">De conocimiento general de la entidad a nivel interno, Dirección General, Comités Y Proveedores </t>
  </si>
  <si>
    <t>Leve</t>
  </si>
  <si>
    <t>Pérdida económica hasta 10 SMLMV</t>
  </si>
  <si>
    <t>Solo de conocimiento de algunos funcionarios</t>
  </si>
  <si>
    <t>% Impacto Inherente</t>
  </si>
  <si>
    <t>Preventivo</t>
  </si>
  <si>
    <t>Causa Raíz</t>
  </si>
  <si>
    <t>Afectación del control</t>
  </si>
  <si>
    <t>Descripción del Riesgo</t>
  </si>
  <si>
    <t>Zona de Riesgo Inherente</t>
  </si>
  <si>
    <t>No. Control</t>
  </si>
  <si>
    <t>Desripción del Control</t>
  </si>
  <si>
    <t>Tipo de Control</t>
  </si>
  <si>
    <t>Implementación</t>
  </si>
  <si>
    <t>Calificación del Control</t>
  </si>
  <si>
    <t>Documentación</t>
  </si>
  <si>
    <t>Evidencia</t>
  </si>
  <si>
    <t>Probabilidad Residual Final</t>
  </si>
  <si>
    <t>% Probabilidad Residual Final</t>
  </si>
  <si>
    <t>Impacto Residual por Control</t>
  </si>
  <si>
    <t>Probabilidad Residual por Control</t>
  </si>
  <si>
    <t>Impacto Residual Final</t>
  </si>
  <si>
    <t>% Impacto Residual Final</t>
  </si>
  <si>
    <t>Fecha Implementación</t>
  </si>
  <si>
    <t>Fecha Seguimiento</t>
  </si>
  <si>
    <t>Seguimiento</t>
  </si>
  <si>
    <t>Cálculos internos Impacto Inherente</t>
  </si>
  <si>
    <t>Detectivo</t>
  </si>
  <si>
    <t>Correctivo</t>
  </si>
  <si>
    <t>Automático</t>
  </si>
  <si>
    <t>Manual</t>
  </si>
  <si>
    <t>Cálculos Internos Nivel de Impacto Inherente - Riesgos de Corrupción</t>
  </si>
  <si>
    <t xml:space="preserve">Criterios para calificar </t>
  </si>
  <si>
    <t>Talento Humano</t>
  </si>
  <si>
    <t>GESTIÓN DE ADQUISICIONES</t>
  </si>
  <si>
    <t>Documentado</t>
  </si>
  <si>
    <t>Continua</t>
  </si>
  <si>
    <t>Con registro</t>
  </si>
  <si>
    <t>01_01</t>
  </si>
  <si>
    <t>El Profesional Especializado III (Oficial de Seguridad) asigna los permisos de seguridad en aplicativos a los perfiles de usuarios solicitados y aprobados por los lideres de procesos, mediante la parametrización en los aplicativos y el registro en la matriz de seguridad de usuarios y perfiles por aplicativo.</t>
  </si>
  <si>
    <t>01_02</t>
  </si>
  <si>
    <t>01_03</t>
  </si>
  <si>
    <t>Aleatoria</t>
  </si>
  <si>
    <t>01_04</t>
  </si>
  <si>
    <t>01_05</t>
  </si>
  <si>
    <t>El Coordinador del GIT de Servicios Administrativos valida que la Entidad cuente con cámaras y grabación de sonido en sedes de funcionamiento de las zonas únicas de atención al ciudadano, a través de la supervisión del servicio de vigilancia tercerizado.</t>
  </si>
  <si>
    <t>03_01</t>
  </si>
  <si>
    <t>03_02</t>
  </si>
  <si>
    <t>03_03</t>
  </si>
  <si>
    <t xml:space="preserve">El Coordinador del GIT de Servicios Administrativos valida que el servicio de vigilancia tercerizado registre los visitantes a la Entidad, a través del diligenciamiento del Formato de Control de Visitantes  </t>
  </si>
  <si>
    <t>04_01</t>
  </si>
  <si>
    <t>04_02</t>
  </si>
  <si>
    <t>04_03</t>
  </si>
  <si>
    <t>El Profesional de la Gerencia Comercial valida que se comuniquen las ofertas y procesos de venta de manera transparente a través de publicación de información en la página web del operador comercial</t>
  </si>
  <si>
    <t>06_01</t>
  </si>
  <si>
    <t>El Gerente de Contratos verifica que las necesidades contractuales que presentan las áreas tengan viabilidad jurídica, técnica y financiera mediante la presentación y análisis en el comité de contratación.</t>
  </si>
  <si>
    <t>06_02</t>
  </si>
  <si>
    <t>06_03</t>
  </si>
  <si>
    <t>El Gerente de Contratos valida que los procesos de selección de contratación tengan una evaluación financiera, jurídica y técnica asignando un comité evaluador y validando las evaluaciones suministradas.</t>
  </si>
  <si>
    <t>06_04</t>
  </si>
  <si>
    <t>06_05</t>
  </si>
  <si>
    <t>07_01</t>
  </si>
  <si>
    <t>07_02</t>
  </si>
  <si>
    <t>07_03</t>
  </si>
  <si>
    <t>El Jefe de la Oficina de Control Interno valida que la gestión institucional se realice de acuerdo con la normatividad vigente participando en los comités de los que hace parte, siendo garante de transparencia y diligencia institucional, con voz pero sin voto.</t>
  </si>
  <si>
    <t>08_01</t>
  </si>
  <si>
    <t>08_02</t>
  </si>
  <si>
    <t>08_03</t>
  </si>
  <si>
    <t>El Gerente Financiero valida las disponibilidades y necesidades presupuestales institucionales a partir de la recopilación de los formatos de anteproyecto presupuestal enviados por las áreas, los formatos de compromisos a largo plazo, y la revisión del presupuesto aprobado por CNE</t>
  </si>
  <si>
    <t>Reducir - Mitigación</t>
  </si>
  <si>
    <t>Sin iniciar</t>
  </si>
  <si>
    <t>09_01</t>
  </si>
  <si>
    <t>09_02</t>
  </si>
  <si>
    <t xml:space="preserve">El Profesional de Contratos verifica que los estudios previos para la contratación de un bien o servicio cuente con un presupuesto oficial justificado y el cumplimiento de todos los criterios requeridos, mediante la revisión de los estudios previos y la retroalimentación de estos. </t>
  </si>
  <si>
    <t>09_03</t>
  </si>
  <si>
    <t>09_04</t>
  </si>
  <si>
    <t>El Profesional de Contratos constata que los términos de referencia, pliegos de condiciones y contratos sean comunicados a los ciudadanos de manera transparente y oportuna mediante la publicación de estos en SECOP y la página web en el espacio destinado para transparencia.</t>
  </si>
  <si>
    <t>09_05</t>
  </si>
  <si>
    <t>10_01</t>
  </si>
  <si>
    <t>10_02</t>
  </si>
  <si>
    <t>10_03</t>
  </si>
  <si>
    <t>GESTIÓN DE LA INFRAESTRUCTURA TECNOLÓGICA</t>
  </si>
  <si>
    <t>11_01</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</si>
  <si>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t>
  </si>
  <si>
    <t>11_02</t>
  </si>
  <si>
    <t>El Profesional Especializado III (Oficial de Seguridad) asigna los permisos de seguridad en aplicativos a los perfiles de usuarios solicitados y aprobados por los lideres de procesos, mediante la parametrización en los aplicativos, el registro en la matriz de seguridad de usuarios y perfiles por aplicativo, y la implementación de  restricciones web y de acceso a carpetas compartidas</t>
  </si>
  <si>
    <t>11_03</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</si>
  <si>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</si>
  <si>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11_04</t>
  </si>
  <si>
    <t>11_05</t>
  </si>
  <si>
    <t>El profesional de la mesa de ayuda de SAE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</si>
  <si>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13_01</t>
  </si>
  <si>
    <t>13_02</t>
  </si>
  <si>
    <t>El Coordinador del GIT de Servicios Administrativos verifica mensualmente el inventario detallado de activos de funcionamiento de SAE, realizando una conciliación de esta base con las unidades registradas en el aplicativo, los comprobantes de traslado de activos a terceros, y los formatos de inventario de activos fijos por funcionario.</t>
  </si>
  <si>
    <t>13_03</t>
  </si>
  <si>
    <t>El Coordinador del GIT de Servicios Administrativos genera un control para la asignación de bienes devolutivos y elementos de consumo a funcionarios, a partir de la entrega de activos con placas impresas de identificación, el registro de traslado de activos a terceros en el módulo de aplicativo ERP Seven y con la suscripción del comprobante de traslado firmado directamente por el funcionario quien recibe este tipo de activos.</t>
  </si>
  <si>
    <t>13_04</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</si>
  <si>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t>
  </si>
  <si>
    <t>13_05</t>
  </si>
  <si>
    <t>El Jefe de la Oficina de Comunicaciones y Atención al Ciudadano recibe y registra  las denuncias recibidas sobre la administración de activos del portafolio de SAE en los canales oficiales de comunicación (portal web, redes sociales oficiales, correos electrónicos, medios masivos de comunicación y conmutador) y canaliza según corresponda a la Oficina de Talento Humano o a la Gerencia de Asuntos Legales llevando un control de correspondencia.</t>
  </si>
  <si>
    <t>Sin documentar</t>
  </si>
  <si>
    <t>128_01</t>
  </si>
  <si>
    <t>El Jefe de la Oficina de Control Interno valida que todos los auditores de la oficina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</si>
  <si>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El Jefe de Control Interno valida con las áreas auditadas el informe de auditoría interna de gestión a través de remisión del informe vía correo electrónico y reuniones de socialización o aclaración de resultados</t>
  </si>
  <si>
    <t>128_02</t>
  </si>
  <si>
    <t>128_03</t>
  </si>
  <si>
    <t>Realizar capacitación sobre el código de ética y los efectos disciplinarios que conllevan actos inapropiados por parte de los Funcionarios de la SAE</t>
  </si>
  <si>
    <t>Gerencia de Talento Humano</t>
  </si>
  <si>
    <t>Lideres de área</t>
  </si>
  <si>
    <t>Todos los meses</t>
  </si>
  <si>
    <t>10/04/2021
10/07/2021
10/10/2021
31/12/2021</t>
  </si>
  <si>
    <t>Brindar una inducción específica del cargo a los funcionarios y contratistas nuevos, socializandole sus obligaciones contractuales o funciones, las limitaciones de su rol y aspectos éticos a tener en cuenta.</t>
  </si>
  <si>
    <t>Realizar capacitación de riesgos de corrupción para sensibilizar a los funcionarios de las metodologías de gestión y seguimiento de este tipo de riesgos</t>
  </si>
  <si>
    <t>Realizar las actualizaciones documentales de los procesos de la arquitectura de SAE, cuando sea requerido, para limitar el alcance de las actividades que ejercen los colaboradores de SAE en la ejecución de los procesos</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</si>
  <si>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</si>
  <si>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De acuerdo con programación del PAAI</t>
  </si>
  <si>
    <t>Realizar capacitación del manual de contratación y las responsabilidades de los involucrados en las etapas pre-contractuales, contractuales y post-contractuales</t>
  </si>
  <si>
    <t>Realizar reuniones de seguimiento al estado de avance de los procesos contractuales al interior de la Gerencia de Contratos y sus respectivas novedades</t>
  </si>
  <si>
    <t>31-03-2021
30-06-2021
30-09-2021
30-11-2021</t>
  </si>
  <si>
    <t>Gerencia de Talento Humano
Oficina de Comunicaciones y Atención al Ciudadano</t>
  </si>
  <si>
    <t>12-05-2021
20/08/2021</t>
  </si>
  <si>
    <t>Promover al interior de la Entidad una cultura empresarial ética a través de campañas de sensibilización al interior de la Entidad</t>
  </si>
  <si>
    <t>10/07/2021
10/10/2021</t>
  </si>
  <si>
    <t>Jefe de la Oficina de Gestión de la Información</t>
  </si>
  <si>
    <t xml:space="preserve">Realizar capacitaciones sobre el uso adecuado de las TIC y seguridad de la información </t>
  </si>
  <si>
    <t>Oficina de Control Interno
Oficina de Comunicaciones y Atención al Ciudadano</t>
  </si>
  <si>
    <t>Procesos/
Objetivo</t>
  </si>
  <si>
    <t>Mapa de Riesgos  de corrupción 2021</t>
  </si>
  <si>
    <t xml:space="preserve">El Profesional de la Gerencia de Asuntos Legales revisa a solicitud de las áreas la proyección de decretos de creación de comités para la toma de decisiones junto con sus funciones respectivas, realizando los respectivos ajustes y generando su numeración y comunicación cuando sea requerido. </t>
  </si>
  <si>
    <t>Realizar capacitación sobre los efectos penales en los que incurre los colaboradores de SAE</t>
  </si>
  <si>
    <t>El Gerente de Asuntos Legales valida insumos de las acciones delictivas informadas para proceder cuando se requiera con las denuncias relacionadas con hechos de corrupción hacia Funcionarios de la SAE  y realiza el seguimiento para la representación legal requerida.</t>
  </si>
  <si>
    <t>El profesional de la Gerencia de Talento Humano al ingreso de cada servidor le socializa el Código de Ética, formalizando la carta de aceptación y compromiso de cumplimiento con la firma del servidor.</t>
  </si>
  <si>
    <t>El Gerente de Talento Humano y los lideres de área validan de manera conjunta la comunicación de funciones a cada servidor de manera oportuna a partir de las funciones del cargo a desempeñar</t>
  </si>
  <si>
    <t>El Gerente de Talento Humano y lideres de área realizan la evaluación de rendimiento, cada vez que sea requerido, para realizar seguimiento al cumplimiento de las funciones y compromisos asignados a los Funcionarios de SAE</t>
  </si>
  <si>
    <t>01_06</t>
  </si>
  <si>
    <t>El profesional de la Oficina Asesora de Planeación realiza actualizaciones documentales de los procesos de la arquitectura de SAE, cuando sea requerido y a solitud de las áreas, limitando el alcance de las actividades que ejercen los colaboradores de SAE en función de la ejecución de los procesos.</t>
  </si>
  <si>
    <t>El profesional de Talento Humano valida el cumplimiento que los perfiles de los aspirantes sean idóneos en SAE, mediante los procesos de selección y estudio de seguridad.</t>
  </si>
  <si>
    <t>El Coordinador del GIT de Conflicto de Interés valida los impedimentos o inhabilidades que presenten los servidores para ejercer sus funciones, mediante la aplicación del procedimiento de conflicto de intereses en la entidad.</t>
  </si>
  <si>
    <t>GIT de Conflicto de Interés</t>
  </si>
  <si>
    <t>Realizar socialización de la gestión del GIT de Conflicto de Interés para que los servidores recurran a este en los casos que se requieran</t>
  </si>
  <si>
    <t>El Gerente de Talento Humano verifica denuncias notificadas de hechos potenciales de corrupción interpuestas a Funcionarios de la SAE a través de la aplicación de procesos disciplinarios y aplicación de sanciones cuando aplique</t>
  </si>
  <si>
    <t>07_04</t>
  </si>
  <si>
    <t>08_04</t>
  </si>
  <si>
    <t>08_05</t>
  </si>
  <si>
    <t>El Gerente de Talento Humano anualmente solicita a todos los servidores de SAE, el reporte de bienes y rentas, asegurando la publicación en el aplicativo SIGEP para los servidores que deben hacerlo.</t>
  </si>
  <si>
    <t>Oficina Asesora de Planeación
Gerencia de Talento Humano</t>
  </si>
  <si>
    <t>Oficina de Control Interno
Oficina Asesora de Planeación</t>
  </si>
  <si>
    <t xml:space="preserve">Realizar capacitación de la dimensión 7 del MIPG, incluida la Gestión de Riesgos desde la perspectiva de Control Interno. </t>
  </si>
  <si>
    <t>Realizar seguimiento cuatrimestral al Mapa de Riesgos de Corrupción de acuerdo con la programación establecia en el PAAI 2021.</t>
  </si>
  <si>
    <t>10/05/2021
10/09/2021
31/12/2021</t>
  </si>
  <si>
    <t>10/07/2021
10/10/2021
31/12/2021</t>
  </si>
  <si>
    <t>Realizar auditorías de gestión institucional donde se revisen los riesgos que afectan o impactan el objetivo y alcance de la auditoria, y se evaluen los controles asociados a los riesgos como 3era linea de defensa.</t>
  </si>
  <si>
    <t>01_07</t>
  </si>
  <si>
    <t>03_04</t>
  </si>
  <si>
    <t>04_04</t>
  </si>
  <si>
    <t>07_05</t>
  </si>
  <si>
    <t>09_06</t>
  </si>
  <si>
    <t>11_06</t>
  </si>
  <si>
    <t>13_06</t>
  </si>
  <si>
    <t xml:space="preserve">El profesional de la Oficina de Control Interno realiza evaluaciones independientes a la gestión institucional de acuerdo con la programación establecida en el Plan Anual de Auditorías Institucional- PAAI a fin de identificar riesgos, desviaciones o irregularidades </t>
  </si>
  <si>
    <t>Cada vez que se realice una nueva vinculación de personal</t>
  </si>
  <si>
    <t xml:space="preserve">Brindar inducción a funcionarios y contratistas nuevos, socializandole sus obligaciones contractuales o funciones, el código de integridad, transparencia y lavado de activos, y temas transversales generales de la organización. </t>
  </si>
  <si>
    <t xml:space="preserve">Promover en la SAE una cultura empresarial de autocontrol y de la importancia de la evaluación independiente en la gestión institucional a través de mensajes de comunicación interna al interior de la Entidad </t>
  </si>
  <si>
    <t>El profesional de la Oficina Asesora de Planeación brinda asesoría relacionada con el formulación del plan de mejoramiento, para asegurar su adecuado diligenciamiento, cuando sea solicitado por las áreas, mediante mesas de trabajo programadas.</t>
  </si>
  <si>
    <t>Debido al "contacto permanente" con depositarios, liquidadores y Mandatarios, contratistas, proveedores y arrendatarios
Debido a una cultura interna de amiguismo
Debido a las relaciones personales derivadas de las relaciones interinstitucionales y con entes de control</t>
  </si>
  <si>
    <t>03_05</t>
  </si>
  <si>
    <t>El profesional de la Oficina de Gestión de la Información asigna licencia de correo corporativo para la centralización de información corporativa, de acuerdo con las necesidades de cada proceso, previa solicitud en la mesa de ayuda</t>
  </si>
  <si>
    <t>03_06</t>
  </si>
  <si>
    <t>El Jefe de la Oficina de Gestión de la Información asigna la infraestructura tecnológica necesaria para la comunicación formal externa e interna, apoyados en las diferentes herramientas y sistemas de información, para la ejecución de las actividades institucionales</t>
  </si>
  <si>
    <t>El profesional de la Oficina de Gestión de la información administra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t>
  </si>
  <si>
    <t>La Gerente de Talento Humano desde el proceso de vinculación asegura que los funcionarios firmen el acuerdo de confidencialidad de la información  y el cumplimientos a las politicas de seguridad de la información, procedimientos y documentos que soportan los procesos de negocio</t>
  </si>
  <si>
    <t>11_07</t>
  </si>
  <si>
    <t>11_08</t>
  </si>
  <si>
    <t>El profesional Especializado III (Oficial de Seguridad), realiza capacitaciones y campañas de sensibilización relacionadas con las politicas de seguridad adoptadas por la entidad a fin de reforzar las responsabilidades del uso y acceso a la información</t>
  </si>
  <si>
    <t>EVALUACIÓN DEL RIESGO</t>
  </si>
  <si>
    <t>IDENTIFICACIÓN DEL RIESGO</t>
  </si>
  <si>
    <t>ANÁLISIS DEL RIESGO</t>
  </si>
  <si>
    <t>PLAN DE TRATAMIENTO DE MITIGACIÓN</t>
  </si>
  <si>
    <t>Z</t>
  </si>
  <si>
    <t>Plan de Acción de Mitigación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</si>
</sst>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quot;#,##0.00;[Red]\-&quot;$&quot;#,##0.00"/>
    <numFmt numFmtId="165" formatCode="_-&quot;$&quot;* #,##0.00_-;\-&quot;$&quot;* #,##0.00_-;_-&quot;$&quot;* &quot;-&quot;??_-;_-@_-"/>
    <numFmt numFmtId="166" formatCode="_(&quot;$&quot;\ * #,##0.00_);_(&quot;$&quot;\ * \(#,##0.00\);_(&quot;$&quot;\ * &quot;-&quot;??_);_(@_)"/>
  </numFmts>
  <fonts count="50" x14ac:knownFonts="1">
    <font>
      <sz val="11"/>
      <color theme="1"/>
      <name val="Calibri"/>
      <family val="2"/>
      <scheme val="minor"/>
    </font>
    <font>
      <sz val="11"/>
      <color theme="1"/>
      <name val="Calibri"/>
      <family val="2"/>
      <scheme val="minor"/>
    </font>
    <font>
      <b/>
      <sz val="11"/>
      <color theme="0"/>
      <name val="Calibri"/>
      <family val="2"/>
      <scheme val="minor"/>
    </font>
    <font>
      <b/>
      <sz val="10"/>
      <color rgb="FFFFFFFF"/>
      <name val="Arial Narrow"/>
      <family val="2"/>
    </font>
    <font>
      <sz val="10"/>
      <color rgb="FF000000"/>
      <name val="Arial Narrow"/>
      <family val="2"/>
    </font>
    <font>
      <sz val="10"/>
      <color theme="1"/>
      <name val="Arial Narrow"/>
      <family val="2"/>
    </font>
    <font>
      <sz val="10"/>
      <name val="Arial Narrow"/>
      <family val="2"/>
    </font>
    <font>
      <sz val="10"/>
      <color rgb="FF000000"/>
      <name val="Arial"/>
      <family val="2"/>
    </font>
    <font>
      <sz val="10"/>
      <color theme="1"/>
      <name val="Arial"/>
      <family val="2"/>
    </font>
    <font>
      <b/>
      <sz val="9"/>
      <color indexed="81"/>
      <name val="Tahoma"/>
      <family val="2"/>
    </font>
    <font>
      <sz val="9"/>
      <color indexed="81"/>
      <name val="Tahoma"/>
      <family val="2"/>
    </font>
    <font>
      <b/>
      <sz val="9"/>
      <color theme="1"/>
      <name val="Arial"/>
      <family val="2"/>
    </font>
    <font>
      <sz val="9"/>
      <color theme="1"/>
      <name val="Arial"/>
      <family val="2"/>
    </font>
    <font>
      <b/>
      <sz val="10"/>
      <color rgb="FF000000"/>
      <name val="Arial Narrow"/>
      <family val="2"/>
    </font>
    <font>
      <b/>
      <sz val="11"/>
      <color theme="1"/>
      <name val="Calibri"/>
      <family val="2"/>
      <scheme val="minor"/>
    </font>
    <font>
      <sz val="11"/>
      <color theme="1"/>
      <name val="Arial Narrow"/>
      <family val="2"/>
    </font>
    <font>
      <b/>
      <sz val="11"/>
      <color theme="1"/>
      <name val="Arial Narrow"/>
      <family val="2"/>
    </font>
    <font>
      <b/>
      <sz val="11"/>
      <color rgb="FFFFFFFF"/>
      <name val="Arial Narrow"/>
      <family val="2"/>
    </font>
    <font>
      <b/>
      <sz val="10"/>
      <color rgb="FFFFFFFF"/>
      <name val="Times New Roman"/>
      <family val="1"/>
    </font>
    <font>
      <b/>
      <sz val="11"/>
      <color rgb="FF000000"/>
      <name val="Arial Narrow"/>
      <family val="2"/>
    </font>
    <font>
      <b/>
      <sz val="10"/>
      <color theme="1"/>
      <name val="Arial Narrow"/>
      <family val="2"/>
    </font>
    <font>
      <b/>
      <sz val="10"/>
      <color theme="0"/>
      <name val="Arial Narrow"/>
      <family val="2"/>
    </font>
    <font>
      <sz val="9"/>
      <color rgb="FF000000"/>
      <name val="Arial Narrow"/>
      <family val="2"/>
    </font>
    <font>
      <b/>
      <sz val="9"/>
      <color theme="1"/>
      <name val="Calibri"/>
      <family val="2"/>
      <scheme val="minor"/>
    </font>
    <font>
      <sz val="9"/>
      <color theme="1"/>
      <name val="Calibri"/>
      <family val="2"/>
      <scheme val="minor"/>
    </font>
    <font>
      <sz val="11"/>
      <color rgb="FF000000"/>
      <name val="Arial Narrow"/>
      <family val="2"/>
    </font>
    <font>
      <b/>
      <sz val="11"/>
      <color theme="0"/>
      <name val="Arial Narrow"/>
      <family val="2"/>
    </font>
    <font>
      <sz val="10"/>
      <color rgb="FF000000"/>
      <name val="Calibri"/>
      <family val="2"/>
    </font>
    <font>
      <b/>
      <sz val="14"/>
      <color rgb="FF000000"/>
      <name val="Calibri"/>
      <family val="2"/>
    </font>
    <font>
      <b/>
      <sz val="11"/>
      <color rgb="FFFFFFFF"/>
      <name val="Calibri"/>
      <family val="2"/>
    </font>
    <font>
      <sz val="11"/>
      <color rgb="FF000000"/>
      <name val="Calibri"/>
      <family val="2"/>
    </font>
    <font>
      <sz val="10"/>
      <color rgb="FF000000"/>
      <name val="Tahoma"/>
      <family val="2"/>
    </font>
    <font>
      <b/>
      <sz val="10"/>
      <color rgb="FF000000"/>
      <name val="Tahoma"/>
      <family val="2"/>
    </font>
    <font>
      <sz val="10"/>
      <name val="Arial"/>
      <family val="2"/>
    </font>
    <font>
      <b/>
      <sz val="14"/>
      <color rgb="FF3366CC"/>
      <name val="Calibri"/>
      <family val="2"/>
      <scheme val="minor"/>
    </font>
    <font>
      <b/>
      <sz val="12"/>
      <color rgb="FF3366CC"/>
      <name val="Calibri"/>
      <family val="2"/>
      <scheme val="minor"/>
    </font>
    <font>
      <sz val="10"/>
      <color theme="1"/>
      <name val="Calibri"/>
      <family val="2"/>
      <scheme val="minor"/>
    </font>
    <font>
      <u/>
      <sz val="11"/>
      <color theme="10"/>
      <name val="Calibri"/>
      <family val="2"/>
      <scheme val="minor"/>
    </font>
    <font>
      <b/>
      <sz val="14"/>
      <color rgb="FF000000"/>
      <name val="Arial"/>
      <family val="2"/>
    </font>
    <font>
      <sz val="14"/>
      <color rgb="FF000000"/>
      <name val="Arial"/>
      <family val="2"/>
    </font>
    <font>
      <b/>
      <sz val="11"/>
      <color rgb="FF3366CC"/>
      <name val="Calibri"/>
      <family val="2"/>
      <scheme val="minor"/>
    </font>
    <font>
      <b/>
      <sz val="11"/>
      <color rgb="FF000000"/>
      <name val="Arial"/>
      <family val="2"/>
    </font>
    <font>
      <sz val="11"/>
      <color rgb="FF000000"/>
      <name val="Arial"/>
      <family val="2"/>
    </font>
    <font>
      <b/>
      <sz val="14"/>
      <color theme="0"/>
      <name val="Calibri"/>
      <family val="2"/>
      <scheme val="minor"/>
    </font>
    <font>
      <b/>
      <sz val="28"/>
      <color theme="0"/>
      <name val="Calibri"/>
      <family val="2"/>
      <scheme val="minor"/>
    </font>
    <font>
      <b/>
      <i/>
      <sz val="14"/>
      <color rgb="FF000000"/>
      <name val="Calibri"/>
      <family val="2"/>
    </font>
    <font>
      <sz val="8"/>
      <color rgb="FF000000"/>
      <name val="Calibri"/>
      <family val="2"/>
    </font>
    <font>
      <sz val="14"/>
      <color rgb="FF000000"/>
      <name val="Calibri"/>
      <family val="2"/>
    </font>
    <font>
      <b/>
      <sz val="20"/>
      <color theme="0"/>
      <name val="Calibri"/>
      <family val="2"/>
    </font>
    <font>
      <b/>
      <sz val="36"/>
      <color rgb="FFFFFFFF"/>
      <name val="Calibri"/>
      <family val="2"/>
    </font>
  </fonts>
  <fills count="43">
    <fill>
      <patternFill patternType="none"/>
    </fill>
    <fill>
      <patternFill patternType="gray125"/>
    </fill>
    <fill>
      <patternFill patternType="solid">
        <fgColor rgb="FF37609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4"/>
        <bgColor theme="4"/>
      </patternFill>
    </fill>
    <fill>
      <patternFill patternType="solid">
        <fgColor rgb="FFFF0000"/>
        <bgColor indexed="64"/>
      </patternFill>
    </fill>
    <fill>
      <patternFill patternType="solid">
        <fgColor rgb="FFFFC000"/>
        <bgColor indexed="64"/>
      </patternFill>
    </fill>
    <fill>
      <patternFill patternType="solid">
        <fgColor theme="4" tint="0.79998168889431442"/>
        <bgColor theme="4" tint="0.79998168889431442"/>
      </patternFill>
    </fill>
    <fill>
      <patternFill patternType="solid">
        <fgColor rgb="FF92D050"/>
        <bgColor indexed="64"/>
      </patternFill>
    </fill>
    <fill>
      <patternFill patternType="solid">
        <fgColor rgb="FF4F81BD"/>
        <bgColor indexed="64"/>
      </patternFill>
    </fill>
    <fill>
      <patternFill patternType="solid">
        <fgColor rgb="FF1F497D"/>
        <bgColor indexed="64"/>
      </patternFill>
    </fill>
    <fill>
      <patternFill patternType="solid">
        <fgColor rgb="FF4472C4"/>
        <bgColor indexed="64"/>
      </patternFill>
    </fill>
    <fill>
      <patternFill patternType="solid">
        <fgColor rgb="FF002060"/>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5"/>
        <bgColor indexed="64"/>
      </patternFill>
    </fill>
    <fill>
      <patternFill patternType="solid">
        <fgColor theme="7" tint="0.39997558519241921"/>
        <bgColor indexed="64"/>
      </patternFill>
    </fill>
    <fill>
      <patternFill patternType="solid">
        <fgColor theme="7"/>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rgb="FFDBE5F1"/>
        <bgColor indexed="64"/>
      </patternFill>
    </fill>
    <fill>
      <patternFill patternType="solid">
        <fgColor rgb="FFFFFFFF"/>
        <bgColor indexed="64"/>
      </patternFill>
    </fill>
    <fill>
      <patternFill patternType="solid">
        <fgColor theme="9" tint="0.59999389629810485"/>
        <bgColor indexed="64"/>
      </patternFill>
    </fill>
    <fill>
      <patternFill patternType="solid">
        <fgColor rgb="FFC6D9F1"/>
        <bgColor indexed="64"/>
      </patternFill>
    </fill>
    <fill>
      <patternFill patternType="solid">
        <fgColor theme="9" tint="-0.499984740745262"/>
        <bgColor indexed="64"/>
      </patternFill>
    </fill>
    <fill>
      <patternFill patternType="solid">
        <fgColor theme="2"/>
        <bgColor indexed="64"/>
      </patternFill>
    </fill>
    <fill>
      <patternFill patternType="solid">
        <fgColor theme="0"/>
        <bgColor theme="4" tint="0.79998168889431442"/>
      </patternFill>
    </fill>
    <fill>
      <patternFill patternType="solid">
        <fgColor theme="8" tint="-0.249977111117893"/>
        <bgColor indexed="64"/>
      </patternFill>
    </fill>
    <fill>
      <patternFill patternType="solid">
        <fgColor theme="0" tint="-0.14999847407452621"/>
        <bgColor indexed="64"/>
      </patternFill>
    </fill>
    <fill>
      <patternFill patternType="solid">
        <fgColor rgb="FFF2F2F2"/>
        <bgColor indexed="64"/>
      </patternFill>
    </fill>
    <fill>
      <patternFill patternType="solid">
        <fgColor theme="8" tint="0.79998168889431442"/>
        <bgColor indexed="64"/>
      </patternFill>
    </fill>
    <fill>
      <patternFill patternType="solid">
        <fgColor theme="9"/>
        <bgColor indexed="64"/>
      </patternFill>
    </fill>
    <fill>
      <patternFill patternType="solid">
        <fgColor rgb="FFC00000"/>
        <bgColor indexed="64"/>
      </patternFill>
    </fill>
    <fill>
      <patternFill patternType="solid">
        <fgColor theme="4"/>
        <bgColor indexed="64"/>
      </patternFill>
    </fill>
    <fill>
      <patternFill patternType="solid">
        <fgColor theme="7" tint="-0.249977111117893"/>
        <bgColor indexed="64"/>
      </patternFill>
    </fill>
    <fill>
      <patternFill patternType="solid">
        <fgColor theme="8"/>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theme="5" tint="-0.499984740745262"/>
        <bgColor indexed="64"/>
      </patternFill>
    </fill>
    <fill>
      <patternFill patternType="solid">
        <fgColor theme="5" tint="0.79998168889431442"/>
        <bgColor indexed="64"/>
      </patternFill>
    </fill>
    <fill>
      <patternFill patternType="solid">
        <fgColor theme="2" tint="-9.9978637043366805E-2"/>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rgb="FFBDD6EE"/>
      </right>
      <top/>
      <bottom/>
      <diagonal/>
    </border>
    <border>
      <left/>
      <right style="medium">
        <color rgb="FFBDD6EE"/>
      </right>
      <top/>
      <bottom style="medium">
        <color rgb="FFBDD6EE"/>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rgb="FF4F81BD"/>
      </left>
      <right/>
      <top style="medium">
        <color rgb="FF4F81BD"/>
      </top>
      <bottom style="medium">
        <color rgb="FF4F81BD"/>
      </bottom>
      <diagonal/>
    </border>
    <border>
      <left/>
      <right/>
      <top style="medium">
        <color rgb="FF4F81BD"/>
      </top>
      <bottom style="medium">
        <color rgb="FF4F81BD"/>
      </bottom>
      <diagonal/>
    </border>
    <border>
      <left/>
      <right style="medium">
        <color rgb="FF4F81BD"/>
      </right>
      <top style="medium">
        <color rgb="FF4F81BD"/>
      </top>
      <bottom style="medium">
        <color rgb="FF4F81BD"/>
      </bottom>
      <diagonal/>
    </border>
    <border>
      <left style="medium">
        <color rgb="FF4F81BD"/>
      </left>
      <right style="medium">
        <color rgb="FF95B3D7"/>
      </right>
      <top/>
      <bottom style="medium">
        <color rgb="FF4F81BD"/>
      </bottom>
      <diagonal/>
    </border>
    <border>
      <left/>
      <right style="medium">
        <color rgb="FF95B3D7"/>
      </right>
      <top/>
      <bottom style="medium">
        <color rgb="FF4F81BD"/>
      </bottom>
      <diagonal/>
    </border>
    <border>
      <left/>
      <right style="medium">
        <color rgb="FF4F81BD"/>
      </right>
      <top/>
      <bottom style="medium">
        <color rgb="FF4F81BD"/>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4472C4"/>
      </left>
      <right style="medium">
        <color rgb="FF4472C4"/>
      </right>
      <top style="medium">
        <color rgb="FF4472C4"/>
      </top>
      <bottom style="medium">
        <color rgb="FF4472C4"/>
      </bottom>
      <diagonal/>
    </border>
    <border>
      <left/>
      <right style="medium">
        <color rgb="FF4472C4"/>
      </right>
      <top style="medium">
        <color rgb="FF4472C4"/>
      </top>
      <bottom style="medium">
        <color rgb="FF4472C4"/>
      </bottom>
      <diagonal/>
    </border>
    <border>
      <left style="medium">
        <color rgb="FF4472C4"/>
      </left>
      <right style="medium">
        <color rgb="FF4472C4"/>
      </right>
      <top/>
      <bottom style="medium">
        <color rgb="FF4472C4"/>
      </bottom>
      <diagonal/>
    </border>
    <border>
      <left style="medium">
        <color rgb="FF4472C4"/>
      </left>
      <right style="medium">
        <color rgb="FF4472C4"/>
      </right>
      <top/>
      <bottom/>
      <diagonal/>
    </border>
    <border>
      <left/>
      <right style="medium">
        <color rgb="FF4472C4"/>
      </right>
      <top/>
      <bottom style="medium">
        <color rgb="FF4472C4"/>
      </bottom>
      <diagonal/>
    </border>
    <border>
      <left/>
      <right style="medium">
        <color rgb="FF4472C4"/>
      </right>
      <top/>
      <bottom style="medium">
        <color rgb="FF0070C0"/>
      </bottom>
      <diagonal/>
    </border>
    <border>
      <left/>
      <right style="medium">
        <color rgb="FF0070C0"/>
      </right>
      <top/>
      <bottom style="medium">
        <color rgb="FF4472C4"/>
      </bottom>
      <diagonal/>
    </border>
    <border>
      <left/>
      <right style="medium">
        <color rgb="FF0070C0"/>
      </right>
      <top/>
      <bottom style="medium">
        <color rgb="FF0070C0"/>
      </bottom>
      <diagonal/>
    </border>
    <border>
      <left style="medium">
        <color rgb="FF4472C4"/>
      </left>
      <right style="medium">
        <color rgb="FF4472C4"/>
      </right>
      <top style="medium">
        <color rgb="FF4472C4"/>
      </top>
      <bottom/>
      <diagonal/>
    </border>
    <border>
      <left style="medium">
        <color rgb="FF4472C4"/>
      </left>
      <right style="medium">
        <color rgb="FF0070C0"/>
      </right>
      <top style="medium">
        <color rgb="FF4472C4"/>
      </top>
      <bottom/>
      <diagonal/>
    </border>
    <border>
      <left style="medium">
        <color rgb="FF4472C4"/>
      </left>
      <right style="medium">
        <color rgb="FF0070C0"/>
      </right>
      <top/>
      <bottom/>
      <diagonal/>
    </border>
    <border>
      <left style="medium">
        <color rgb="FF4472C4"/>
      </left>
      <right style="medium">
        <color rgb="FF0070C0"/>
      </right>
      <top/>
      <bottom style="medium">
        <color rgb="FF4472C4"/>
      </bottom>
      <diagonal/>
    </border>
    <border>
      <left style="medium">
        <color rgb="FF4472C4"/>
      </left>
      <right style="medium">
        <color rgb="FFFFFFFF"/>
      </right>
      <top style="medium">
        <color rgb="FF4472C4"/>
      </top>
      <bottom style="medium">
        <color rgb="FF4472C4"/>
      </bottom>
      <diagonal/>
    </border>
    <border>
      <left/>
      <right style="medium">
        <color rgb="FFFFFFFF"/>
      </right>
      <top style="medium">
        <color rgb="FF4472C4"/>
      </top>
      <bottom style="medium">
        <color rgb="FF4472C4"/>
      </bottom>
      <diagonal/>
    </border>
    <border>
      <left style="medium">
        <color rgb="FF0070C0"/>
      </left>
      <right style="medium">
        <color rgb="FF0070C0"/>
      </right>
      <top style="medium">
        <color rgb="FF0070C0"/>
      </top>
      <bottom style="medium">
        <color rgb="FF0070C0"/>
      </bottom>
      <diagonal/>
    </border>
    <border>
      <left/>
      <right style="medium">
        <color rgb="FF0070C0"/>
      </right>
      <top style="medium">
        <color rgb="FF0070C0"/>
      </top>
      <bottom style="medium">
        <color rgb="FF0070C0"/>
      </bottom>
      <diagonal/>
    </border>
    <border>
      <left style="medium">
        <color rgb="FF0070C0"/>
      </left>
      <right style="medium">
        <color rgb="FF0070C0"/>
      </right>
      <top/>
      <bottom style="medium">
        <color rgb="FF0070C0"/>
      </bottom>
      <diagonal/>
    </border>
    <border>
      <left style="medium">
        <color rgb="FF0070C0"/>
      </left>
      <right style="medium">
        <color rgb="FF0070C0"/>
      </right>
      <top/>
      <bottom/>
      <diagonal/>
    </border>
    <border>
      <left style="medium">
        <color rgb="FF0070C0"/>
      </left>
      <right style="medium">
        <color rgb="FF0070C0"/>
      </right>
      <top style="medium">
        <color rgb="FF0070C0"/>
      </top>
      <bottom/>
      <diagonal/>
    </border>
    <border>
      <left style="thin">
        <color indexed="64"/>
      </left>
      <right style="thin">
        <color indexed="64"/>
      </right>
      <top/>
      <bottom/>
      <diagonal/>
    </border>
    <border>
      <left/>
      <right style="thin">
        <color theme="4" tint="0.39997558519241921"/>
      </right>
      <top style="thin">
        <color theme="4" tint="0.39997558519241921"/>
      </top>
      <bottom style="thin">
        <color theme="4" tint="0.3999755851924192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right style="dotted">
        <color rgb="FF375623"/>
      </right>
      <top/>
      <bottom style="dotted">
        <color rgb="FF375623"/>
      </bottom>
      <diagonal/>
    </border>
    <border>
      <left style="hair">
        <color indexed="64"/>
      </left>
      <right style="hair">
        <color indexed="64"/>
      </right>
      <top style="hair">
        <color indexed="64"/>
      </top>
      <bottom/>
      <diagonal/>
    </border>
    <border>
      <left/>
      <right style="dotted">
        <color rgb="FF375623"/>
      </right>
      <top/>
      <bottom/>
      <diagonal/>
    </border>
    <border>
      <left style="hair">
        <color indexed="64"/>
      </left>
      <right style="hair">
        <color indexed="64"/>
      </right>
      <top/>
      <bottom style="hair">
        <color indexed="64"/>
      </bottom>
      <diagonal/>
    </border>
    <border>
      <left style="thin">
        <color indexed="64"/>
      </left>
      <right style="thin">
        <color indexed="64"/>
      </right>
      <top style="medium">
        <color indexed="64"/>
      </top>
      <bottom/>
      <diagonal/>
    </border>
  </borders>
  <cellStyleXfs count="9">
    <xf numFmtId="0" fontId="0" fillId="0" borderId="0"/>
    <xf numFmtId="166"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33" fillId="0" borderId="0"/>
    <xf numFmtId="0" fontId="37" fillId="0" borderId="0" applyNumberFormat="0" applyFill="0" applyBorder="0" applyAlignment="0" applyProtection="0"/>
  </cellStyleXfs>
  <cellXfs count="464">
    <xf numFmtId="0" fontId="0" fillId="0" borderId="0" xfId="0"/>
    <xf numFmtId="1" fontId="4"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166" fontId="5" fillId="0" borderId="1" xfId="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0" fontId="4" fillId="0" borderId="1" xfId="0" applyFont="1" applyFill="1" applyBorder="1" applyAlignment="1">
      <alignment horizontal="center" vertical="center" wrapText="1"/>
    </xf>
    <xf numFmtId="0" fontId="8" fillId="0" borderId="1" xfId="0" applyFont="1" applyFill="1" applyBorder="1" applyAlignment="1" applyProtection="1">
      <alignment vertical="center" wrapText="1"/>
      <protection locked="0"/>
    </xf>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Border="1"/>
    <xf numFmtId="1" fontId="5" fillId="0" borderId="1" xfId="0" applyNumberFormat="1" applyFont="1" applyFill="1" applyBorder="1" applyAlignment="1" applyProtection="1">
      <alignment horizontal="center" vertical="center" wrapText="1"/>
      <protection locked="0"/>
    </xf>
    <xf numFmtId="1" fontId="5" fillId="0" borderId="1" xfId="0" applyNumberFormat="1" applyFont="1" applyBorder="1" applyAlignment="1" applyProtection="1">
      <alignment horizontal="center" vertical="center" wrapText="1"/>
      <protection locked="0"/>
    </xf>
    <xf numFmtId="0" fontId="5" fillId="0"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1" fontId="5" fillId="0" borderId="1" xfId="0" applyNumberFormat="1" applyFont="1" applyBorder="1" applyAlignment="1" applyProtection="1">
      <alignment vertical="center" wrapText="1"/>
      <protection locked="0"/>
    </xf>
    <xf numFmtId="0" fontId="0" fillId="0" borderId="0" xfId="0" applyAlignment="1">
      <alignment vertical="center"/>
    </xf>
    <xf numFmtId="0" fontId="0" fillId="0" borderId="0" xfId="0"/>
    <xf numFmtId="0" fontId="0" fillId="0" borderId="0" xfId="0" applyBorder="1" applyAlignment="1">
      <alignment horizontal="center" vertical="center"/>
    </xf>
    <xf numFmtId="0" fontId="3" fillId="10" borderId="11" xfId="0" applyFont="1" applyFill="1" applyBorder="1" applyAlignment="1">
      <alignment horizontal="center" vertical="center" wrapText="1"/>
    </xf>
    <xf numFmtId="0" fontId="3" fillId="10" borderId="12" xfId="0" applyFont="1" applyFill="1" applyBorder="1" applyAlignment="1">
      <alignment horizontal="center" vertical="center" wrapText="1"/>
    </xf>
    <xf numFmtId="0" fontId="3" fillId="10" borderId="13" xfId="0" applyFont="1" applyFill="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15" fillId="0" borderId="0" xfId="0" applyFont="1"/>
    <xf numFmtId="0" fontId="11"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3" fillId="11" borderId="1" xfId="0" applyFont="1" applyFill="1" applyBorder="1" applyAlignment="1">
      <alignment horizontal="center" vertical="center" wrapText="1"/>
    </xf>
    <xf numFmtId="0" fontId="13" fillId="0" borderId="1" xfId="0" applyFont="1" applyBorder="1" applyAlignment="1">
      <alignment horizontal="center" vertical="center"/>
    </xf>
    <xf numFmtId="0" fontId="4" fillId="0" borderId="1" xfId="0" applyFont="1" applyBorder="1" applyAlignment="1">
      <alignment vertical="center" wrapText="1"/>
    </xf>
    <xf numFmtId="0" fontId="18" fillId="10" borderId="1" xfId="0" applyFont="1" applyFill="1" applyBorder="1" applyAlignment="1">
      <alignment horizontal="center" vertical="center" wrapText="1"/>
    </xf>
    <xf numFmtId="0" fontId="0" fillId="4" borderId="1" xfId="0" applyFill="1" applyBorder="1"/>
    <xf numFmtId="0" fontId="0" fillId="0" borderId="1" xfId="0" applyFill="1" applyBorder="1" applyAlignment="1">
      <alignment horizontal="center" vertical="center"/>
    </xf>
    <xf numFmtId="0" fontId="21" fillId="13" borderId="1" xfId="0" applyFont="1" applyFill="1" applyBorder="1" applyAlignment="1">
      <alignment horizontal="center" vertical="center" wrapText="1"/>
    </xf>
    <xf numFmtId="0" fontId="20" fillId="15" borderId="1" xfId="0" applyFont="1" applyFill="1" applyBorder="1" applyAlignment="1">
      <alignment horizontal="center" vertical="center" wrapText="1"/>
    </xf>
    <xf numFmtId="0" fontId="5" fillId="14" borderId="1" xfId="0" applyFont="1" applyFill="1" applyBorder="1" applyAlignment="1">
      <alignment horizontal="center" vertical="center" wrapText="1"/>
    </xf>
    <xf numFmtId="0" fontId="20" fillId="3" borderId="1" xfId="0" applyFont="1" applyFill="1" applyBorder="1" applyAlignment="1">
      <alignment horizontal="center" vertical="center" wrapText="1"/>
    </xf>
    <xf numFmtId="0" fontId="5" fillId="3" borderId="1" xfId="0" applyFont="1" applyFill="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20" fillId="0" borderId="1" xfId="0" applyFont="1" applyBorder="1" applyAlignment="1">
      <alignment vertical="center" wrapText="1"/>
    </xf>
    <xf numFmtId="0" fontId="0" fillId="0" borderId="17" xfId="0" applyBorder="1"/>
    <xf numFmtId="0" fontId="0" fillId="0" borderId="18" xfId="0" applyBorder="1"/>
    <xf numFmtId="0" fontId="0" fillId="0" borderId="19" xfId="0" applyBorder="1"/>
    <xf numFmtId="0" fontId="0" fillId="0" borderId="9" xfId="0" applyBorder="1"/>
    <xf numFmtId="0" fontId="0" fillId="0" borderId="10" xfId="0" applyBorder="1"/>
    <xf numFmtId="0" fontId="14" fillId="0" borderId="0" xfId="0" applyFont="1" applyBorder="1" applyAlignment="1">
      <alignment horizontal="center" vertical="center"/>
    </xf>
    <xf numFmtId="0" fontId="0" fillId="0" borderId="20" xfId="0" applyBorder="1"/>
    <xf numFmtId="0" fontId="0" fillId="0" borderId="21" xfId="0" applyBorder="1"/>
    <xf numFmtId="0" fontId="0" fillId="0" borderId="22" xfId="0" applyBorder="1"/>
    <xf numFmtId="0" fontId="14" fillId="0" borderId="0" xfId="0" applyFont="1" applyBorder="1" applyAlignment="1">
      <alignment horizontal="center"/>
    </xf>
    <xf numFmtId="0" fontId="0" fillId="0" borderId="9" xfId="0" applyBorder="1" applyAlignment="1">
      <alignment horizontal="center" vertical="center"/>
    </xf>
    <xf numFmtId="0" fontId="14" fillId="0" borderId="0" xfId="0" applyFont="1" applyBorder="1" applyAlignment="1">
      <alignment horizontal="left"/>
    </xf>
    <xf numFmtId="0" fontId="14" fillId="0" borderId="0" xfId="0" applyFont="1" applyBorder="1"/>
    <xf numFmtId="0" fontId="0" fillId="16" borderId="1" xfId="0" applyFont="1" applyFill="1" applyBorder="1" applyAlignment="1">
      <alignment horizontal="center" vertical="center"/>
    </xf>
    <xf numFmtId="0" fontId="0" fillId="6" borderId="1" xfId="0" applyFont="1" applyFill="1" applyBorder="1" applyAlignment="1">
      <alignment horizontal="center" vertical="center"/>
    </xf>
    <xf numFmtId="0" fontId="0" fillId="4" borderId="1" xfId="0" applyFont="1" applyFill="1" applyBorder="1" applyAlignment="1">
      <alignment horizontal="center" vertical="center"/>
    </xf>
    <xf numFmtId="0" fontId="0" fillId="9"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17" fillId="12" borderId="1" xfId="0" applyFont="1" applyFill="1" applyBorder="1" applyAlignment="1">
      <alignment horizontal="center" vertical="center" wrapText="1"/>
    </xf>
    <xf numFmtId="0" fontId="22" fillId="3" borderId="1" xfId="0" applyFont="1" applyFill="1" applyBorder="1" applyAlignment="1">
      <alignment horizontal="center" vertical="center" textRotation="90" wrapText="1"/>
    </xf>
    <xf numFmtId="49" fontId="22" fillId="3" borderId="1" xfId="0" applyNumberFormat="1" applyFont="1" applyFill="1" applyBorder="1" applyAlignment="1">
      <alignment horizontal="left" vertical="center" wrapText="1"/>
    </xf>
    <xf numFmtId="0" fontId="23" fillId="3" borderId="1" xfId="0" applyFont="1" applyFill="1" applyBorder="1" applyAlignment="1">
      <alignment horizontal="center" vertical="center"/>
    </xf>
    <xf numFmtId="0" fontId="22" fillId="0" borderId="1" xfId="0" applyFont="1" applyFill="1" applyBorder="1" applyAlignment="1">
      <alignment horizontal="center" vertical="center" textRotation="90" wrapText="1"/>
    </xf>
    <xf numFmtId="49" fontId="22" fillId="0" borderId="1" xfId="0" applyNumberFormat="1" applyFont="1" applyFill="1" applyBorder="1" applyAlignment="1">
      <alignment horizontal="left" vertical="center" wrapText="1"/>
    </xf>
    <xf numFmtId="0" fontId="23" fillId="0" borderId="1" xfId="0" applyFont="1" applyFill="1" applyBorder="1" applyAlignment="1">
      <alignment horizontal="center" vertical="center"/>
    </xf>
    <xf numFmtId="0" fontId="0" fillId="0" borderId="1" xfId="0" applyBorder="1"/>
    <xf numFmtId="0" fontId="0" fillId="7" borderId="1" xfId="0" applyFill="1" applyBorder="1" applyAlignment="1">
      <alignment horizontal="center" vertical="center"/>
    </xf>
    <xf numFmtId="0" fontId="0" fillId="14" borderId="1" xfId="0" applyFill="1" applyBorder="1" applyAlignment="1">
      <alignment horizontal="center" vertical="center"/>
    </xf>
    <xf numFmtId="0" fontId="0" fillId="20" borderId="1" xfId="0" applyFill="1" applyBorder="1" applyAlignment="1">
      <alignment horizontal="center" vertical="center"/>
    </xf>
    <xf numFmtId="0" fontId="24" fillId="3"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3" fillId="11" borderId="23" xfId="0" applyFont="1" applyFill="1" applyBorder="1" applyAlignment="1">
      <alignment horizontal="center" vertical="center" wrapText="1"/>
    </xf>
    <xf numFmtId="0" fontId="13" fillId="0" borderId="23" xfId="0" applyFont="1" applyBorder="1" applyAlignment="1">
      <alignment horizontal="center" vertical="center" wrapText="1"/>
    </xf>
    <xf numFmtId="0" fontId="4" fillId="0" borderId="23" xfId="0" applyFont="1" applyBorder="1" applyAlignment="1">
      <alignment vertical="center" wrapText="1"/>
    </xf>
    <xf numFmtId="0" fontId="16" fillId="0" borderId="18" xfId="0" applyFont="1" applyBorder="1" applyAlignment="1">
      <alignment horizontal="center" vertical="center"/>
    </xf>
    <xf numFmtId="0" fontId="17" fillId="13" borderId="26" xfId="0" applyFont="1" applyFill="1" applyBorder="1" applyAlignment="1">
      <alignment horizontal="center" vertical="center" wrapText="1"/>
    </xf>
    <xf numFmtId="0" fontId="17" fillId="13" borderId="27" xfId="0" applyFont="1" applyFill="1" applyBorder="1" applyAlignment="1">
      <alignment horizontal="center" vertical="center" wrapText="1"/>
    </xf>
    <xf numFmtId="0" fontId="25" fillId="23" borderId="30" xfId="0" applyFont="1" applyFill="1" applyBorder="1" applyAlignment="1">
      <alignment horizontal="center" vertical="center" wrapText="1"/>
    </xf>
    <xf numFmtId="0" fontId="25" fillId="23" borderId="31" xfId="0" applyFont="1" applyFill="1" applyBorder="1" applyAlignment="1">
      <alignment horizontal="center" vertical="center" wrapText="1"/>
    </xf>
    <xf numFmtId="0" fontId="25" fillId="23" borderId="32" xfId="0" applyFont="1" applyFill="1" applyBorder="1" applyAlignment="1">
      <alignment vertical="center" wrapText="1"/>
    </xf>
    <xf numFmtId="0" fontId="25" fillId="23" borderId="33" xfId="0" applyFont="1" applyFill="1" applyBorder="1" applyAlignment="1">
      <alignment horizontal="center" vertical="center" wrapText="1"/>
    </xf>
    <xf numFmtId="0" fontId="17" fillId="13" borderId="38" xfId="0" applyFont="1" applyFill="1" applyBorder="1" applyAlignment="1">
      <alignment horizontal="center" vertical="center" wrapText="1"/>
    </xf>
    <xf numFmtId="0" fontId="17" fillId="13" borderId="39" xfId="0" applyFont="1" applyFill="1" applyBorder="1" applyAlignment="1">
      <alignment horizontal="center" vertical="center" wrapText="1"/>
    </xf>
    <xf numFmtId="0" fontId="15" fillId="0" borderId="28" xfId="0" applyFont="1" applyBorder="1" applyAlignment="1">
      <alignment horizontal="justify" vertical="center"/>
    </xf>
    <xf numFmtId="0" fontId="15" fillId="0" borderId="30" xfId="0" applyFont="1" applyBorder="1" applyAlignment="1">
      <alignment horizontal="center" vertical="center"/>
    </xf>
    <xf numFmtId="0" fontId="17" fillId="13" borderId="40" xfId="0" applyFont="1" applyFill="1" applyBorder="1" applyAlignment="1">
      <alignment horizontal="center" vertical="center" wrapText="1"/>
    </xf>
    <xf numFmtId="0" fontId="17" fillId="13" borderId="41" xfId="0" applyFont="1" applyFill="1" applyBorder="1" applyAlignment="1">
      <alignment horizontal="center" vertical="center" wrapText="1"/>
    </xf>
    <xf numFmtId="0" fontId="25" fillId="0" borderId="33" xfId="0" applyFont="1" applyBorder="1" applyAlignment="1">
      <alignment horizontal="center" vertical="center" wrapText="1"/>
    </xf>
    <xf numFmtId="0" fontId="0" fillId="22" borderId="42" xfId="0" applyFill="1" applyBorder="1" applyAlignment="1">
      <alignment vertical="center" wrapText="1"/>
    </xf>
    <xf numFmtId="0" fontId="19" fillId="22" borderId="43" xfId="0" applyFont="1" applyFill="1" applyBorder="1" applyAlignment="1">
      <alignment horizontal="center" vertical="center" wrapText="1"/>
    </xf>
    <xf numFmtId="0" fontId="25" fillId="0" borderId="1" xfId="0" applyFont="1" applyBorder="1" applyAlignment="1">
      <alignment horizontal="center" vertical="center" wrapText="1"/>
    </xf>
    <xf numFmtId="0" fontId="26" fillId="13" borderId="1" xfId="0" applyFont="1" applyFill="1" applyBorder="1" applyAlignment="1">
      <alignment horizontal="center" vertical="center" wrapText="1"/>
    </xf>
    <xf numFmtId="0" fontId="2" fillId="13" borderId="1" xfId="0" applyFont="1" applyFill="1" applyBorder="1" applyAlignment="1">
      <alignment horizontal="center" vertical="center" wrapText="1"/>
    </xf>
    <xf numFmtId="0" fontId="2" fillId="13" borderId="1" xfId="0" applyFont="1" applyFill="1" applyBorder="1" applyAlignment="1">
      <alignment horizontal="center" vertical="center"/>
    </xf>
    <xf numFmtId="0" fontId="25" fillId="25" borderId="28" xfId="0" applyFont="1" applyFill="1" applyBorder="1" applyAlignment="1">
      <alignment horizontal="center" vertical="center" wrapText="1"/>
    </xf>
    <xf numFmtId="0" fontId="25" fillId="0" borderId="30" xfId="0" applyFont="1" applyBorder="1" applyAlignment="1">
      <alignment horizontal="center" vertical="center" wrapText="1"/>
    </xf>
    <xf numFmtId="0" fontId="17" fillId="13" borderId="0" xfId="0" applyFont="1" applyFill="1" applyBorder="1" applyAlignment="1">
      <alignment horizontal="center" vertical="center" wrapText="1"/>
    </xf>
    <xf numFmtId="0" fontId="0" fillId="0" borderId="1" xfId="0" applyBorder="1" applyAlignment="1">
      <alignment horizontal="left" vertical="center" wrapText="1"/>
    </xf>
    <xf numFmtId="1" fontId="3" fillId="2" borderId="22" xfId="0" applyNumberFormat="1" applyFont="1" applyFill="1" applyBorder="1" applyAlignment="1" applyProtection="1">
      <alignment horizontal="center" vertical="center" wrapText="1"/>
      <protection locked="0"/>
    </xf>
    <xf numFmtId="1" fontId="3" fillId="2" borderId="2" xfId="0" applyNumberFormat="1" applyFont="1" applyFill="1" applyBorder="1" applyAlignment="1" applyProtection="1">
      <alignment horizontal="center" vertical="center" wrapText="1"/>
      <protection locked="0"/>
    </xf>
    <xf numFmtId="1" fontId="3" fillId="2" borderId="20" xfId="0" applyNumberFormat="1" applyFont="1" applyFill="1" applyBorder="1" applyAlignment="1" applyProtection="1">
      <alignment horizontal="center" vertical="center" wrapText="1"/>
      <protection locked="0"/>
    </xf>
    <xf numFmtId="1" fontId="4" fillId="0" borderId="25" xfId="0" applyNumberFormat="1" applyFont="1" applyBorder="1" applyAlignment="1" applyProtection="1">
      <alignment horizontal="center" vertical="center" wrapText="1"/>
      <protection locked="0"/>
    </xf>
    <xf numFmtId="0" fontId="5" fillId="0" borderId="23" xfId="0" applyFont="1" applyBorder="1" applyAlignment="1" applyProtection="1">
      <alignment horizontal="center" vertical="center" wrapText="1"/>
      <protection locked="0"/>
    </xf>
    <xf numFmtId="1" fontId="5" fillId="0" borderId="25" xfId="0" applyNumberFormat="1" applyFont="1" applyBorder="1" applyAlignment="1" applyProtection="1">
      <alignment horizontal="center" vertical="center" wrapText="1"/>
      <protection locked="0"/>
    </xf>
    <xf numFmtId="1" fontId="7" fillId="0" borderId="25" xfId="0" applyNumberFormat="1" applyFont="1" applyBorder="1" applyAlignment="1" applyProtection="1">
      <alignment vertical="center" wrapText="1"/>
      <protection locked="0"/>
    </xf>
    <xf numFmtId="0" fontId="7" fillId="0" borderId="1" xfId="0" applyFont="1" applyBorder="1" applyAlignment="1" applyProtection="1">
      <alignment vertical="center" wrapText="1"/>
      <protection locked="0"/>
    </xf>
    <xf numFmtId="0" fontId="7" fillId="0" borderId="1" xfId="0" applyFont="1" applyFill="1" applyBorder="1" applyAlignment="1" applyProtection="1">
      <alignment vertical="center" wrapText="1"/>
      <protection locked="0"/>
    </xf>
    <xf numFmtId="1" fontId="8" fillId="0" borderId="25" xfId="0" applyNumberFormat="1" applyFont="1" applyBorder="1" applyAlignment="1" applyProtection="1">
      <alignment vertical="center" wrapText="1"/>
      <protection locked="0"/>
    </xf>
    <xf numFmtId="0" fontId="0" fillId="21" borderId="1" xfId="0" applyFill="1" applyBorder="1" applyAlignment="1">
      <alignment horizontal="center" vertical="center"/>
    </xf>
    <xf numFmtId="0" fontId="0" fillId="24" borderId="1" xfId="0" applyFill="1" applyBorder="1"/>
    <xf numFmtId="0" fontId="0" fillId="3" borderId="1" xfId="0" applyFill="1" applyBorder="1"/>
    <xf numFmtId="0" fontId="0" fillId="0" borderId="1" xfId="0" applyBorder="1" applyAlignment="1">
      <alignment horizontal="center"/>
    </xf>
    <xf numFmtId="0" fontId="14" fillId="0" borderId="9" xfId="0" applyFont="1" applyBorder="1"/>
    <xf numFmtId="0" fontId="0" fillId="24" borderId="1" xfId="0" applyFill="1" applyBorder="1" applyAlignment="1">
      <alignment horizontal="center" vertical="center"/>
    </xf>
    <xf numFmtId="0" fontId="0" fillId="3" borderId="1" xfId="0" applyFill="1" applyBorder="1" applyAlignment="1">
      <alignment horizontal="center" vertical="center"/>
    </xf>
    <xf numFmtId="0" fontId="14" fillId="0" borderId="9" xfId="0" applyFont="1" applyBorder="1" applyAlignment="1">
      <alignment horizontal="left" vertical="center"/>
    </xf>
    <xf numFmtId="9" fontId="0" fillId="0" borderId="0" xfId="5" applyFont="1" applyBorder="1"/>
    <xf numFmtId="0" fontId="0" fillId="0" borderId="2" xfId="0" applyFont="1" applyFill="1" applyBorder="1" applyAlignment="1">
      <alignment horizontal="center" vertical="center" wrapText="1"/>
    </xf>
    <xf numFmtId="0" fontId="5" fillId="0" borderId="0" xfId="0" applyFont="1" applyAlignment="1" applyProtection="1">
      <alignment vertical="center" wrapText="1"/>
      <protection locked="0"/>
    </xf>
    <xf numFmtId="1" fontId="5" fillId="27" borderId="25" xfId="0" applyNumberFormat="1" applyFont="1" applyFill="1" applyBorder="1" applyAlignment="1" applyProtection="1">
      <alignment horizontal="center" vertical="center" wrapText="1"/>
      <protection locked="0"/>
    </xf>
    <xf numFmtId="1" fontId="5" fillId="27" borderId="1" xfId="0" applyNumberFormat="1" applyFont="1" applyFill="1" applyBorder="1" applyAlignment="1" applyProtection="1">
      <alignment horizontal="center" vertical="center" wrapText="1"/>
      <protection locked="0"/>
    </xf>
    <xf numFmtId="0" fontId="6" fillId="27" borderId="1" xfId="0" applyFont="1" applyFill="1" applyBorder="1" applyAlignment="1" applyProtection="1">
      <alignment vertical="center" wrapText="1"/>
      <protection locked="0"/>
    </xf>
    <xf numFmtId="0" fontId="5" fillId="27" borderId="1" xfId="0" applyFont="1" applyFill="1" applyBorder="1" applyAlignment="1" applyProtection="1">
      <alignment horizontal="center" vertical="center" wrapText="1"/>
      <protection locked="0"/>
    </xf>
    <xf numFmtId="0" fontId="0" fillId="27" borderId="1" xfId="0" applyFill="1" applyBorder="1" applyAlignment="1">
      <alignment horizontal="center" vertical="center"/>
    </xf>
    <xf numFmtId="0" fontId="5" fillId="27" borderId="1" xfId="0" applyFont="1" applyFill="1" applyBorder="1" applyAlignment="1" applyProtection="1">
      <alignment vertical="center" wrapText="1"/>
      <protection locked="0"/>
    </xf>
    <xf numFmtId="0" fontId="5" fillId="27" borderId="1" xfId="0" applyFont="1" applyFill="1" applyBorder="1" applyAlignment="1" applyProtection="1">
      <alignment horizontal="left" vertical="center" wrapText="1"/>
      <protection locked="0"/>
    </xf>
    <xf numFmtId="1" fontId="4" fillId="27" borderId="25" xfId="0" applyNumberFormat="1" applyFont="1" applyFill="1" applyBorder="1" applyAlignment="1" applyProtection="1">
      <alignment horizontal="center" vertical="center" wrapText="1"/>
      <protection locked="0"/>
    </xf>
    <xf numFmtId="0" fontId="4" fillId="27" borderId="1" xfId="0" applyFont="1" applyFill="1" applyBorder="1" applyAlignment="1">
      <alignment horizontal="center" vertical="center" wrapText="1"/>
    </xf>
    <xf numFmtId="0" fontId="8" fillId="0" borderId="1" xfId="0" applyFont="1" applyBorder="1" applyAlignment="1" applyProtection="1">
      <alignment horizontal="left" vertical="center" wrapText="1"/>
      <protection locked="0"/>
    </xf>
    <xf numFmtId="1" fontId="8" fillId="27" borderId="25" xfId="0" applyNumberFormat="1" applyFont="1" applyFill="1" applyBorder="1" applyAlignment="1" applyProtection="1">
      <alignment vertical="center" wrapText="1"/>
      <protection locked="0"/>
    </xf>
    <xf numFmtId="0" fontId="7" fillId="27" borderId="1" xfId="0" applyFont="1" applyFill="1" applyBorder="1" applyAlignment="1" applyProtection="1">
      <alignment vertical="center" wrapText="1"/>
      <protection locked="0"/>
    </xf>
    <xf numFmtId="0" fontId="8" fillId="27" borderId="1" xfId="0" applyFont="1" applyFill="1" applyBorder="1" applyAlignment="1" applyProtection="1">
      <alignment horizontal="center" vertical="center" wrapText="1"/>
      <protection locked="0"/>
    </xf>
    <xf numFmtId="0" fontId="5" fillId="27" borderId="23" xfId="0" applyFont="1" applyFill="1" applyBorder="1" applyAlignment="1" applyProtection="1">
      <alignment horizontal="center" vertical="center" wrapText="1"/>
      <protection locked="0"/>
    </xf>
    <xf numFmtId="1" fontId="8" fillId="21" borderId="25" xfId="0" applyNumberFormat="1" applyFont="1" applyFill="1" applyBorder="1" applyAlignment="1" applyProtection="1">
      <alignment vertical="center" wrapText="1"/>
      <protection locked="0"/>
    </xf>
    <xf numFmtId="1" fontId="5" fillId="21" borderId="1" xfId="0" applyNumberFormat="1" applyFont="1" applyFill="1" applyBorder="1" applyAlignment="1" applyProtection="1">
      <alignment horizontal="center" vertical="center" wrapText="1"/>
      <protection locked="0"/>
    </xf>
    <xf numFmtId="0" fontId="7" fillId="21" borderId="1" xfId="0" applyFont="1" applyFill="1" applyBorder="1" applyAlignment="1" applyProtection="1">
      <alignment vertical="center" wrapText="1"/>
      <protection locked="0"/>
    </xf>
    <xf numFmtId="0" fontId="8" fillId="21" borderId="1" xfId="0" applyFont="1" applyFill="1" applyBorder="1" applyAlignment="1" applyProtection="1">
      <alignment horizontal="center" vertical="center" wrapText="1"/>
      <protection locked="0"/>
    </xf>
    <xf numFmtId="0" fontId="5" fillId="21" borderId="23" xfId="0" applyFont="1" applyFill="1" applyBorder="1" applyAlignment="1" applyProtection="1">
      <alignment horizontal="center" vertical="center" wrapText="1"/>
      <protection locked="0"/>
    </xf>
    <xf numFmtId="0" fontId="8" fillId="27" borderId="1" xfId="0" applyFont="1" applyFill="1" applyBorder="1" applyAlignment="1" applyProtection="1">
      <alignment vertical="center" wrapText="1"/>
      <protection locked="0"/>
    </xf>
    <xf numFmtId="0" fontId="5" fillId="8" borderId="46" xfId="0" applyFont="1" applyFill="1" applyBorder="1" applyAlignment="1">
      <alignment vertical="center" wrapText="1"/>
    </xf>
    <xf numFmtId="0" fontId="5" fillId="0" borderId="46" xfId="0" applyFont="1" applyBorder="1" applyAlignment="1">
      <alignment vertical="center" wrapText="1"/>
    </xf>
    <xf numFmtId="1" fontId="8" fillId="0" borderId="25" xfId="0" applyNumberFormat="1" applyFont="1" applyFill="1" applyBorder="1" applyAlignment="1" applyProtection="1">
      <alignment horizontal="center" vertical="center" wrapText="1"/>
      <protection locked="0"/>
    </xf>
    <xf numFmtId="1" fontId="8"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1" fontId="5" fillId="27" borderId="19" xfId="0" applyNumberFormat="1" applyFont="1" applyFill="1" applyBorder="1" applyAlignment="1" applyProtection="1">
      <alignment horizontal="center" vertical="center" wrapText="1"/>
      <protection locked="0"/>
    </xf>
    <xf numFmtId="1" fontId="5" fillId="27" borderId="3" xfId="0" applyNumberFormat="1" applyFont="1" applyFill="1" applyBorder="1" applyAlignment="1" applyProtection="1">
      <alignment horizontal="center" vertical="center" wrapText="1"/>
      <protection locked="0"/>
    </xf>
    <xf numFmtId="0" fontId="5" fillId="27" borderId="3" xfId="0" applyFont="1" applyFill="1" applyBorder="1" applyAlignment="1" applyProtection="1">
      <alignment vertical="center" wrapText="1"/>
      <protection locked="0"/>
    </xf>
    <xf numFmtId="0" fontId="0" fillId="27" borderId="3" xfId="0" applyFill="1" applyBorder="1" applyAlignment="1">
      <alignment horizontal="center" vertical="center"/>
    </xf>
    <xf numFmtId="0" fontId="5" fillId="27" borderId="17" xfId="0" applyFont="1" applyFill="1" applyBorder="1" applyAlignment="1" applyProtection="1">
      <alignment horizontal="center" vertical="center" wrapText="1"/>
      <protection locked="0"/>
    </xf>
    <xf numFmtId="1" fontId="5" fillId="0" borderId="1" xfId="0" applyNumberFormat="1" applyFont="1" applyFill="1" applyBorder="1" applyAlignment="1">
      <alignment horizontal="center" vertical="center" wrapText="1"/>
    </xf>
    <xf numFmtId="1" fontId="5" fillId="0" borderId="25" xfId="0" applyNumberFormat="1" applyFont="1" applyBorder="1" applyAlignment="1" applyProtection="1">
      <alignment horizontal="left" vertical="center" wrapText="1"/>
      <protection locked="0"/>
    </xf>
    <xf numFmtId="3" fontId="0" fillId="0" borderId="0" xfId="0" applyNumberFormat="1"/>
    <xf numFmtId="0" fontId="0" fillId="0" borderId="2" xfId="0" applyFont="1" applyFill="1" applyBorder="1" applyAlignment="1" applyProtection="1">
      <alignment horizontal="center" vertical="center" wrapText="1"/>
      <protection locked="0"/>
    </xf>
    <xf numFmtId="0" fontId="0" fillId="21" borderId="0" xfId="0" applyFill="1" applyProtection="1">
      <protection locked="0"/>
    </xf>
    <xf numFmtId="0" fontId="0" fillId="27" borderId="1" xfId="0" applyFill="1" applyBorder="1" applyAlignment="1" applyProtection="1">
      <alignment horizontal="center" vertical="center" wrapText="1"/>
      <protection locked="0"/>
    </xf>
    <xf numFmtId="43" fontId="0" fillId="0" borderId="0" xfId="6" applyFont="1"/>
    <xf numFmtId="166" fontId="0" fillId="0" borderId="0" xfId="1" applyFont="1"/>
    <xf numFmtId="0" fontId="0" fillId="0" borderId="0" xfId="0" pivotButton="1"/>
    <xf numFmtId="0" fontId="0" fillId="0" borderId="0" xfId="0" applyAlignment="1">
      <alignment horizontal="left"/>
    </xf>
    <xf numFmtId="0" fontId="0" fillId="0" borderId="0" xfId="0" applyNumberFormat="1"/>
    <xf numFmtId="1" fontId="0" fillId="0" borderId="0" xfId="0" applyNumberFormat="1"/>
    <xf numFmtId="0" fontId="2" fillId="13" borderId="0" xfId="0" applyFont="1" applyFill="1" applyAlignment="1">
      <alignment horizontal="center" vertical="center"/>
    </xf>
    <xf numFmtId="9" fontId="0" fillId="27" borderId="1" xfId="5" applyFont="1" applyFill="1" applyBorder="1" applyAlignment="1" applyProtection="1">
      <alignment horizontal="center" vertical="center" wrapText="1"/>
      <protection locked="0"/>
    </xf>
    <xf numFmtId="0" fontId="29" fillId="13" borderId="54" xfId="0" applyFont="1" applyFill="1" applyBorder="1" applyAlignment="1">
      <alignment horizontal="center" vertical="center" wrapText="1"/>
    </xf>
    <xf numFmtId="0" fontId="29" fillId="13" borderId="55" xfId="0" applyFont="1" applyFill="1" applyBorder="1" applyAlignment="1">
      <alignment horizontal="center" vertical="center" wrapText="1"/>
    </xf>
    <xf numFmtId="0" fontId="30" fillId="31" borderId="50" xfId="0" applyFont="1" applyFill="1" applyBorder="1" applyAlignment="1">
      <alignment vertical="center"/>
    </xf>
    <xf numFmtId="0" fontId="0" fillId="21" borderId="1" xfId="0" applyFill="1" applyBorder="1" applyAlignment="1" applyProtection="1">
      <alignment horizontal="center" vertical="center" wrapText="1"/>
      <protection locked="0"/>
    </xf>
    <xf numFmtId="0" fontId="0" fillId="0" borderId="1" xfId="0" applyFont="1" applyFill="1" applyBorder="1" applyAlignment="1">
      <alignment horizontal="center" vertical="center" wrapText="1"/>
    </xf>
    <xf numFmtId="164" fontId="0" fillId="0" borderId="0" xfId="0" applyNumberFormat="1"/>
    <xf numFmtId="166" fontId="0" fillId="0" borderId="0" xfId="0" applyNumberFormat="1"/>
    <xf numFmtId="9" fontId="0" fillId="0" borderId="0" xfId="5" applyFont="1"/>
    <xf numFmtId="0" fontId="30" fillId="0" borderId="49" xfId="0" applyFont="1" applyFill="1" applyBorder="1" applyAlignment="1">
      <alignment vertical="center"/>
    </xf>
    <xf numFmtId="0" fontId="30" fillId="0" borderId="55" xfId="0" applyFont="1" applyFill="1" applyBorder="1" applyAlignment="1">
      <alignment vertical="center"/>
    </xf>
    <xf numFmtId="0" fontId="0" fillId="4" borderId="0" xfId="0" applyFill="1"/>
    <xf numFmtId="1" fontId="5" fillId="0" borderId="1" xfId="0" applyNumberFormat="1" applyFont="1" applyBorder="1" applyAlignment="1" applyProtection="1">
      <alignment horizontal="center" vertical="center"/>
      <protection locked="0"/>
    </xf>
    <xf numFmtId="0" fontId="0" fillId="0" borderId="0" xfId="0" pivotButton="1" applyAlignment="1">
      <alignment horizontal="center" vertical="center"/>
    </xf>
    <xf numFmtId="0" fontId="0" fillId="4" borderId="0" xfId="0" applyFill="1" applyAlignment="1">
      <alignment horizontal="center" vertical="center" wrapText="1"/>
    </xf>
    <xf numFmtId="1" fontId="0" fillId="0" borderId="0" xfId="0" applyNumberFormat="1" applyAlignment="1">
      <alignment horizontal="center" vertical="center"/>
    </xf>
    <xf numFmtId="0" fontId="35" fillId="21" borderId="59" xfId="7" applyFont="1" applyFill="1" applyBorder="1" applyAlignment="1">
      <alignment horizontal="center" vertical="center" wrapText="1"/>
    </xf>
    <xf numFmtId="0" fontId="36" fillId="21" borderId="59" xfId="7" applyFont="1" applyFill="1" applyBorder="1" applyAlignment="1">
      <alignment horizontal="center" vertical="center" wrapText="1"/>
    </xf>
    <xf numFmtId="0" fontId="35" fillId="21" borderId="59" xfId="8" applyFont="1" applyFill="1" applyBorder="1" applyAlignment="1">
      <alignment horizontal="center" vertical="center" wrapText="1"/>
    </xf>
    <xf numFmtId="0" fontId="34" fillId="21" borderId="59" xfId="0" applyFont="1" applyFill="1" applyBorder="1" applyAlignment="1">
      <alignment horizontal="center" vertical="center" wrapText="1"/>
    </xf>
    <xf numFmtId="0" fontId="39" fillId="21" borderId="59" xfId="0" applyFont="1" applyFill="1" applyBorder="1" applyAlignment="1">
      <alignment horizontal="center" vertical="center" wrapText="1"/>
    </xf>
    <xf numFmtId="0" fontId="38" fillId="30" borderId="59" xfId="0" applyFont="1" applyFill="1" applyBorder="1" applyAlignment="1">
      <alignment horizontal="center" vertical="center" wrapText="1"/>
    </xf>
    <xf numFmtId="0" fontId="38" fillId="9" borderId="59" xfId="0" applyFont="1" applyFill="1" applyBorder="1" applyAlignment="1">
      <alignment horizontal="center" vertical="center" wrapText="1"/>
    </xf>
    <xf numFmtId="0" fontId="40" fillId="21" borderId="59" xfId="0" applyFont="1" applyFill="1" applyBorder="1" applyAlignment="1">
      <alignment horizontal="center" vertical="center" wrapText="1"/>
    </xf>
    <xf numFmtId="0" fontId="40" fillId="21" borderId="59" xfId="0" applyFont="1" applyFill="1" applyBorder="1" applyAlignment="1">
      <alignment vertical="center" wrapText="1"/>
    </xf>
    <xf numFmtId="9" fontId="14" fillId="21" borderId="59" xfId="0" applyNumberFormat="1" applyFont="1" applyFill="1" applyBorder="1" applyAlignment="1">
      <alignment horizontal="center" vertical="center"/>
    </xf>
    <xf numFmtId="0" fontId="41" fillId="6" borderId="60" xfId="0" applyFont="1" applyFill="1" applyBorder="1" applyAlignment="1">
      <alignment horizontal="center" vertical="center" wrapText="1"/>
    </xf>
    <xf numFmtId="0" fontId="42" fillId="21" borderId="60" xfId="0" applyFont="1" applyFill="1" applyBorder="1" applyAlignment="1">
      <alignment horizontal="center" vertical="center" wrapText="1"/>
    </xf>
    <xf numFmtId="0" fontId="41" fillId="33" borderId="60" xfId="0" applyFont="1" applyFill="1" applyBorder="1" applyAlignment="1">
      <alignment horizontal="center" vertical="center" wrapText="1"/>
    </xf>
    <xf numFmtId="9" fontId="14" fillId="21" borderId="61" xfId="0" applyNumberFormat="1" applyFont="1" applyFill="1" applyBorder="1" applyAlignment="1">
      <alignment horizontal="center" vertical="center"/>
    </xf>
    <xf numFmtId="0" fontId="41" fillId="4" borderId="62" xfId="0" applyFont="1" applyFill="1" applyBorder="1" applyAlignment="1">
      <alignment horizontal="center" vertical="center" wrapText="1"/>
    </xf>
    <xf numFmtId="0" fontId="42" fillId="21" borderId="59" xfId="0" applyFont="1" applyFill="1" applyBorder="1" applyAlignment="1">
      <alignment horizontal="center" vertical="center" wrapText="1"/>
    </xf>
    <xf numFmtId="0" fontId="41" fillId="30" borderId="59" xfId="0" applyFont="1" applyFill="1" applyBorder="1" applyAlignment="1">
      <alignment horizontal="center" vertical="center" wrapText="1"/>
    </xf>
    <xf numFmtId="0" fontId="41" fillId="9" borderId="59" xfId="0" applyFont="1" applyFill="1" applyBorder="1" applyAlignment="1">
      <alignment horizontal="center" vertical="center" wrapText="1"/>
    </xf>
    <xf numFmtId="9" fontId="38" fillId="21" borderId="59" xfId="0" applyNumberFormat="1" applyFont="1" applyFill="1" applyBorder="1" applyAlignment="1">
      <alignment horizontal="center" vertical="center" wrapText="1"/>
    </xf>
    <xf numFmtId="0" fontId="38" fillId="6" borderId="59" xfId="0" applyFont="1" applyFill="1" applyBorder="1" applyAlignment="1">
      <alignment horizontal="center" vertical="center" wrapText="1"/>
    </xf>
    <xf numFmtId="0" fontId="38" fillId="33" borderId="59" xfId="0" applyFont="1" applyFill="1" applyBorder="1" applyAlignment="1">
      <alignment horizontal="center" vertical="center" wrapText="1"/>
    </xf>
    <xf numFmtId="0" fontId="38" fillId="4" borderId="59" xfId="0" applyFont="1" applyFill="1" applyBorder="1" applyAlignment="1">
      <alignment horizontal="center" vertical="center" wrapText="1"/>
    </xf>
    <xf numFmtId="9" fontId="0" fillId="0" borderId="0" xfId="0" applyNumberFormat="1"/>
    <xf numFmtId="9" fontId="0" fillId="16" borderId="1" xfId="0" applyNumberFormat="1" applyFont="1" applyFill="1" applyBorder="1" applyAlignment="1">
      <alignment horizontal="center" vertical="center"/>
    </xf>
    <xf numFmtId="9" fontId="0" fillId="9" borderId="1" xfId="0" applyNumberFormat="1" applyFont="1" applyFill="1" applyBorder="1" applyAlignment="1">
      <alignment horizontal="center" vertical="center"/>
    </xf>
    <xf numFmtId="9" fontId="0" fillId="4" borderId="1" xfId="0" applyNumberFormat="1" applyFont="1" applyFill="1" applyBorder="1" applyAlignment="1">
      <alignment horizontal="center" vertical="center"/>
    </xf>
    <xf numFmtId="9" fontId="0" fillId="34" borderId="1" xfId="0" applyNumberFormat="1" applyFont="1" applyFill="1" applyBorder="1" applyAlignment="1">
      <alignment horizontal="center" vertical="center"/>
    </xf>
    <xf numFmtId="0" fontId="0" fillId="21" borderId="0" xfId="0" applyFill="1" applyBorder="1" applyAlignment="1" applyProtection="1">
      <alignment horizontal="center" vertical="center" wrapText="1"/>
      <protection locked="0"/>
    </xf>
    <xf numFmtId="9" fontId="0" fillId="0" borderId="1" xfId="5" applyFont="1" applyBorder="1" applyAlignment="1">
      <alignment horizontal="center" vertical="center" wrapText="1"/>
    </xf>
    <xf numFmtId="0" fontId="0" fillId="21" borderId="1" xfId="0" applyFill="1" applyBorder="1"/>
    <xf numFmtId="0" fontId="0" fillId="21" borderId="0" xfId="0" applyFont="1" applyFill="1" applyBorder="1" applyAlignment="1">
      <alignment horizontal="center" vertical="center" wrapText="1"/>
    </xf>
    <xf numFmtId="0" fontId="0" fillId="21" borderId="0" xfId="0" applyFont="1" applyFill="1" applyBorder="1" applyAlignment="1" applyProtection="1">
      <alignment horizontal="center" vertical="center" wrapText="1"/>
      <protection locked="0"/>
    </xf>
    <xf numFmtId="0" fontId="0" fillId="21" borderId="0" xfId="0" applyFill="1" applyBorder="1" applyProtection="1">
      <protection locked="0"/>
    </xf>
    <xf numFmtId="0" fontId="0" fillId="28" borderId="0" xfId="0" applyFont="1" applyFill="1" applyBorder="1" applyAlignment="1">
      <alignment horizontal="center" vertical="center" wrapText="1"/>
    </xf>
    <xf numFmtId="0" fontId="0" fillId="28" borderId="0" xfId="0" applyFont="1" applyFill="1" applyBorder="1" applyAlignment="1" applyProtection="1">
      <alignment horizontal="center" vertical="center" wrapText="1"/>
      <protection locked="0"/>
    </xf>
    <xf numFmtId="1" fontId="5" fillId="28" borderId="0" xfId="0" applyNumberFormat="1" applyFont="1" applyFill="1" applyBorder="1" applyAlignment="1">
      <alignment horizontal="center" vertical="center" wrapText="1"/>
    </xf>
    <xf numFmtId="0" fontId="0" fillId="21" borderId="0" xfId="0" applyFill="1" applyBorder="1"/>
    <xf numFmtId="1" fontId="5" fillId="21" borderId="0" xfId="0" applyNumberFormat="1" applyFont="1" applyFill="1" applyBorder="1" applyAlignment="1">
      <alignment horizontal="center" vertical="center" wrapText="1"/>
    </xf>
    <xf numFmtId="0" fontId="0" fillId="21" borderId="0" xfId="0" applyFill="1" applyAlignment="1" applyProtection="1">
      <alignment vertical="center"/>
      <protection locked="0"/>
    </xf>
    <xf numFmtId="1" fontId="0" fillId="21" borderId="0" xfId="0" applyNumberFormat="1" applyFont="1" applyFill="1" applyBorder="1" applyAlignment="1">
      <alignment horizontal="center" vertical="center" wrapText="1"/>
    </xf>
    <xf numFmtId="0" fontId="0" fillId="0" borderId="25" xfId="0"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0" fontId="0" fillId="0" borderId="2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17" xfId="0" applyFont="1" applyFill="1" applyBorder="1" applyAlignment="1">
      <alignment horizontal="center" vertical="center" wrapText="1"/>
    </xf>
    <xf numFmtId="0" fontId="0" fillId="21" borderId="0" xfId="0" applyFill="1"/>
    <xf numFmtId="9" fontId="0" fillId="21" borderId="1" xfId="5" applyFont="1" applyFill="1" applyBorder="1" applyAlignment="1">
      <alignment horizontal="center" vertical="center"/>
    </xf>
    <xf numFmtId="9" fontId="27" fillId="0" borderId="23" xfId="5" applyFont="1" applyFill="1" applyBorder="1" applyAlignment="1">
      <alignment horizontal="center" vertical="center" wrapText="1"/>
    </xf>
    <xf numFmtId="9" fontId="27" fillId="0" borderId="20" xfId="5" applyFont="1" applyFill="1" applyBorder="1" applyAlignment="1">
      <alignment horizontal="center" vertical="center" wrapText="1"/>
    </xf>
    <xf numFmtId="9" fontId="27" fillId="0" borderId="17" xfId="5" applyFont="1" applyFill="1" applyBorder="1" applyAlignment="1">
      <alignment horizontal="center" vertical="center" wrapText="1"/>
    </xf>
    <xf numFmtId="0" fontId="27" fillId="0" borderId="25" xfId="0" applyFont="1" applyFill="1" applyBorder="1" applyAlignment="1">
      <alignment horizontal="center" vertical="center" wrapText="1"/>
    </xf>
    <xf numFmtId="0" fontId="27" fillId="0" borderId="19" xfId="0" applyFont="1" applyFill="1" applyBorder="1" applyAlignment="1">
      <alignment horizontal="center" vertical="center" wrapText="1"/>
    </xf>
    <xf numFmtId="0" fontId="0" fillId="29" borderId="54" xfId="0" applyFill="1" applyBorder="1" applyProtection="1">
      <protection locked="0"/>
    </xf>
    <xf numFmtId="0" fontId="0" fillId="0" borderId="22" xfId="0" applyFill="1" applyBorder="1" applyAlignment="1" applyProtection="1">
      <alignment horizontal="center" vertical="center" wrapText="1"/>
      <protection locked="0"/>
    </xf>
    <xf numFmtId="0" fontId="0" fillId="19" borderId="54" xfId="0" applyFill="1" applyBorder="1" applyAlignment="1" applyProtection="1">
      <alignment vertical="center"/>
      <protection locked="0"/>
    </xf>
    <xf numFmtId="0" fontId="0" fillId="19" borderId="56" xfId="0" applyFont="1" applyFill="1" applyBorder="1" applyAlignment="1" applyProtection="1">
      <alignment horizontal="center" vertical="center"/>
    </xf>
    <xf numFmtId="0" fontId="0" fillId="19" borderId="57" xfId="0" applyFont="1" applyFill="1" applyBorder="1" applyAlignment="1" applyProtection="1">
      <alignment horizontal="center" vertical="center"/>
    </xf>
    <xf numFmtId="0" fontId="0" fillId="19" borderId="57" xfId="0" applyFont="1" applyFill="1" applyBorder="1" applyAlignment="1">
      <alignment horizontal="center" vertical="center" wrapText="1"/>
    </xf>
    <xf numFmtId="0" fontId="0" fillId="19" borderId="58" xfId="0" applyFont="1" applyFill="1" applyBorder="1" applyAlignment="1">
      <alignment horizontal="center" vertical="center"/>
    </xf>
    <xf numFmtId="0" fontId="0" fillId="0" borderId="20" xfId="0" applyFont="1" applyFill="1" applyBorder="1" applyAlignment="1">
      <alignment horizontal="center" vertical="center" wrapText="1"/>
    </xf>
    <xf numFmtId="0" fontId="0" fillId="19" borderId="56" xfId="0" applyFont="1" applyFill="1" applyBorder="1" applyAlignment="1">
      <alignment horizontal="center" vertical="center" wrapText="1"/>
    </xf>
    <xf numFmtId="0" fontId="27" fillId="0" borderId="22" xfId="0" applyFont="1" applyFill="1" applyBorder="1" applyAlignment="1">
      <alignment horizontal="center" vertical="center" wrapText="1"/>
    </xf>
    <xf numFmtId="0" fontId="27" fillId="19" borderId="56" xfId="0" applyFont="1" applyFill="1" applyBorder="1" applyAlignment="1">
      <alignment vertical="center" wrapText="1"/>
    </xf>
    <xf numFmtId="0" fontId="27" fillId="19" borderId="58" xfId="0" applyFont="1" applyFill="1" applyBorder="1" applyAlignment="1">
      <alignment vertical="center" wrapText="1"/>
    </xf>
    <xf numFmtId="0" fontId="28" fillId="21" borderId="6" xfId="0" applyFont="1" applyFill="1" applyBorder="1" applyAlignment="1">
      <alignment vertical="center"/>
    </xf>
    <xf numFmtId="0" fontId="28" fillId="21" borderId="7" xfId="0" applyFont="1" applyFill="1" applyBorder="1" applyAlignment="1">
      <alignment vertical="center"/>
    </xf>
    <xf numFmtId="0" fontId="28" fillId="21" borderId="47" xfId="0" applyFont="1" applyFill="1" applyBorder="1" applyAlignment="1">
      <alignment vertical="center"/>
    </xf>
    <xf numFmtId="0" fontId="28" fillId="21" borderId="48" xfId="0" applyFont="1" applyFill="1" applyBorder="1" applyAlignment="1">
      <alignment vertical="center"/>
    </xf>
    <xf numFmtId="0" fontId="28" fillId="21" borderId="0" xfId="0" applyFont="1" applyFill="1" applyBorder="1" applyAlignment="1">
      <alignment vertical="center"/>
    </xf>
    <xf numFmtId="9" fontId="0" fillId="0" borderId="1" xfId="5" applyFont="1" applyBorder="1" applyAlignment="1">
      <alignment horizontal="left" vertical="center" wrapText="1"/>
    </xf>
    <xf numFmtId="0" fontId="0" fillId="0" borderId="1" xfId="5" applyNumberFormat="1" applyFont="1" applyBorder="1" applyAlignment="1">
      <alignment horizontal="center" vertical="center" wrapText="1"/>
    </xf>
    <xf numFmtId="0" fontId="0" fillId="21" borderId="1" xfId="0" applyNumberFormat="1" applyFill="1" applyBorder="1"/>
    <xf numFmtId="0" fontId="0" fillId="21" borderId="1" xfId="0" applyFill="1" applyBorder="1" applyAlignment="1" applyProtection="1">
      <alignment horizontal="left" vertical="center" wrapText="1"/>
      <protection locked="0"/>
    </xf>
    <xf numFmtId="14" fontId="0" fillId="21" borderId="1" xfId="0" applyNumberFormat="1" applyFill="1" applyBorder="1" applyAlignment="1" applyProtection="1">
      <alignment horizontal="center" vertical="center" wrapText="1"/>
      <protection locked="0"/>
    </xf>
    <xf numFmtId="14" fontId="0" fillId="0" borderId="1" xfId="5" applyNumberFormat="1" applyFont="1" applyBorder="1" applyAlignment="1">
      <alignment horizontal="center" vertical="center" wrapText="1"/>
    </xf>
    <xf numFmtId="9" fontId="0" fillId="21" borderId="1" xfId="5" applyFont="1" applyFill="1" applyBorder="1" applyAlignment="1">
      <alignment horizontal="left" vertical="center" wrapText="1"/>
    </xf>
    <xf numFmtId="9" fontId="0" fillId="21" borderId="1" xfId="5" applyFont="1" applyFill="1" applyBorder="1" applyAlignment="1">
      <alignment horizontal="center" vertical="center" wrapText="1"/>
    </xf>
    <xf numFmtId="0" fontId="0" fillId="21" borderId="1" xfId="0" applyFill="1" applyBorder="1" applyAlignment="1" applyProtection="1">
      <alignment horizontal="center" vertical="center" wrapText="1"/>
    </xf>
    <xf numFmtId="9" fontId="1" fillId="21" borderId="1" xfId="5" applyFont="1" applyFill="1" applyBorder="1" applyAlignment="1" applyProtection="1">
      <alignment vertical="center"/>
    </xf>
    <xf numFmtId="9" fontId="0" fillId="21" borderId="1" xfId="5" applyFont="1" applyFill="1" applyBorder="1" applyAlignment="1" applyProtection="1">
      <alignment horizontal="center" vertical="center" wrapText="1"/>
    </xf>
    <xf numFmtId="0" fontId="0" fillId="0" borderId="45" xfId="0" applyBorder="1" applyAlignment="1">
      <alignment horizontal="center" vertical="center" wrapText="1"/>
    </xf>
    <xf numFmtId="0" fontId="0" fillId="21" borderId="1" xfId="0" applyFill="1" applyBorder="1" applyAlignment="1" applyProtection="1">
      <alignment horizontal="center" vertical="center" wrapText="1"/>
      <protection locked="0"/>
    </xf>
    <xf numFmtId="0" fontId="0" fillId="21" borderId="1" xfId="5" applyNumberFormat="1" applyFont="1" applyFill="1" applyBorder="1" applyAlignment="1">
      <alignment horizontal="center" vertical="center" wrapText="1"/>
    </xf>
    <xf numFmtId="9" fontId="1" fillId="21" borderId="2" xfId="5" applyFont="1" applyFill="1" applyBorder="1" applyAlignment="1" applyProtection="1">
      <alignment vertical="center"/>
    </xf>
    <xf numFmtId="9" fontId="0" fillId="21" borderId="2" xfId="5" applyFont="1" applyFill="1" applyBorder="1" applyAlignment="1" applyProtection="1">
      <alignment horizontal="center" vertical="center" wrapText="1"/>
    </xf>
    <xf numFmtId="14" fontId="0" fillId="21" borderId="1" xfId="0" applyNumberFormat="1" applyFill="1" applyBorder="1" applyAlignment="1" applyProtection="1">
      <alignment horizontal="center" vertical="center" wrapText="1"/>
      <protection locked="0"/>
    </xf>
    <xf numFmtId="0" fontId="0" fillId="21" borderId="1" xfId="0" applyFill="1" applyBorder="1" applyAlignment="1" applyProtection="1">
      <alignment horizontal="left" vertical="center" wrapText="1"/>
      <protection locked="0"/>
    </xf>
    <xf numFmtId="16" fontId="0" fillId="0" borderId="2" xfId="5" applyNumberFormat="1" applyFont="1" applyFill="1" applyBorder="1" applyAlignment="1">
      <alignment horizontal="center" vertical="center" wrapText="1"/>
    </xf>
    <xf numFmtId="9" fontId="0" fillId="0" borderId="2" xfId="5" applyFont="1" applyFill="1" applyBorder="1" applyAlignment="1">
      <alignment horizontal="left" vertical="center" wrapText="1"/>
    </xf>
    <xf numFmtId="0" fontId="0" fillId="0" borderId="2" xfId="0" applyFill="1" applyBorder="1" applyAlignment="1" applyProtection="1">
      <alignment horizontal="center" vertical="center" wrapText="1"/>
      <protection locked="0"/>
    </xf>
    <xf numFmtId="0" fontId="0" fillId="0" borderId="2" xfId="0" applyFill="1" applyBorder="1" applyAlignment="1" applyProtection="1">
      <alignment horizontal="center" vertical="center" wrapText="1"/>
    </xf>
    <xf numFmtId="9" fontId="0" fillId="0" borderId="2" xfId="5" applyFont="1" applyFill="1" applyBorder="1" applyAlignment="1">
      <alignment horizontal="center" vertical="center"/>
    </xf>
    <xf numFmtId="0" fontId="0" fillId="0" borderId="1" xfId="5" applyNumberFormat="1" applyFont="1" applyFill="1" applyBorder="1" applyAlignment="1">
      <alignment horizontal="center" vertical="center" wrapText="1"/>
    </xf>
    <xf numFmtId="9" fontId="0" fillId="0" borderId="1" xfId="5" applyFont="1" applyFill="1" applyBorder="1" applyAlignment="1">
      <alignment horizontal="left" vertical="center" wrapText="1"/>
    </xf>
    <xf numFmtId="0" fontId="0" fillId="0" borderId="1" xfId="0" applyFill="1" applyBorder="1" applyAlignment="1" applyProtection="1">
      <alignment horizontal="center" vertical="center" wrapText="1"/>
      <protection locked="0"/>
    </xf>
    <xf numFmtId="0" fontId="0" fillId="0" borderId="1" xfId="0" applyFill="1" applyBorder="1" applyAlignment="1" applyProtection="1">
      <alignment horizontal="center" vertical="center" wrapText="1"/>
    </xf>
    <xf numFmtId="9" fontId="0" fillId="0" borderId="1" xfId="5" applyFont="1" applyFill="1" applyBorder="1" applyAlignment="1">
      <alignment horizontal="center" vertical="center"/>
    </xf>
    <xf numFmtId="9" fontId="0" fillId="0" borderId="1" xfId="5"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NumberFormat="1" applyFill="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pplyProtection="1">
      <alignment horizontal="left" vertical="center" wrapText="1"/>
      <protection locked="0"/>
    </xf>
    <xf numFmtId="14" fontId="0" fillId="0" borderId="1" xfId="0" applyNumberFormat="1" applyFill="1" applyBorder="1" applyAlignment="1" applyProtection="1">
      <alignment horizontal="center" vertical="center" wrapText="1"/>
      <protection locked="0"/>
    </xf>
    <xf numFmtId="14" fontId="0" fillId="0" borderId="1" xfId="5" applyNumberFormat="1" applyFont="1" applyFill="1" applyBorder="1" applyAlignment="1">
      <alignment horizontal="center" vertical="center" wrapText="1"/>
    </xf>
    <xf numFmtId="14" fontId="0" fillId="21" borderId="1" xfId="5" applyNumberFormat="1" applyFont="1" applyFill="1" applyBorder="1" applyAlignment="1">
      <alignment horizontal="center" vertical="center" wrapText="1"/>
    </xf>
    <xf numFmtId="0" fontId="0" fillId="0" borderId="2" xfId="0" applyFill="1" applyBorder="1" applyAlignment="1" applyProtection="1">
      <alignment horizontal="left" vertical="center" wrapText="1"/>
      <protection locked="0"/>
    </xf>
    <xf numFmtId="14" fontId="0" fillId="0" borderId="2" xfId="0" applyNumberFormat="1" applyFill="1" applyBorder="1" applyAlignment="1" applyProtection="1">
      <alignment horizontal="center" vertical="center" wrapText="1"/>
      <protection locked="0"/>
    </xf>
    <xf numFmtId="0" fontId="0" fillId="0" borderId="2" xfId="0" applyFill="1" applyBorder="1" applyAlignment="1" applyProtection="1">
      <alignment vertical="center" wrapText="1"/>
      <protection locked="0"/>
    </xf>
    <xf numFmtId="0" fontId="0" fillId="21" borderId="1" xfId="0" applyFill="1" applyBorder="1" applyAlignment="1" applyProtection="1">
      <alignment vertical="center" wrapText="1"/>
      <protection locked="0"/>
    </xf>
    <xf numFmtId="9" fontId="0" fillId="0" borderId="1" xfId="5" applyFont="1" applyFill="1" applyBorder="1" applyAlignment="1">
      <alignment vertical="center" wrapText="1"/>
    </xf>
    <xf numFmtId="0" fontId="0" fillId="0" borderId="1" xfId="5" applyNumberFormat="1" applyFont="1" applyBorder="1" applyAlignment="1">
      <alignment vertical="center" wrapText="1"/>
    </xf>
    <xf numFmtId="9" fontId="0" fillId="21" borderId="1" xfId="5" applyFont="1" applyFill="1" applyBorder="1" applyAlignment="1">
      <alignment vertical="center" wrapText="1"/>
    </xf>
    <xf numFmtId="0" fontId="0" fillId="0" borderId="1" xfId="0" applyFill="1" applyBorder="1" applyAlignment="1" applyProtection="1">
      <alignment vertical="center" wrapText="1"/>
      <protection locked="0"/>
    </xf>
    <xf numFmtId="9" fontId="0" fillId="0" borderId="1" xfId="5" applyFont="1" applyBorder="1" applyAlignment="1">
      <alignment vertical="center" wrapText="1"/>
    </xf>
    <xf numFmtId="0" fontId="0" fillId="21" borderId="0" xfId="0" applyFill="1" applyAlignment="1"/>
    <xf numFmtId="0" fontId="40" fillId="21" borderId="59" xfId="0" applyFont="1" applyFill="1" applyBorder="1" applyAlignment="1">
      <alignment horizontal="center" vertical="center" wrapText="1"/>
    </xf>
    <xf numFmtId="0" fontId="34" fillId="21" borderId="59" xfId="0" applyFont="1" applyFill="1" applyBorder="1" applyAlignment="1">
      <alignment horizontal="center" vertical="center" wrapText="1"/>
    </xf>
    <xf numFmtId="0" fontId="34" fillId="32" borderId="61" xfId="7" applyFont="1" applyFill="1" applyBorder="1" applyAlignment="1">
      <alignment horizontal="center" vertical="center" wrapText="1"/>
    </xf>
    <xf numFmtId="0" fontId="34" fillId="32" borderId="63" xfId="7" applyFont="1" applyFill="1" applyBorder="1" applyAlignment="1">
      <alignment horizontal="center" vertical="center" wrapText="1"/>
    </xf>
    <xf numFmtId="0" fontId="19" fillId="22" borderId="34" xfId="0" applyFont="1" applyFill="1" applyBorder="1" applyAlignment="1">
      <alignment horizontal="center" vertical="center" wrapText="1"/>
    </xf>
    <xf numFmtId="0" fontId="19" fillId="22" borderId="29" xfId="0" applyFont="1" applyFill="1" applyBorder="1" applyAlignment="1">
      <alignment horizontal="center" vertical="center" wrapText="1"/>
    </xf>
    <xf numFmtId="0" fontId="19" fillId="22" borderId="28" xfId="0" applyFont="1" applyFill="1" applyBorder="1" applyAlignment="1">
      <alignment horizontal="center" vertical="center" wrapText="1"/>
    </xf>
    <xf numFmtId="0" fontId="25" fillId="23" borderId="35" xfId="0" applyFont="1" applyFill="1" applyBorder="1" applyAlignment="1">
      <alignment vertical="center" wrapText="1"/>
    </xf>
    <xf numFmtId="0" fontId="25" fillId="23" borderId="36" xfId="0" applyFont="1" applyFill="1" applyBorder="1" applyAlignment="1">
      <alignment vertical="center" wrapText="1"/>
    </xf>
    <xf numFmtId="0" fontId="25" fillId="23" borderId="37" xfId="0" applyFont="1" applyFill="1" applyBorder="1" applyAlignment="1">
      <alignment vertical="center" wrapText="1"/>
    </xf>
    <xf numFmtId="0" fontId="0" fillId="7" borderId="6" xfId="0" applyFill="1" applyBorder="1" applyAlignment="1">
      <alignment horizontal="center" vertical="center" wrapText="1"/>
    </xf>
    <xf numFmtId="0" fontId="0" fillId="7" borderId="7" xfId="0" applyFill="1" applyBorder="1" applyAlignment="1">
      <alignment horizontal="center" vertical="center" wrapText="1"/>
    </xf>
    <xf numFmtId="0" fontId="0" fillId="7" borderId="8" xfId="0" applyFill="1" applyBorder="1" applyAlignment="1">
      <alignment horizontal="center" vertical="center" wrapText="1"/>
    </xf>
    <xf numFmtId="0" fontId="20" fillId="4" borderId="1" xfId="0" applyFont="1" applyFill="1" applyBorder="1" applyAlignment="1">
      <alignment horizontal="center" vertical="center" wrapText="1"/>
    </xf>
    <xf numFmtId="49" fontId="19" fillId="0" borderId="0" xfId="0" applyNumberFormat="1" applyFont="1" applyFill="1" applyBorder="1" applyAlignment="1">
      <alignment horizontal="left" vertical="center" wrapText="1"/>
    </xf>
    <xf numFmtId="0" fontId="20" fillId="15" borderId="1" xfId="0" applyFont="1" applyFill="1" applyBorder="1" applyAlignment="1">
      <alignment horizontal="center" vertical="center" wrapText="1"/>
    </xf>
    <xf numFmtId="0" fontId="21" fillId="13"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4" fillId="0" borderId="1" xfId="0" applyFont="1" applyBorder="1" applyAlignment="1">
      <alignment vertical="center" wrapText="1"/>
    </xf>
    <xf numFmtId="0" fontId="25" fillId="23" borderId="34" xfId="0" applyFont="1" applyFill="1" applyBorder="1" applyAlignment="1">
      <alignment vertical="center" wrapText="1"/>
    </xf>
    <xf numFmtId="0" fontId="25" fillId="23" borderId="29" xfId="0" applyFont="1" applyFill="1" applyBorder="1" applyAlignment="1">
      <alignment vertical="center" wrapText="1"/>
    </xf>
    <xf numFmtId="0" fontId="25" fillId="23" borderId="28" xfId="0" applyFont="1" applyFill="1" applyBorder="1" applyAlignment="1">
      <alignment vertical="center" wrapText="1"/>
    </xf>
    <xf numFmtId="0" fontId="19" fillId="22" borderId="44" xfId="0" applyFont="1" applyFill="1" applyBorder="1" applyAlignment="1">
      <alignment horizontal="center" vertical="center" wrapText="1"/>
    </xf>
    <xf numFmtId="0" fontId="19" fillId="22" borderId="43" xfId="0" applyFont="1" applyFill="1" applyBorder="1" applyAlignment="1">
      <alignment horizontal="center" vertical="center" wrapText="1"/>
    </xf>
    <xf numFmtId="0" fontId="19" fillId="22" borderId="42" xfId="0" applyFont="1" applyFill="1" applyBorder="1" applyAlignment="1">
      <alignment horizontal="center" vertical="center" wrapText="1"/>
    </xf>
    <xf numFmtId="0" fontId="43" fillId="35" borderId="56" xfId="0" applyFont="1" applyFill="1" applyBorder="1" applyAlignment="1">
      <alignment horizontal="center" vertical="center" wrapText="1"/>
    </xf>
    <xf numFmtId="0" fontId="43" fillId="35" borderId="58" xfId="0" applyFont="1" applyFill="1" applyBorder="1" applyAlignment="1">
      <alignment horizontal="center" vertical="center" wrapText="1"/>
    </xf>
    <xf numFmtId="0" fontId="44" fillId="13" borderId="0" xfId="0" applyFont="1" applyFill="1" applyBorder="1" applyAlignment="1" applyProtection="1">
      <alignment horizontal="center" vertical="center"/>
      <protection locked="0"/>
    </xf>
    <xf numFmtId="0" fontId="43" fillId="5" borderId="51" xfId="0" applyFont="1" applyFill="1" applyBorder="1" applyAlignment="1">
      <alignment horizontal="center" vertical="center" wrapText="1"/>
    </xf>
    <xf numFmtId="0" fontId="43" fillId="5" borderId="52" xfId="0" applyFont="1" applyFill="1" applyBorder="1" applyAlignment="1">
      <alignment horizontal="center" vertical="center" wrapText="1"/>
    </xf>
    <xf numFmtId="0" fontId="43" fillId="5" borderId="55" xfId="0" applyFont="1" applyFill="1" applyBorder="1" applyAlignment="1">
      <alignment horizontal="center" vertical="center" wrapText="1"/>
    </xf>
    <xf numFmtId="9" fontId="0" fillId="0" borderId="3" xfId="5" applyFont="1" applyBorder="1" applyAlignment="1">
      <alignment vertical="center" wrapText="1"/>
    </xf>
    <xf numFmtId="0" fontId="0" fillId="0" borderId="45" xfId="0" applyBorder="1" applyAlignment="1">
      <alignment vertical="center" wrapText="1"/>
    </xf>
    <xf numFmtId="0" fontId="0" fillId="0" borderId="2" xfId="0" applyBorder="1" applyAlignment="1">
      <alignment vertical="center" wrapText="1"/>
    </xf>
    <xf numFmtId="0" fontId="0" fillId="21" borderId="3" xfId="0" applyFill="1" applyBorder="1" applyAlignment="1" applyProtection="1">
      <alignment horizontal="left" vertical="center" wrapText="1"/>
      <protection locked="0"/>
    </xf>
    <xf numFmtId="0" fontId="0" fillId="0" borderId="45" xfId="0" applyBorder="1" applyAlignment="1">
      <alignment horizontal="left" vertical="center" wrapText="1"/>
    </xf>
    <xf numFmtId="0" fontId="0" fillId="0" borderId="2" xfId="0" applyBorder="1" applyAlignment="1">
      <alignment horizontal="left" vertical="center" wrapText="1"/>
    </xf>
    <xf numFmtId="14" fontId="0" fillId="21" borderId="3" xfId="0" applyNumberFormat="1" applyFill="1" applyBorder="1" applyAlignment="1" applyProtection="1">
      <alignment horizontal="left" vertical="center" wrapText="1"/>
      <protection locked="0"/>
    </xf>
    <xf numFmtId="9" fontId="0" fillId="0" borderId="3" xfId="5" applyFont="1" applyBorder="1" applyAlignment="1">
      <alignment horizontal="left" vertical="center" wrapText="1"/>
    </xf>
    <xf numFmtId="9" fontId="0" fillId="0" borderId="1" xfId="5"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1" xfId="0" applyFill="1" applyBorder="1" applyAlignment="1" applyProtection="1">
      <alignment horizontal="left" vertical="center" wrapText="1"/>
      <protection locked="0"/>
    </xf>
    <xf numFmtId="0" fontId="0" fillId="0" borderId="3" xfId="0" applyFill="1" applyBorder="1" applyAlignment="1" applyProtection="1">
      <alignment horizontal="left" vertical="center" wrapText="1"/>
      <protection locked="0"/>
    </xf>
    <xf numFmtId="0" fontId="0" fillId="0" borderId="2" xfId="0" applyFill="1" applyBorder="1" applyAlignment="1" applyProtection="1">
      <alignment horizontal="left" vertical="center" wrapText="1"/>
      <protection locked="0"/>
    </xf>
    <xf numFmtId="0" fontId="0" fillId="0" borderId="3" xfId="0" applyFill="1" applyBorder="1" applyAlignment="1" applyProtection="1">
      <alignment vertical="center" wrapText="1"/>
      <protection locked="0"/>
    </xf>
    <xf numFmtId="0" fontId="0" fillId="0" borderId="2" xfId="0" applyFill="1" applyBorder="1" applyAlignment="1" applyProtection="1">
      <alignment vertical="center" wrapText="1"/>
      <protection locked="0"/>
    </xf>
    <xf numFmtId="14" fontId="0" fillId="0" borderId="3" xfId="0" applyNumberFormat="1" applyFill="1" applyBorder="1" applyAlignment="1" applyProtection="1">
      <alignment horizontal="center" vertical="center" wrapText="1"/>
      <protection locked="0"/>
    </xf>
    <xf numFmtId="14" fontId="0" fillId="0" borderId="2" xfId="0" applyNumberFormat="1" applyFill="1" applyBorder="1" applyAlignment="1" applyProtection="1">
      <alignment horizontal="center" vertical="center" wrapText="1"/>
      <protection locked="0"/>
    </xf>
    <xf numFmtId="0" fontId="0" fillId="0" borderId="3" xfId="0" applyFill="1" applyBorder="1" applyAlignment="1" applyProtection="1">
      <alignment horizontal="center" vertical="center" wrapText="1"/>
      <protection locked="0"/>
    </xf>
    <xf numFmtId="0" fontId="0" fillId="0" borderId="2" xfId="0" applyFill="1" applyBorder="1" applyAlignment="1" applyProtection="1">
      <alignment horizontal="center" vertical="center" wrapText="1"/>
      <protection locked="0"/>
    </xf>
    <xf numFmtId="9" fontId="0" fillId="0" borderId="1" xfId="5" applyFont="1" applyBorder="1" applyAlignment="1">
      <alignment horizontal="left" vertical="center" wrapText="1"/>
    </xf>
    <xf numFmtId="0" fontId="0" fillId="0" borderId="1" xfId="0" applyBorder="1" applyAlignment="1">
      <alignment horizontal="left" vertical="center" wrapText="1"/>
    </xf>
    <xf numFmtId="0" fontId="0" fillId="21" borderId="1" xfId="0" applyFill="1" applyBorder="1" applyAlignment="1" applyProtection="1">
      <alignment horizontal="left" vertical="center" wrapText="1"/>
      <protection locked="0"/>
    </xf>
    <xf numFmtId="0" fontId="0" fillId="0" borderId="2" xfId="0" applyFill="1" applyBorder="1" applyAlignment="1">
      <alignment vertical="center" wrapText="1"/>
    </xf>
    <xf numFmtId="14" fontId="0" fillId="0" borderId="3" xfId="0" applyNumberFormat="1" applyFill="1" applyBorder="1" applyAlignment="1" applyProtection="1">
      <alignment horizontal="left" vertical="center" wrapText="1"/>
      <protection locked="0"/>
    </xf>
    <xf numFmtId="0" fontId="0" fillId="0" borderId="2" xfId="0" applyFill="1" applyBorder="1" applyAlignment="1">
      <alignment horizontal="left" vertical="center" wrapText="1"/>
    </xf>
    <xf numFmtId="9" fontId="0" fillId="0" borderId="3" xfId="5" applyFont="1" applyFill="1" applyBorder="1" applyAlignment="1">
      <alignment horizontal="left" vertical="center" wrapText="1"/>
    </xf>
    <xf numFmtId="9" fontId="0" fillId="0" borderId="1" xfId="5" applyFont="1" applyFill="1" applyBorder="1" applyAlignment="1">
      <alignment vertical="center" wrapText="1"/>
    </xf>
    <xf numFmtId="0" fontId="0" fillId="0" borderId="1" xfId="0" applyFill="1" applyBorder="1" applyAlignment="1">
      <alignment vertical="center" wrapText="1"/>
    </xf>
    <xf numFmtId="14" fontId="0" fillId="0" borderId="1" xfId="0" applyNumberFormat="1" applyFill="1" applyBorder="1" applyAlignment="1" applyProtection="1">
      <alignment horizontal="left" vertical="center" wrapText="1"/>
      <protection locked="0"/>
    </xf>
    <xf numFmtId="0" fontId="0" fillId="0" borderId="3" xfId="5" applyNumberFormat="1" applyFont="1" applyFill="1" applyBorder="1" applyAlignment="1">
      <alignment horizontal="left" vertical="center" wrapText="1"/>
    </xf>
    <xf numFmtId="0" fontId="0" fillId="21" borderId="1" xfId="0" applyFill="1" applyBorder="1" applyAlignment="1" applyProtection="1">
      <alignment vertical="center" wrapText="1"/>
      <protection locked="0"/>
    </xf>
    <xf numFmtId="0" fontId="0" fillId="0" borderId="1" xfId="0" applyBorder="1" applyAlignment="1">
      <alignment vertical="center" wrapText="1"/>
    </xf>
    <xf numFmtId="14" fontId="0" fillId="21" borderId="1" xfId="0" applyNumberFormat="1" applyFill="1" applyBorder="1" applyAlignment="1" applyProtection="1">
      <alignment horizontal="left" vertical="center" wrapText="1"/>
      <protection locked="0"/>
    </xf>
    <xf numFmtId="9" fontId="0" fillId="0" borderId="2" xfId="5" applyFont="1" applyBorder="1" applyAlignment="1">
      <alignment horizontal="left" vertical="center" wrapText="1"/>
    </xf>
    <xf numFmtId="9" fontId="0" fillId="0" borderId="2" xfId="5" applyFont="1" applyBorder="1" applyAlignment="1">
      <alignment vertical="center" wrapText="1"/>
    </xf>
    <xf numFmtId="0" fontId="0" fillId="0" borderId="3" xfId="5" applyNumberFormat="1" applyFont="1" applyBorder="1" applyAlignment="1">
      <alignment horizontal="center" vertical="center" wrapText="1"/>
    </xf>
    <xf numFmtId="0" fontId="0" fillId="0" borderId="2" xfId="5" applyNumberFormat="1" applyFont="1" applyBorder="1" applyAlignment="1">
      <alignment horizontal="center" vertical="center" wrapText="1"/>
    </xf>
    <xf numFmtId="14" fontId="0" fillId="21" borderId="3" xfId="0" applyNumberFormat="1" applyFill="1" applyBorder="1" applyAlignment="1" applyProtection="1">
      <alignment horizontal="center" vertical="center" wrapText="1"/>
      <protection locked="0"/>
    </xf>
    <xf numFmtId="14" fontId="0" fillId="21" borderId="2" xfId="0" applyNumberFormat="1" applyFill="1" applyBorder="1" applyAlignment="1" applyProtection="1">
      <alignment horizontal="center" vertical="center" wrapText="1"/>
      <protection locked="0"/>
    </xf>
    <xf numFmtId="0" fontId="0" fillId="21" borderId="3" xfId="0" applyFill="1" applyBorder="1" applyAlignment="1" applyProtection="1">
      <alignment horizontal="center" vertical="center" wrapText="1"/>
      <protection locked="0"/>
    </xf>
    <xf numFmtId="0" fontId="0" fillId="21" borderId="2" xfId="0" applyFill="1" applyBorder="1" applyAlignment="1" applyProtection="1">
      <alignment horizontal="center" vertical="center" wrapText="1"/>
      <protection locked="0"/>
    </xf>
    <xf numFmtId="9" fontId="0" fillId="0" borderId="3" xfId="5" applyFont="1" applyBorder="1" applyAlignment="1">
      <alignment horizontal="center" vertical="center" wrapText="1"/>
    </xf>
    <xf numFmtId="9" fontId="0" fillId="0" borderId="45" xfId="5" applyFont="1" applyBorder="1" applyAlignment="1">
      <alignment horizontal="center" vertical="center" wrapText="1"/>
    </xf>
    <xf numFmtId="9" fontId="0" fillId="0" borderId="2" xfId="5" applyFont="1" applyBorder="1" applyAlignment="1">
      <alignment horizontal="center" vertical="center" wrapText="1"/>
    </xf>
    <xf numFmtId="0" fontId="0" fillId="21" borderId="45" xfId="0" applyFill="1" applyBorder="1" applyAlignment="1" applyProtection="1">
      <alignment horizontal="center" vertical="center" wrapText="1"/>
      <protection locked="0"/>
    </xf>
    <xf numFmtId="0" fontId="0" fillId="0" borderId="1" xfId="0" applyFill="1" applyBorder="1" applyAlignment="1" applyProtection="1">
      <alignment vertical="center" wrapText="1"/>
      <protection locked="0"/>
    </xf>
    <xf numFmtId="0" fontId="0" fillId="21" borderId="45" xfId="0" applyFill="1" applyBorder="1" applyAlignment="1" applyProtection="1">
      <alignment horizontal="left" vertical="center" wrapText="1"/>
      <protection locked="0"/>
    </xf>
    <xf numFmtId="0" fontId="0" fillId="21" borderId="2" xfId="0" applyFill="1" applyBorder="1" applyAlignment="1" applyProtection="1">
      <alignment horizontal="left" vertical="center" wrapText="1"/>
      <protection locked="0"/>
    </xf>
    <xf numFmtId="0" fontId="0" fillId="21" borderId="3" xfId="0" applyFill="1" applyBorder="1" applyAlignment="1" applyProtection="1">
      <alignment vertical="center" wrapText="1"/>
      <protection locked="0"/>
    </xf>
    <xf numFmtId="0" fontId="14" fillId="42" borderId="3" xfId="0" applyFont="1" applyFill="1" applyBorder="1" applyAlignment="1" applyProtection="1">
      <alignment horizontal="center" vertical="center" wrapText="1"/>
      <protection locked="0"/>
    </xf>
    <xf numFmtId="0" fontId="14" fillId="42" borderId="45" xfId="0" applyFont="1" applyFill="1" applyBorder="1" applyAlignment="1" applyProtection="1">
      <alignment horizontal="center" vertical="center" wrapText="1"/>
      <protection locked="0"/>
    </xf>
    <xf numFmtId="0" fontId="14" fillId="42" borderId="2" xfId="0" applyFont="1" applyFill="1" applyBorder="1" applyAlignment="1" applyProtection="1">
      <alignment horizontal="center" vertical="center" wrapText="1"/>
      <protection locked="0"/>
    </xf>
    <xf numFmtId="0" fontId="48" fillId="38" borderId="51" xfId="0" applyFont="1" applyFill="1" applyBorder="1" applyAlignment="1">
      <alignment horizontal="center" vertical="center"/>
    </xf>
    <xf numFmtId="0" fontId="48" fillId="38" borderId="52" xfId="0" applyFont="1" applyFill="1" applyBorder="1" applyAlignment="1">
      <alignment horizontal="center" vertical="center"/>
    </xf>
    <xf numFmtId="0" fontId="48" fillId="40" borderId="51" xfId="0" applyFont="1" applyFill="1" applyBorder="1" applyAlignment="1">
      <alignment horizontal="center" vertical="center"/>
    </xf>
    <xf numFmtId="0" fontId="48" fillId="40" borderId="52" xfId="0" applyFont="1" applyFill="1" applyBorder="1" applyAlignment="1">
      <alignment horizontal="center" vertical="center"/>
    </xf>
    <xf numFmtId="0" fontId="48" fillId="40" borderId="55" xfId="0" applyFont="1" applyFill="1" applyBorder="1" applyAlignment="1">
      <alignment horizontal="center" vertical="center"/>
    </xf>
    <xf numFmtId="9" fontId="0" fillId="0" borderId="45" xfId="5" applyFont="1" applyBorder="1" applyAlignment="1">
      <alignment horizontal="left" vertical="center" wrapText="1"/>
    </xf>
    <xf numFmtId="9" fontId="0" fillId="0" borderId="45" xfId="5" applyFont="1" applyBorder="1" applyAlignment="1">
      <alignment vertical="center" wrapText="1"/>
    </xf>
    <xf numFmtId="14" fontId="0" fillId="21" borderId="45" xfId="0" applyNumberFormat="1" applyFill="1" applyBorder="1" applyAlignment="1" applyProtection="1">
      <alignment horizontal="center" vertical="center" wrapText="1"/>
      <protection locked="0"/>
    </xf>
    <xf numFmtId="14" fontId="0" fillId="0" borderId="3" xfId="5" applyNumberFormat="1" applyFont="1" applyBorder="1" applyAlignment="1">
      <alignment horizontal="center" vertical="center" wrapText="1"/>
    </xf>
    <xf numFmtId="14" fontId="0" fillId="0" borderId="45" xfId="5" applyNumberFormat="1" applyFont="1" applyBorder="1" applyAlignment="1">
      <alignment horizontal="center" vertical="center" wrapText="1"/>
    </xf>
    <xf numFmtId="14" fontId="0" fillId="0" borderId="2" xfId="5" applyNumberFormat="1" applyFont="1" applyBorder="1" applyAlignment="1">
      <alignment horizontal="center" vertical="center" wrapText="1"/>
    </xf>
    <xf numFmtId="14" fontId="0" fillId="0" borderId="1" xfId="0" applyNumberFormat="1" applyFill="1" applyBorder="1" applyAlignment="1" applyProtection="1">
      <alignment horizontal="center" vertical="center" wrapText="1"/>
      <protection locked="0"/>
    </xf>
    <xf numFmtId="9" fontId="0" fillId="0" borderId="2" xfId="5" applyFont="1" applyFill="1" applyBorder="1" applyAlignment="1">
      <alignment horizontal="left" vertical="center" wrapText="1"/>
    </xf>
    <xf numFmtId="9" fontId="0" fillId="0" borderId="3" xfId="5" applyFont="1" applyFill="1" applyBorder="1" applyAlignment="1">
      <alignment vertical="center" wrapText="1"/>
    </xf>
    <xf numFmtId="14" fontId="0" fillId="0" borderId="3" xfId="5" applyNumberFormat="1" applyFont="1" applyFill="1" applyBorder="1" applyAlignment="1">
      <alignment horizontal="left" vertical="center" wrapText="1"/>
    </xf>
    <xf numFmtId="9" fontId="0" fillId="0" borderId="1" xfId="5" applyFont="1" applyBorder="1" applyAlignment="1">
      <alignment vertical="center" wrapText="1"/>
    </xf>
    <xf numFmtId="0" fontId="0" fillId="21" borderId="1" xfId="0" applyFill="1" applyBorder="1" applyAlignment="1" applyProtection="1">
      <alignment horizontal="center" vertical="center" wrapText="1"/>
      <protection locked="0"/>
    </xf>
    <xf numFmtId="0" fontId="0" fillId="0" borderId="1" xfId="0" applyBorder="1" applyAlignment="1">
      <alignment horizontal="center" vertical="center" wrapText="1"/>
    </xf>
    <xf numFmtId="14" fontId="0" fillId="21" borderId="1" xfId="0" applyNumberFormat="1" applyFill="1" applyBorder="1" applyAlignment="1" applyProtection="1">
      <alignment horizontal="center" vertical="center" wrapText="1"/>
      <protection locked="0"/>
    </xf>
    <xf numFmtId="0" fontId="0" fillId="0" borderId="3" xfId="0" applyBorder="1" applyAlignment="1">
      <alignment horizontal="center" vertical="center" wrapText="1"/>
    </xf>
    <xf numFmtId="0" fontId="0" fillId="0" borderId="45"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left" vertical="center" wrapText="1"/>
    </xf>
    <xf numFmtId="0" fontId="0" fillId="21" borderId="3" xfId="0" applyFill="1" applyBorder="1" applyAlignment="1">
      <alignment horizontal="center" vertical="center" wrapText="1"/>
    </xf>
    <xf numFmtId="0" fontId="0" fillId="21" borderId="45" xfId="0" applyFill="1" applyBorder="1" applyAlignment="1">
      <alignment horizontal="center" vertical="center" wrapText="1"/>
    </xf>
    <xf numFmtId="0" fontId="0" fillId="21" borderId="2" xfId="0" applyFill="1" applyBorder="1" applyAlignment="1">
      <alignment horizontal="center" vertical="center" wrapText="1"/>
    </xf>
    <xf numFmtId="0" fontId="48" fillId="36" borderId="51" xfId="0" applyFont="1" applyFill="1" applyBorder="1" applyAlignment="1">
      <alignment horizontal="center" vertical="center"/>
    </xf>
    <xf numFmtId="0" fontId="48" fillId="36" borderId="52" xfId="0" applyFont="1" applyFill="1" applyBorder="1" applyAlignment="1">
      <alignment horizontal="center" vertical="center"/>
    </xf>
    <xf numFmtId="0" fontId="48" fillId="36" borderId="55" xfId="0" applyFont="1" applyFill="1" applyBorder="1" applyAlignment="1">
      <alignment horizontal="center" vertical="center"/>
    </xf>
    <xf numFmtId="0" fontId="0" fillId="0" borderId="3" xfId="0" applyBorder="1" applyAlignment="1" applyProtection="1">
      <alignment horizontal="center" vertical="center" wrapText="1"/>
    </xf>
    <xf numFmtId="0" fontId="0" fillId="0" borderId="45" xfId="0" applyBorder="1" applyAlignment="1" applyProtection="1">
      <alignment horizontal="center" vertical="center" wrapText="1"/>
    </xf>
    <xf numFmtId="0" fontId="0" fillId="0" borderId="2" xfId="0" applyBorder="1" applyAlignment="1" applyProtection="1">
      <alignment horizontal="center" vertical="center" wrapText="1"/>
    </xf>
    <xf numFmtId="9" fontId="0" fillId="21" borderId="3" xfId="0" applyNumberFormat="1" applyFill="1" applyBorder="1" applyAlignment="1" applyProtection="1">
      <alignment horizontal="center" vertical="center" wrapText="1"/>
    </xf>
    <xf numFmtId="9" fontId="0" fillId="21" borderId="45" xfId="0" applyNumberFormat="1" applyFill="1" applyBorder="1" applyAlignment="1" applyProtection="1">
      <alignment horizontal="center" vertical="center" wrapText="1"/>
    </xf>
    <xf numFmtId="9" fontId="0" fillId="21" borderId="2" xfId="0" applyNumberFormat="1" applyFill="1" applyBorder="1" applyAlignment="1" applyProtection="1">
      <alignment horizontal="center" vertical="center" wrapText="1"/>
    </xf>
    <xf numFmtId="9" fontId="0" fillId="0" borderId="3" xfId="5" applyFont="1" applyBorder="1" applyAlignment="1" applyProtection="1">
      <alignment horizontal="center" vertical="center" wrapText="1"/>
    </xf>
    <xf numFmtId="9" fontId="0" fillId="0" borderId="45" xfId="5" applyFont="1" applyBorder="1" applyAlignment="1" applyProtection="1">
      <alignment horizontal="center" vertical="center" wrapText="1"/>
    </xf>
    <xf numFmtId="9" fontId="0" fillId="0" borderId="2" xfId="5" applyFont="1" applyBorder="1" applyAlignment="1" applyProtection="1">
      <alignment horizontal="center" vertical="center" wrapText="1"/>
    </xf>
    <xf numFmtId="0" fontId="49" fillId="13" borderId="0" xfId="0" applyFont="1" applyFill="1" applyBorder="1" applyAlignment="1">
      <alignment horizontal="center" vertical="center" wrapText="1"/>
    </xf>
    <xf numFmtId="0" fontId="49" fillId="13" borderId="48" xfId="0" applyFont="1" applyFill="1" applyBorder="1" applyAlignment="1">
      <alignment horizontal="center" vertical="center" wrapText="1"/>
    </xf>
    <xf numFmtId="0" fontId="28" fillId="30" borderId="51" xfId="0" applyFont="1" applyFill="1" applyBorder="1" applyAlignment="1">
      <alignment horizontal="center" vertical="center"/>
    </xf>
    <xf numFmtId="0" fontId="28" fillId="30" borderId="52" xfId="0" applyFont="1" applyFill="1" applyBorder="1" applyAlignment="1">
      <alignment horizontal="center" vertical="center"/>
    </xf>
    <xf numFmtId="0" fontId="0" fillId="0" borderId="64" xfId="0" applyBorder="1" applyAlignment="1">
      <alignment horizontal="center" vertical="center" wrapText="1"/>
    </xf>
    <xf numFmtId="0" fontId="27" fillId="32" borderId="53" xfId="0" applyFont="1" applyFill="1" applyBorder="1" applyAlignment="1">
      <alignment horizontal="center" vertical="center"/>
    </xf>
    <xf numFmtId="0" fontId="27" fillId="32" borderId="50" xfId="0" applyFont="1" applyFill="1" applyBorder="1" applyAlignment="1">
      <alignment horizontal="center" vertical="center"/>
    </xf>
    <xf numFmtId="0" fontId="27" fillId="32" borderId="53" xfId="0" applyFont="1" applyFill="1" applyBorder="1" applyAlignment="1">
      <alignment horizontal="center" vertical="center" wrapText="1"/>
    </xf>
    <xf numFmtId="0" fontId="27" fillId="32" borderId="50" xfId="0" applyFont="1" applyFill="1" applyBorder="1" applyAlignment="1">
      <alignment horizontal="center" vertical="center" wrapText="1"/>
    </xf>
    <xf numFmtId="0" fontId="27" fillId="41" borderId="53" xfId="0" applyFont="1" applyFill="1" applyBorder="1" applyAlignment="1">
      <alignment horizontal="center" vertical="center" textRotation="90" wrapText="1"/>
    </xf>
    <xf numFmtId="0" fontId="27" fillId="41" borderId="50" xfId="0" applyFont="1" applyFill="1" applyBorder="1" applyAlignment="1">
      <alignment horizontal="center" vertical="center" textRotation="90" wrapText="1"/>
    </xf>
    <xf numFmtId="0" fontId="27" fillId="41" borderId="53" xfId="0" applyFont="1" applyFill="1" applyBorder="1" applyAlignment="1">
      <alignment horizontal="center" vertical="center" wrapText="1"/>
    </xf>
    <xf numFmtId="0" fontId="27" fillId="41" borderId="50" xfId="0" applyFont="1" applyFill="1" applyBorder="1" applyAlignment="1">
      <alignment horizontal="center" vertical="center" wrapText="1"/>
    </xf>
    <xf numFmtId="0" fontId="27" fillId="39" borderId="53" xfId="0" applyFont="1" applyFill="1" applyBorder="1" applyAlignment="1">
      <alignment horizontal="center" vertical="center" wrapText="1"/>
    </xf>
    <xf numFmtId="0" fontId="27" fillId="39" borderId="50" xfId="0" applyFont="1" applyFill="1" applyBorder="1" applyAlignment="1">
      <alignment horizontal="center" vertical="center" wrapText="1"/>
    </xf>
    <xf numFmtId="0" fontId="27" fillId="19" borderId="53" xfId="0" applyFont="1" applyFill="1" applyBorder="1" applyAlignment="1">
      <alignment horizontal="center" vertical="center" wrapText="1"/>
    </xf>
    <xf numFmtId="0" fontId="27" fillId="19" borderId="50" xfId="0" applyFont="1" applyFill="1" applyBorder="1" applyAlignment="1">
      <alignment horizontal="center" vertical="center" wrapText="1"/>
    </xf>
    <xf numFmtId="0" fontId="27" fillId="19" borderId="53" xfId="0" applyFont="1" applyFill="1" applyBorder="1" applyAlignment="1">
      <alignment vertical="center" wrapText="1"/>
    </xf>
    <xf numFmtId="0" fontId="27" fillId="19" borderId="50" xfId="0" applyFont="1" applyFill="1" applyBorder="1" applyAlignment="1">
      <alignment vertical="center" wrapText="1"/>
    </xf>
    <xf numFmtId="0" fontId="0" fillId="21" borderId="64" xfId="0" applyFill="1" applyBorder="1" applyAlignment="1">
      <alignment horizontal="left" vertical="center" wrapText="1"/>
    </xf>
    <xf numFmtId="0" fontId="0" fillId="21" borderId="45" xfId="0" applyFill="1" applyBorder="1" applyAlignment="1">
      <alignment horizontal="left" vertical="center" wrapText="1"/>
    </xf>
    <xf numFmtId="0" fontId="0" fillId="0" borderId="64" xfId="0" applyBorder="1" applyAlignment="1">
      <alignment horizontal="left" vertical="center" wrapText="1"/>
    </xf>
    <xf numFmtId="0" fontId="48" fillId="37" borderId="51" xfId="0" applyFont="1" applyFill="1" applyBorder="1" applyAlignment="1">
      <alignment horizontal="center" vertical="center"/>
    </xf>
    <xf numFmtId="0" fontId="48" fillId="37" borderId="52" xfId="0" applyFont="1" applyFill="1" applyBorder="1" applyAlignment="1">
      <alignment horizontal="center" vertical="center"/>
    </xf>
    <xf numFmtId="0" fontId="48" fillId="37" borderId="55" xfId="0" applyFont="1" applyFill="1" applyBorder="1" applyAlignment="1">
      <alignment horizontal="center" vertical="center"/>
    </xf>
    <xf numFmtId="0" fontId="27" fillId="32" borderId="53" xfId="0" applyFont="1" applyFill="1" applyBorder="1" applyAlignment="1">
      <alignment horizontal="center" vertical="center" textRotation="90"/>
    </xf>
    <xf numFmtId="0" fontId="27" fillId="32" borderId="50" xfId="0" applyFont="1" applyFill="1" applyBorder="1" applyAlignment="1">
      <alignment horizontal="center" vertical="center" textRotation="90"/>
    </xf>
    <xf numFmtId="9" fontId="0" fillId="21" borderId="1" xfId="0" applyNumberFormat="1" applyFill="1" applyBorder="1" applyAlignment="1" applyProtection="1">
      <alignment horizontal="center" vertical="center" wrapText="1"/>
    </xf>
    <xf numFmtId="9" fontId="0" fillId="0" borderId="1" xfId="5" applyFont="1" applyBorder="1" applyAlignment="1" applyProtection="1">
      <alignment horizontal="center" vertical="center" wrapText="1"/>
    </xf>
    <xf numFmtId="9" fontId="0" fillId="0" borderId="1" xfId="5" applyFont="1" applyBorder="1" applyAlignment="1">
      <alignment horizontal="center" vertical="center" wrapText="1"/>
    </xf>
    <xf numFmtId="0" fontId="0" fillId="0" borderId="1" xfId="0" applyBorder="1" applyAlignment="1" applyProtection="1">
      <alignment horizontal="center" vertical="center" wrapText="1"/>
    </xf>
    <xf numFmtId="0" fontId="14" fillId="42" borderId="1" xfId="0" applyFont="1" applyFill="1" applyBorder="1" applyAlignment="1" applyProtection="1">
      <alignment horizontal="center" vertical="center" wrapText="1"/>
      <protection locked="0"/>
    </xf>
    <xf numFmtId="0" fontId="2" fillId="26" borderId="1" xfId="0" applyFont="1" applyFill="1" applyBorder="1" applyAlignment="1">
      <alignment horizontal="center" vertical="center"/>
    </xf>
    <xf numFmtId="0" fontId="0" fillId="3" borderId="1" xfId="0" applyFill="1" applyBorder="1" applyAlignment="1">
      <alignment horizontal="center" vertical="center"/>
    </xf>
    <xf numFmtId="0" fontId="0" fillId="24" borderId="1" xfId="0" applyFill="1" applyBorder="1" applyAlignment="1">
      <alignment horizontal="center" vertical="center"/>
    </xf>
    <xf numFmtId="0" fontId="0" fillId="20" borderId="1" xfId="0" applyFill="1" applyBorder="1" applyAlignment="1">
      <alignment horizontal="center"/>
    </xf>
    <xf numFmtId="0" fontId="0" fillId="18" borderId="1" xfId="0" applyFont="1" applyFill="1" applyBorder="1" applyAlignment="1">
      <alignment horizontal="center"/>
    </xf>
    <xf numFmtId="0" fontId="0" fillId="9" borderId="1" xfId="0" applyFill="1" applyBorder="1" applyAlignment="1">
      <alignment horizontal="center" vertical="center" wrapText="1"/>
    </xf>
    <xf numFmtId="0" fontId="14" fillId="17" borderId="23" xfId="0" applyFont="1" applyFill="1" applyBorder="1" applyAlignment="1">
      <alignment horizontal="center"/>
    </xf>
    <xf numFmtId="0" fontId="14" fillId="17" borderId="24" xfId="0" applyFont="1" applyFill="1" applyBorder="1" applyAlignment="1">
      <alignment horizontal="center"/>
    </xf>
    <xf numFmtId="0" fontId="14" fillId="17" borderId="25" xfId="0" applyFont="1" applyFill="1" applyBorder="1" applyAlignment="1">
      <alignment horizontal="center"/>
    </xf>
    <xf numFmtId="0" fontId="2" fillId="26" borderId="1" xfId="0" applyFont="1" applyFill="1" applyBorder="1" applyAlignment="1">
      <alignment horizontal="center"/>
    </xf>
  </cellXfs>
  <cellStyles count="9">
    <cellStyle name="Hipervínculo" xfId="8" builtinId="8"/>
    <cellStyle name="Millares" xfId="6" builtinId="3"/>
    <cellStyle name="Moneda" xfId="1" builtinId="4"/>
    <cellStyle name="Moneda 2" xfId="3" xr:uid="{00000000-0005-0000-0000-000004000000}"/>
    <cellStyle name="Moneda 3" xfId="2" xr:uid="{00000000-0005-0000-0000-000005000000}"/>
    <cellStyle name="Moneda 4" xfId="4" xr:uid="{00000000-0005-0000-0000-000006000000}"/>
    <cellStyle name="Normal" xfId="0" builtinId="0"/>
    <cellStyle name="Normal 2 2" xfId="7" xr:uid="{D4CEB04F-D9CE-6C4D-A398-7C9C02F97B02}"/>
    <cellStyle name="Porcentaje" xfId="5" builtinId="5"/>
  </cellStyles>
  <dxfs count="125">
    <dxf>
      <numFmt numFmtId="1" formatCode="0"/>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alignment horizontal="center"/>
    </dxf>
    <dxf>
      <alignment vertical="center"/>
    </dxf>
    <dxf>
      <alignment wrapText="1"/>
    </dxf>
    <dxf>
      <font>
        <b val="0"/>
        <i val="0"/>
        <strike val="0"/>
        <condense val="0"/>
        <extend val="0"/>
        <outline val="0"/>
        <shadow val="0"/>
        <u val="none"/>
        <vertAlign val="baseline"/>
        <sz val="10"/>
        <color rgb="FF000000"/>
        <name val="Calibri"/>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rgb="FF000000"/>
        <name val="Calibri"/>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border>
        <bottom style="medium">
          <color indexed="64"/>
        </bottom>
      </border>
    </dxf>
    <dxf>
      <font>
        <b val="0"/>
        <i val="0"/>
        <strike val="0"/>
        <condense val="0"/>
        <extend val="0"/>
        <outline val="0"/>
        <shadow val="0"/>
        <u val="none"/>
        <vertAlign val="baseline"/>
        <sz val="10"/>
        <color rgb="FF000000"/>
        <name val="Calibri"/>
        <family val="2"/>
        <scheme val="none"/>
      </font>
      <fill>
        <patternFill patternType="solid">
          <fgColor indexed="64"/>
          <bgColor theme="7" tint="0.59999389629810485"/>
        </patternFill>
      </fill>
      <alignment horizontal="general" vertical="center" textRotation="0" wrapText="1" indent="0" justifyLastLine="0" shrinkToFit="0" readingOrder="0"/>
      <border diagonalUp="0" diagonalDown="0">
        <left style="thin">
          <color indexed="64"/>
        </left>
        <right style="thin">
          <color indexed="64"/>
        </right>
        <top/>
        <bottom/>
        <vertical style="thin">
          <color indexed="64"/>
        </vertical>
        <horizontal/>
      </border>
    </dxf>
    <dxf>
      <font>
        <b val="0"/>
        <i val="0"/>
        <strike val="0"/>
        <condense val="0"/>
        <extend val="0"/>
        <outline val="0"/>
        <shadow val="0"/>
        <u val="none"/>
        <vertAlign val="baseline"/>
        <sz val="11"/>
        <color theme="1"/>
        <name val="Calibri"/>
        <family val="2"/>
        <scheme val="minor"/>
      </font>
      <fill>
        <patternFill patternType="none">
          <fgColor theme="4" tint="0.79998168889431442"/>
          <bgColor auto="1"/>
        </patternFill>
      </fill>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outline="0">
        <left style="thin">
          <color indexed="64"/>
        </lef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border outline="0">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theme="7"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alignment horizontal="center" vertical="center" textRotation="0" wrapText="0" indent="0" justifyLastLine="0" shrinkToFit="0" readingOrder="0"/>
      <border diagonalUp="0" diagonalDown="0">
        <left style="medium">
          <color rgb="FFBDD6EE"/>
        </left>
      </border>
    </dxf>
    <dxf>
      <font>
        <b/>
        <i val="0"/>
        <strike val="0"/>
        <condense val="0"/>
        <extend val="0"/>
        <outline val="0"/>
        <shadow val="0"/>
        <u val="none"/>
        <vertAlign val="baseline"/>
        <sz val="9"/>
        <color theme="1"/>
        <name val="Arial"/>
        <scheme val="none"/>
      </font>
      <alignment horizontal="center" vertical="center" textRotation="0" wrapText="1" indent="0" justifyLastLine="0" shrinkToFit="0" readingOrder="0"/>
    </dxf>
    <dxf>
      <alignment horizontal="center" vertical="center" textRotation="0" wrapText="0" indent="0" justifyLastLine="0" shrinkToFit="0" readingOrder="0"/>
    </dxf>
    <dxf>
      <fill>
        <patternFill>
          <bgColor rgb="FF92D050"/>
        </patternFill>
      </fill>
    </dxf>
    <dxf>
      <fill>
        <patternFill>
          <bgColor rgb="FFFFFF00"/>
        </patternFill>
      </fill>
    </dxf>
    <dxf>
      <fill>
        <patternFill>
          <bgColor rgb="FFFFC000"/>
        </patternFill>
      </fill>
    </dxf>
    <dxf>
      <fill>
        <patternFill>
          <bgColor rgb="FFFF0000"/>
        </patternFill>
      </fill>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Arial Narrow"/>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protection locked="0" hidden="0"/>
    </dxf>
    <dxf>
      <border>
        <bottom style="thin">
          <color indexed="64"/>
        </bottom>
      </border>
    </dxf>
    <dxf>
      <font>
        <b/>
        <i val="0"/>
        <strike val="0"/>
        <condense val="0"/>
        <extend val="0"/>
        <outline val="0"/>
        <shadow val="0"/>
        <u val="none"/>
        <vertAlign val="baseline"/>
        <sz val="10"/>
        <color rgb="FFFFFFFF"/>
        <name val="Arial Narrow"/>
        <family val="2"/>
        <scheme val="none"/>
      </font>
      <numFmt numFmtId="1" formatCode="0"/>
      <fill>
        <patternFill patternType="solid">
          <fgColor indexed="64"/>
          <bgColor rgb="FF376092"/>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s>
  <tableStyles count="0" defaultTableStyle="TableStyleMedium2" defaultPivotStyle="PivotStyleLight16"/>
  <colors>
    <mruColors>
      <color rgb="FFFF9300"/>
      <color rgb="FFFFFD78"/>
      <color rgb="FFF2AE83"/>
      <color rgb="FFFF7E79"/>
      <color rgb="FFFDC8CE"/>
      <color rgb="FF73FB79"/>
      <color rgb="FFF3474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pivotCacheDefinition" Target="pivotCache/pivotCacheDefinition2.xml"/><Relationship Id="rId2" Type="http://schemas.openxmlformats.org/officeDocument/2006/relationships/worksheet" Target="worksheets/sheet2.xml"/><Relationship Id="rId16" Type="http://schemas.openxmlformats.org/officeDocument/2006/relationships/pivotCacheDefinition" Target="pivotCache/pivotCacheDefinition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iagrams/colors1.xml><?xml version="1.0" encoding="utf-8"?>
<dgm:colorsDef xmlns:dgm="http://schemas.openxmlformats.org/drawingml/2006/diagram" xmlns:a="http://schemas.openxmlformats.org/drawingml/2006/main" uniqueId="urn:microsoft.com/office/officeart/2005/8/colors/accent0_1">
  <dgm:title val=""/>
  <dgm:desc val=""/>
  <dgm:catLst>
    <dgm:cat type="mainScheme" pri="10100"/>
  </dgm:catLst>
  <dgm:styleLbl name="node0">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dk1">
        <a:shade val="80000"/>
      </a:schemeClr>
    </dgm:linClrLst>
    <dgm:effectClrLst/>
    <dgm:txLinClrLst/>
    <dgm:txFillClrLst/>
    <dgm:txEffectClrLst/>
  </dgm:styleLbl>
  <dgm:styleLbl name="node2">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dk1">
        <a:shade val="80000"/>
      </a:schemeClr>
    </dgm:linClrLst>
    <dgm:effectClrLst/>
    <dgm:txLinClrLst/>
    <dgm:txFillClrLst meth="repeat">
      <a:schemeClr val="dk1"/>
    </dgm:txFillClrLst>
    <dgm:txEffectClrLst/>
  </dgm:styleLbl>
  <dgm:styleLbl name="fg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align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bg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fg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bg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sibTrans1D1">
    <dgm:fillClrLst meth="repeat">
      <a:schemeClr val="dk1"/>
    </dgm:fillClrLst>
    <dgm:linClrLst meth="repeat">
      <a:schemeClr val="dk1"/>
    </dgm:linClrLst>
    <dgm:effectClrLst/>
    <dgm:txLinClrLst/>
    <dgm:txFillClrLst meth="repeat">
      <a:schemeClr val="tx1"/>
    </dgm:txFillClrLst>
    <dgm:txEffectClrLst/>
  </dgm:styleLbl>
  <dgm:styleLbl name="callout">
    <dgm:fillClrLst meth="repeat">
      <a:schemeClr val="dk1"/>
    </dgm:fillClrLst>
    <dgm:linClrLst meth="repeat">
      <a:schemeClr val="dk1"/>
    </dgm:linClrLst>
    <dgm:effectClrLst/>
    <dgm:txLinClrLst/>
    <dgm:txFillClrLst meth="repeat">
      <a:schemeClr val="tx1"/>
    </dgm:txFillClrLst>
    <dgm:txEffectClrLst/>
  </dgm:styleLbl>
  <dgm:styleLbl name="asst0">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dk1">
        <a:shade val="80000"/>
      </a:schemeClr>
    </dgm:linClrLst>
    <dgm:effectClrLst/>
    <dgm:txLinClrLst/>
    <dgm:txFillClrLst meth="repeat">
      <a:schemeClr val="dk1"/>
    </dgm:txFillClrLst>
    <dgm:txEffectClrLst/>
  </dgm:styleLbl>
  <dgm:styleLbl name="parChTrans2D1">
    <dgm:fillClrLst meth="repeat">
      <a:schemeClr val="dk1">
        <a:tint val="60000"/>
      </a:schemeClr>
    </dgm:fillClrLst>
    <dgm:linClrLst meth="repeat">
      <a:schemeClr val="dk1">
        <a:tint val="60000"/>
      </a:schemeClr>
    </dgm:linClrLst>
    <dgm:effectClrLst/>
    <dgm:txLinClrLst/>
    <dgm:txFillClrLst/>
    <dgm:txEffectClrLst/>
  </dgm:styleLbl>
  <dgm:styleLbl name="parChTrans2D2">
    <dgm:fillClrLst meth="repeat">
      <a:schemeClr val="dk1"/>
    </dgm:fillClrLst>
    <dgm:linClrLst meth="repeat">
      <a:schemeClr val="dk1"/>
    </dgm:linClrLst>
    <dgm:effectClrLst/>
    <dgm:txLinClrLst/>
    <dgm:txFillClrLst/>
    <dgm:txEffectClrLst/>
  </dgm:styleLbl>
  <dgm:styleLbl name="parChTrans2D3">
    <dgm:fillClrLst meth="repeat">
      <a:schemeClr val="dk1"/>
    </dgm:fillClrLst>
    <dgm:linClrLst meth="repeat">
      <a:schemeClr val="dk1"/>
    </dgm:linClrLst>
    <dgm:effectClrLst/>
    <dgm:txLinClrLst/>
    <dgm:txFillClrLst/>
    <dgm:txEffectClrLst/>
  </dgm:styleLbl>
  <dgm:styleLbl name="parChTrans2D4">
    <dgm:fillClrLst meth="repeat">
      <a:schemeClr val="dk1"/>
    </dgm:fillClrLst>
    <dgm:linClrLst meth="repeat">
      <a:schemeClr val="dk1"/>
    </dgm:linClrLst>
    <dgm:effectClrLst/>
    <dgm:txLinClrLst/>
    <dgm:txFillClrLst meth="repeat">
      <a:schemeClr val="lt1"/>
    </dgm:txFillClrLst>
    <dgm:txEffectClrLst/>
  </dgm:styleLbl>
  <dgm:styleLbl name="parChTrans1D1">
    <dgm:fillClrLst meth="repeat">
      <a:schemeClr val="dk1"/>
    </dgm:fillClrLst>
    <dgm:linClrLst meth="repeat">
      <a:schemeClr val="dk1">
        <a:shade val="60000"/>
      </a:schemeClr>
    </dgm:linClrLst>
    <dgm:effectClrLst/>
    <dgm:txLinClrLst/>
    <dgm:txFillClrLst meth="repeat">
      <a:schemeClr val="tx1"/>
    </dgm:txFillClrLst>
    <dgm:txEffectClrLst/>
  </dgm:styleLbl>
  <dgm:styleLbl name="parChTrans1D2">
    <dgm:fillClrLst meth="repeat">
      <a:schemeClr val="dk1"/>
    </dgm:fillClrLst>
    <dgm:linClrLst meth="repeat">
      <a:schemeClr val="dk1">
        <a:shade val="60000"/>
      </a:schemeClr>
    </dgm:linClrLst>
    <dgm:effectClrLst/>
    <dgm:txLinClrLst/>
    <dgm:txFillClrLst meth="repeat">
      <a:schemeClr val="tx1"/>
    </dgm:txFillClrLst>
    <dgm:txEffectClrLst/>
  </dgm:styleLbl>
  <dgm:styleLbl name="parChTrans1D3">
    <dgm:fillClrLst meth="repeat">
      <a:schemeClr val="dk1"/>
    </dgm:fillClrLst>
    <dgm:linClrLst meth="repeat">
      <a:schemeClr val="dk1">
        <a:shade val="80000"/>
      </a:schemeClr>
    </dgm:linClrLst>
    <dgm:effectClrLst/>
    <dgm:txLinClrLst/>
    <dgm:txFillClrLst meth="repeat">
      <a:schemeClr val="tx1"/>
    </dgm:txFillClrLst>
    <dgm:txEffectClrLst/>
  </dgm:styleLbl>
  <dgm:styleLbl name="parChTrans1D4">
    <dgm:fillClrLst meth="repeat">
      <a:schemeClr val="dk1"/>
    </dgm:fillClrLst>
    <dgm:linClrLst meth="repeat">
      <a:schemeClr val="dk1">
        <a:shade val="80000"/>
      </a:schemeClr>
    </dgm:linClrLst>
    <dgm:effectClrLst/>
    <dgm:txLinClrLst/>
    <dgm:txFillClrLst meth="repeat">
      <a:schemeClr val="tx1"/>
    </dgm:txFillClrLst>
    <dgm:txEffectClrLst/>
  </dgm:styleLbl>
  <dgm:styleLbl name="f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conF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align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trAlignAcc1">
    <dgm:fillClrLst meth="repeat">
      <a:schemeClr val="dk1">
        <a:alpha val="40000"/>
        <a:tint val="40000"/>
      </a:schemeClr>
    </dgm:fillClrLst>
    <dgm:linClrLst meth="repeat">
      <a:schemeClr val="dk1"/>
    </dgm:linClrLst>
    <dgm:effectClrLst/>
    <dgm:txLinClrLst/>
    <dgm:txFillClrLst meth="repeat">
      <a:schemeClr val="dk1"/>
    </dgm:txFillClrLst>
    <dgm:txEffectClrLst/>
  </dgm:styleLbl>
  <dgm:styleLbl name="b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solidFgAcc1">
    <dgm:fillClrLst meth="repeat">
      <a:schemeClr val="lt1"/>
    </dgm:fillClrLst>
    <dgm:linClrLst meth="repeat">
      <a:schemeClr val="dk1"/>
    </dgm:linClrLst>
    <dgm:effectClrLst/>
    <dgm:txLinClrLst/>
    <dgm:txFillClrLst meth="repeat">
      <a:schemeClr val="dk1"/>
    </dgm:txFillClrLst>
    <dgm:txEffectClrLst/>
  </dgm:styleLbl>
  <dgm:styleLbl name="solidAlignAcc1">
    <dgm:fillClrLst meth="repeat">
      <a:schemeClr val="lt1"/>
    </dgm:fillClrLst>
    <dgm:linClrLst meth="repeat">
      <a:schemeClr val="dk1"/>
    </dgm:linClrLst>
    <dgm:effectClrLst/>
    <dgm:txLinClrLst/>
    <dgm:txFillClrLst meth="repeat">
      <a:schemeClr val="dk1"/>
    </dgm:txFillClrLst>
    <dgm:txEffectClrLst/>
  </dgm:styleLbl>
  <dgm:styleLbl name="solidBgAcc1">
    <dgm:fillClrLst meth="repeat">
      <a:schemeClr val="lt1"/>
    </dgm:fillClrLst>
    <dgm:linClrLst meth="repeat">
      <a:schemeClr val="dk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fgAcc0">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2">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3">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4">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bgShp">
    <dgm:fillClrLst meth="repeat">
      <a:schemeClr val="dk1">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dk1">
        <a:shade val="80000"/>
      </a:schemeClr>
    </dgm:fillClrLst>
    <dgm:linClrLst meth="repeat">
      <a:schemeClr val="dk1"/>
    </dgm:linClrLst>
    <dgm:effectClrLst/>
    <dgm:txLinClrLst/>
    <dgm:txFillClrLst meth="repeat">
      <a:schemeClr val="lt1"/>
    </dgm:txFillClrLst>
    <dgm:txEffectClrLst/>
  </dgm:styleLbl>
  <dgm:styleLbl name="trBgShp">
    <dgm:fillClrLst meth="repeat">
      <a:schemeClr val="dk1">
        <a:tint val="50000"/>
        <a:alpha val="40000"/>
      </a:schemeClr>
    </dgm:fillClrLst>
    <dgm:linClrLst meth="repeat">
      <a:schemeClr val="dk1"/>
    </dgm:linClrLst>
    <dgm:effectClrLst/>
    <dgm:txLinClrLst/>
    <dgm:txFillClrLst meth="repeat">
      <a:schemeClr val="lt1"/>
    </dgm:txFillClrLst>
    <dgm:txEffectClrLst/>
  </dgm:styleLbl>
  <dgm:styleLbl name="fgShp">
    <dgm:fillClrLst meth="repeat">
      <a:schemeClr val="dk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30A143A-FF3F-4339-9546-7492F027D4B0}" type="doc">
      <dgm:prSet loTypeId="urn:microsoft.com/office/officeart/2005/8/layout/matrix1" loCatId="matrix" qsTypeId="urn:microsoft.com/office/officeart/2005/8/quickstyle/simple1" qsCatId="simple" csTypeId="urn:microsoft.com/office/officeart/2005/8/colors/accent0_1" csCatId="mainScheme" phldr="1"/>
      <dgm:spPr/>
      <dgm:t>
        <a:bodyPr/>
        <a:lstStyle/>
        <a:p>
          <a:endParaRPr lang="es-CO"/>
        </a:p>
      </dgm:t>
    </dgm:pt>
    <dgm:pt modelId="{C5262810-B5F0-4CB3-A266-2F7853D80032}">
      <dgm:prSet phldrT="[Texto]"/>
      <dgm:spPr/>
      <dgm:t>
        <a:bodyPr/>
        <a:lstStyle/>
        <a:p>
          <a:r>
            <a:rPr lang="es-CO"/>
            <a:t>Tratamiento del riesgo</a:t>
          </a:r>
        </a:p>
      </dgm:t>
    </dgm:pt>
    <dgm:pt modelId="{62890161-B038-486D-B9D3-41FE29D7466C}" type="parTrans" cxnId="{4ABD7D1B-AA72-455D-AC6B-B0851F835F85}">
      <dgm:prSet/>
      <dgm:spPr/>
      <dgm:t>
        <a:bodyPr/>
        <a:lstStyle/>
        <a:p>
          <a:endParaRPr lang="es-CO"/>
        </a:p>
      </dgm:t>
    </dgm:pt>
    <dgm:pt modelId="{BBE552C2-FD26-477B-903C-958C7F85E2CB}" type="sibTrans" cxnId="{4ABD7D1B-AA72-455D-AC6B-B0851F835F85}">
      <dgm:prSet/>
      <dgm:spPr/>
      <dgm:t>
        <a:bodyPr/>
        <a:lstStyle/>
        <a:p>
          <a:endParaRPr lang="es-CO"/>
        </a:p>
      </dgm:t>
    </dgm:pt>
    <dgm:pt modelId="{DCB4CE11-0057-4B04-B10E-F72D21BD12EA}">
      <dgm:prSet phldrT="[Texto]"/>
      <dgm:spPr/>
      <dgm:t>
        <a:bodyPr/>
        <a:lstStyle/>
        <a:p>
          <a:r>
            <a:rPr lang="es-CO"/>
            <a:t>Aceptar el riesgo: No se adopta ninguna medida que afecte la probabilidad o el impacto del riesgo. (Ningún riesgo de corrupción podrá ser aceptado).</a:t>
          </a:r>
        </a:p>
      </dgm:t>
    </dgm:pt>
    <dgm:pt modelId="{867D1B15-4D33-41CD-8A16-3C83B965F581}" type="parTrans" cxnId="{D4D257E7-A9C6-4DD5-A6F6-984914EC1C5F}">
      <dgm:prSet/>
      <dgm:spPr/>
      <dgm:t>
        <a:bodyPr/>
        <a:lstStyle/>
        <a:p>
          <a:endParaRPr lang="es-CO"/>
        </a:p>
      </dgm:t>
    </dgm:pt>
    <dgm:pt modelId="{FD26E970-AA5C-4E53-8BCD-18397BB9A903}" type="sibTrans" cxnId="{D4D257E7-A9C6-4DD5-A6F6-984914EC1C5F}">
      <dgm:prSet/>
      <dgm:spPr/>
      <dgm:t>
        <a:bodyPr/>
        <a:lstStyle/>
        <a:p>
          <a:endParaRPr lang="es-CO"/>
        </a:p>
      </dgm:t>
    </dgm:pt>
    <dgm:pt modelId="{5F0D1CF2-E99D-4A61-BDC4-935974B6B751}">
      <dgm:prSet phldrT="[Texto]"/>
      <dgm:spPr/>
      <dgm:t>
        <a:bodyPr/>
        <a:lstStyle/>
        <a:p>
          <a:r>
            <a:rPr lang="es-CO"/>
            <a:t>Evitar el riesgo: </a:t>
          </a:r>
          <a:r>
            <a:rPr lang="es-ES"/>
            <a:t>Se abandonan las actividades que dan lugar al riesgo, es decir, no iniciar o no continuar con la actividad que lo provoca.</a:t>
          </a:r>
          <a:endParaRPr lang="es-CO"/>
        </a:p>
      </dgm:t>
    </dgm:pt>
    <dgm:pt modelId="{5A1776BB-9277-4CD4-B18F-DAEDB9FA50C8}" type="parTrans" cxnId="{AF7073BC-F726-49BA-AB5F-F6A42AA43FD2}">
      <dgm:prSet/>
      <dgm:spPr/>
      <dgm:t>
        <a:bodyPr/>
        <a:lstStyle/>
        <a:p>
          <a:endParaRPr lang="es-CO"/>
        </a:p>
      </dgm:t>
    </dgm:pt>
    <dgm:pt modelId="{AB4E0296-4C7D-4E7E-BFEE-6BE37C16904A}" type="sibTrans" cxnId="{AF7073BC-F726-49BA-AB5F-F6A42AA43FD2}">
      <dgm:prSet/>
      <dgm:spPr/>
      <dgm:t>
        <a:bodyPr/>
        <a:lstStyle/>
        <a:p>
          <a:endParaRPr lang="es-CO"/>
        </a:p>
      </dgm:t>
    </dgm:pt>
    <dgm:pt modelId="{AEB6EE82-B016-45D7-A57E-21992962C837}">
      <dgm:prSet phldrT="[Texto]"/>
      <dgm:spPr/>
      <dgm:t>
        <a:bodyPr/>
        <a:lstStyle/>
        <a:p>
          <a:r>
            <a:rPr lang="es-CO"/>
            <a:t>Reducir el riesgo: Se adoptan medidas para reducir la probabilidad o el impacto del riesgo, o ambos; por lo general conlleva a la implementación de controles.</a:t>
          </a:r>
        </a:p>
      </dgm:t>
    </dgm:pt>
    <dgm:pt modelId="{1A88ECC5-86AD-4F01-BBAE-C871EC972F34}" type="parTrans" cxnId="{0BF2CE80-94D6-46EB-97A3-74C890A412EB}">
      <dgm:prSet/>
      <dgm:spPr/>
      <dgm:t>
        <a:bodyPr/>
        <a:lstStyle/>
        <a:p>
          <a:endParaRPr lang="es-CO"/>
        </a:p>
      </dgm:t>
    </dgm:pt>
    <dgm:pt modelId="{1CC596F9-6651-4204-B686-F80556955DEF}" type="sibTrans" cxnId="{0BF2CE80-94D6-46EB-97A3-74C890A412EB}">
      <dgm:prSet/>
      <dgm:spPr/>
      <dgm:t>
        <a:bodyPr/>
        <a:lstStyle/>
        <a:p>
          <a:endParaRPr lang="es-CO"/>
        </a:p>
      </dgm:t>
    </dgm:pt>
    <dgm:pt modelId="{05703715-F6F5-48F3-9D58-DBCF0676FFCB}">
      <dgm:prSet phldrT="[Texto]"/>
      <dgm:spPr/>
      <dgm:t>
        <a:bodyPr/>
        <a:lstStyle/>
        <a:p>
          <a:r>
            <a:rPr lang="es-CO"/>
            <a:t>Compartir el riesgo: se reduce la probabilidad o el impacto del riesgo transfiriendo o compartiendo una parte de este. Los riesgos de corrupción se pueden compartir pero no se puede transferir su responsabilidad.</a:t>
          </a:r>
        </a:p>
      </dgm:t>
    </dgm:pt>
    <dgm:pt modelId="{A49E98D6-3368-4E77-BCF0-5E53775ACB3D}" type="parTrans" cxnId="{80B14640-33DD-4822-B2ED-F65F11748E1D}">
      <dgm:prSet/>
      <dgm:spPr/>
      <dgm:t>
        <a:bodyPr/>
        <a:lstStyle/>
        <a:p>
          <a:endParaRPr lang="es-CO"/>
        </a:p>
      </dgm:t>
    </dgm:pt>
    <dgm:pt modelId="{54707409-F29B-4BF0-AA9B-F2452DEED831}" type="sibTrans" cxnId="{80B14640-33DD-4822-B2ED-F65F11748E1D}">
      <dgm:prSet/>
      <dgm:spPr/>
      <dgm:t>
        <a:bodyPr/>
        <a:lstStyle/>
        <a:p>
          <a:endParaRPr lang="es-CO"/>
        </a:p>
      </dgm:t>
    </dgm:pt>
    <dgm:pt modelId="{6C571CEE-DF69-40BE-B108-75977CD4FD87}" type="pres">
      <dgm:prSet presAssocID="{030A143A-FF3F-4339-9546-7492F027D4B0}" presName="diagram" presStyleCnt="0">
        <dgm:presLayoutVars>
          <dgm:chMax val="1"/>
          <dgm:dir/>
          <dgm:animLvl val="ctr"/>
          <dgm:resizeHandles val="exact"/>
        </dgm:presLayoutVars>
      </dgm:prSet>
      <dgm:spPr/>
    </dgm:pt>
    <dgm:pt modelId="{B17BACA3-2B25-4279-A435-1684D8B88E46}" type="pres">
      <dgm:prSet presAssocID="{030A143A-FF3F-4339-9546-7492F027D4B0}" presName="matrix" presStyleCnt="0"/>
      <dgm:spPr/>
    </dgm:pt>
    <dgm:pt modelId="{BEA3D571-A51C-4C53-A499-C75A89D69213}" type="pres">
      <dgm:prSet presAssocID="{030A143A-FF3F-4339-9546-7492F027D4B0}" presName="tile1" presStyleLbl="node1" presStyleIdx="0" presStyleCnt="4"/>
      <dgm:spPr/>
    </dgm:pt>
    <dgm:pt modelId="{28577E77-7FAA-4A7A-B525-D3F1BD94576B}" type="pres">
      <dgm:prSet presAssocID="{030A143A-FF3F-4339-9546-7492F027D4B0}" presName="tile1text" presStyleLbl="node1" presStyleIdx="0" presStyleCnt="4">
        <dgm:presLayoutVars>
          <dgm:chMax val="0"/>
          <dgm:chPref val="0"/>
          <dgm:bulletEnabled val="1"/>
        </dgm:presLayoutVars>
      </dgm:prSet>
      <dgm:spPr/>
    </dgm:pt>
    <dgm:pt modelId="{80D7F6BC-01D3-4097-B8AD-EF6E532CAA6C}" type="pres">
      <dgm:prSet presAssocID="{030A143A-FF3F-4339-9546-7492F027D4B0}" presName="tile2" presStyleLbl="node1" presStyleIdx="1" presStyleCnt="4"/>
      <dgm:spPr/>
    </dgm:pt>
    <dgm:pt modelId="{FCD01E8B-8F51-44BC-8E72-A9011E730DCC}" type="pres">
      <dgm:prSet presAssocID="{030A143A-FF3F-4339-9546-7492F027D4B0}" presName="tile2text" presStyleLbl="node1" presStyleIdx="1" presStyleCnt="4">
        <dgm:presLayoutVars>
          <dgm:chMax val="0"/>
          <dgm:chPref val="0"/>
          <dgm:bulletEnabled val="1"/>
        </dgm:presLayoutVars>
      </dgm:prSet>
      <dgm:spPr/>
    </dgm:pt>
    <dgm:pt modelId="{73D0EC33-4552-429F-8E7D-03AEE620E5D1}" type="pres">
      <dgm:prSet presAssocID="{030A143A-FF3F-4339-9546-7492F027D4B0}" presName="tile3" presStyleLbl="node1" presStyleIdx="2" presStyleCnt="4"/>
      <dgm:spPr/>
    </dgm:pt>
    <dgm:pt modelId="{9EAEDFB9-66DB-4B8A-872D-7B534EFC9DCE}" type="pres">
      <dgm:prSet presAssocID="{030A143A-FF3F-4339-9546-7492F027D4B0}" presName="tile3text" presStyleLbl="node1" presStyleIdx="2" presStyleCnt="4">
        <dgm:presLayoutVars>
          <dgm:chMax val="0"/>
          <dgm:chPref val="0"/>
          <dgm:bulletEnabled val="1"/>
        </dgm:presLayoutVars>
      </dgm:prSet>
      <dgm:spPr/>
    </dgm:pt>
    <dgm:pt modelId="{9FE1DF52-1C75-43C2-8604-D8B336DD19EA}" type="pres">
      <dgm:prSet presAssocID="{030A143A-FF3F-4339-9546-7492F027D4B0}" presName="tile4" presStyleLbl="node1" presStyleIdx="3" presStyleCnt="4"/>
      <dgm:spPr/>
    </dgm:pt>
    <dgm:pt modelId="{EFF7A6C6-7BEE-46D2-B9BE-2CDBE60966EE}" type="pres">
      <dgm:prSet presAssocID="{030A143A-FF3F-4339-9546-7492F027D4B0}" presName="tile4text" presStyleLbl="node1" presStyleIdx="3" presStyleCnt="4">
        <dgm:presLayoutVars>
          <dgm:chMax val="0"/>
          <dgm:chPref val="0"/>
          <dgm:bulletEnabled val="1"/>
        </dgm:presLayoutVars>
      </dgm:prSet>
      <dgm:spPr/>
    </dgm:pt>
    <dgm:pt modelId="{11529D7A-CAE2-4196-907D-FAD5C8E86AA8}" type="pres">
      <dgm:prSet presAssocID="{030A143A-FF3F-4339-9546-7492F027D4B0}" presName="centerTile" presStyleLbl="fgShp" presStyleIdx="0" presStyleCnt="1">
        <dgm:presLayoutVars>
          <dgm:chMax val="0"/>
          <dgm:chPref val="0"/>
        </dgm:presLayoutVars>
      </dgm:prSet>
      <dgm:spPr/>
    </dgm:pt>
  </dgm:ptLst>
  <dgm:cxnLst>
    <dgm:cxn modelId="{DC037E0D-0A6E-43DD-AC05-B9D7B404BA81}" type="presOf" srcId="{05703715-F6F5-48F3-9D58-DBCF0676FFCB}" destId="{9FE1DF52-1C75-43C2-8604-D8B336DD19EA}" srcOrd="0" destOrd="0" presId="urn:microsoft.com/office/officeart/2005/8/layout/matrix1"/>
    <dgm:cxn modelId="{4ABD7D1B-AA72-455D-AC6B-B0851F835F85}" srcId="{030A143A-FF3F-4339-9546-7492F027D4B0}" destId="{C5262810-B5F0-4CB3-A266-2F7853D80032}" srcOrd="0" destOrd="0" parTransId="{62890161-B038-486D-B9D3-41FE29D7466C}" sibTransId="{BBE552C2-FD26-477B-903C-958C7F85E2CB}"/>
    <dgm:cxn modelId="{80B14640-33DD-4822-B2ED-F65F11748E1D}" srcId="{C5262810-B5F0-4CB3-A266-2F7853D80032}" destId="{05703715-F6F5-48F3-9D58-DBCF0676FFCB}" srcOrd="3" destOrd="0" parTransId="{A49E98D6-3368-4E77-BCF0-5E53775ACB3D}" sibTransId="{54707409-F29B-4BF0-AA9B-F2452DEED831}"/>
    <dgm:cxn modelId="{24690968-A7CB-4652-B0F1-2188062F3ACD}" type="presOf" srcId="{AEB6EE82-B016-45D7-A57E-21992962C837}" destId="{9EAEDFB9-66DB-4B8A-872D-7B534EFC9DCE}" srcOrd="1" destOrd="0" presId="urn:microsoft.com/office/officeart/2005/8/layout/matrix1"/>
    <dgm:cxn modelId="{65888268-AD2F-4D95-AE7E-93D5A1E82421}" type="presOf" srcId="{AEB6EE82-B016-45D7-A57E-21992962C837}" destId="{73D0EC33-4552-429F-8E7D-03AEE620E5D1}" srcOrd="0" destOrd="0" presId="urn:microsoft.com/office/officeart/2005/8/layout/matrix1"/>
    <dgm:cxn modelId="{74BE9051-573E-4306-91A8-96437DD59EA5}" type="presOf" srcId="{5F0D1CF2-E99D-4A61-BDC4-935974B6B751}" destId="{80D7F6BC-01D3-4097-B8AD-EF6E532CAA6C}" srcOrd="0" destOrd="0" presId="urn:microsoft.com/office/officeart/2005/8/layout/matrix1"/>
    <dgm:cxn modelId="{393B8B54-B34F-4B54-A0AD-1222B2DEF81B}" type="presOf" srcId="{DCB4CE11-0057-4B04-B10E-F72D21BD12EA}" destId="{28577E77-7FAA-4A7A-B525-D3F1BD94576B}" srcOrd="1" destOrd="0" presId="urn:microsoft.com/office/officeart/2005/8/layout/matrix1"/>
    <dgm:cxn modelId="{2E27AD7B-82B2-460F-AFB0-CB14E89D6902}" type="presOf" srcId="{C5262810-B5F0-4CB3-A266-2F7853D80032}" destId="{11529D7A-CAE2-4196-907D-FAD5C8E86AA8}" srcOrd="0" destOrd="0" presId="urn:microsoft.com/office/officeart/2005/8/layout/matrix1"/>
    <dgm:cxn modelId="{0BF2CE80-94D6-46EB-97A3-74C890A412EB}" srcId="{C5262810-B5F0-4CB3-A266-2F7853D80032}" destId="{AEB6EE82-B016-45D7-A57E-21992962C837}" srcOrd="2" destOrd="0" parTransId="{1A88ECC5-86AD-4F01-BBAE-C871EC972F34}" sibTransId="{1CC596F9-6651-4204-B686-F80556955DEF}"/>
    <dgm:cxn modelId="{BE42498F-60BE-45DC-BBA7-E124EF013694}" type="presOf" srcId="{DCB4CE11-0057-4B04-B10E-F72D21BD12EA}" destId="{BEA3D571-A51C-4C53-A499-C75A89D69213}" srcOrd="0" destOrd="0" presId="urn:microsoft.com/office/officeart/2005/8/layout/matrix1"/>
    <dgm:cxn modelId="{5FE36697-3D5A-4F9B-8EAE-AB697E3A2CDF}" type="presOf" srcId="{05703715-F6F5-48F3-9D58-DBCF0676FFCB}" destId="{EFF7A6C6-7BEE-46D2-B9BE-2CDBE60966EE}" srcOrd="1" destOrd="0" presId="urn:microsoft.com/office/officeart/2005/8/layout/matrix1"/>
    <dgm:cxn modelId="{A7BC8E99-D9F5-4373-AD4B-8F6EDA672147}" type="presOf" srcId="{5F0D1CF2-E99D-4A61-BDC4-935974B6B751}" destId="{FCD01E8B-8F51-44BC-8E72-A9011E730DCC}" srcOrd="1" destOrd="0" presId="urn:microsoft.com/office/officeart/2005/8/layout/matrix1"/>
    <dgm:cxn modelId="{AF7073BC-F726-49BA-AB5F-F6A42AA43FD2}" srcId="{C5262810-B5F0-4CB3-A266-2F7853D80032}" destId="{5F0D1CF2-E99D-4A61-BDC4-935974B6B751}" srcOrd="1" destOrd="0" parTransId="{5A1776BB-9277-4CD4-B18F-DAEDB9FA50C8}" sibTransId="{AB4E0296-4C7D-4E7E-BFEE-6BE37C16904A}"/>
    <dgm:cxn modelId="{D4D257E7-A9C6-4DD5-A6F6-984914EC1C5F}" srcId="{C5262810-B5F0-4CB3-A266-2F7853D80032}" destId="{DCB4CE11-0057-4B04-B10E-F72D21BD12EA}" srcOrd="0" destOrd="0" parTransId="{867D1B15-4D33-41CD-8A16-3C83B965F581}" sibTransId="{FD26E970-AA5C-4E53-8BCD-18397BB9A903}"/>
    <dgm:cxn modelId="{0B80C8ED-0D6C-4429-977F-A8DC3B1114AC}" type="presOf" srcId="{030A143A-FF3F-4339-9546-7492F027D4B0}" destId="{6C571CEE-DF69-40BE-B108-75977CD4FD87}" srcOrd="0" destOrd="0" presId="urn:microsoft.com/office/officeart/2005/8/layout/matrix1"/>
    <dgm:cxn modelId="{D3BB6CBE-B5B4-4A9A-87B2-999FBE669642}" type="presParOf" srcId="{6C571CEE-DF69-40BE-B108-75977CD4FD87}" destId="{B17BACA3-2B25-4279-A435-1684D8B88E46}" srcOrd="0" destOrd="0" presId="urn:microsoft.com/office/officeart/2005/8/layout/matrix1"/>
    <dgm:cxn modelId="{3129546F-033B-483F-AC95-CF105B4E40B5}" type="presParOf" srcId="{B17BACA3-2B25-4279-A435-1684D8B88E46}" destId="{BEA3D571-A51C-4C53-A499-C75A89D69213}" srcOrd="0" destOrd="0" presId="urn:microsoft.com/office/officeart/2005/8/layout/matrix1"/>
    <dgm:cxn modelId="{EEF8F4F9-B5F4-47C1-B2D0-CED4715ADA99}" type="presParOf" srcId="{B17BACA3-2B25-4279-A435-1684D8B88E46}" destId="{28577E77-7FAA-4A7A-B525-D3F1BD94576B}" srcOrd="1" destOrd="0" presId="urn:microsoft.com/office/officeart/2005/8/layout/matrix1"/>
    <dgm:cxn modelId="{53F95700-A223-4D07-A348-AAAC076EFF86}" type="presParOf" srcId="{B17BACA3-2B25-4279-A435-1684D8B88E46}" destId="{80D7F6BC-01D3-4097-B8AD-EF6E532CAA6C}" srcOrd="2" destOrd="0" presId="urn:microsoft.com/office/officeart/2005/8/layout/matrix1"/>
    <dgm:cxn modelId="{D7737C7B-CE9A-40A7-B4AB-7376D84B3CE8}" type="presParOf" srcId="{B17BACA3-2B25-4279-A435-1684D8B88E46}" destId="{FCD01E8B-8F51-44BC-8E72-A9011E730DCC}" srcOrd="3" destOrd="0" presId="urn:microsoft.com/office/officeart/2005/8/layout/matrix1"/>
    <dgm:cxn modelId="{5E9F5CF6-B7C5-4563-AF12-9F3C151EF7BE}" type="presParOf" srcId="{B17BACA3-2B25-4279-A435-1684D8B88E46}" destId="{73D0EC33-4552-429F-8E7D-03AEE620E5D1}" srcOrd="4" destOrd="0" presId="urn:microsoft.com/office/officeart/2005/8/layout/matrix1"/>
    <dgm:cxn modelId="{CA3BE347-9D14-4AD5-8D13-C572D7E0122E}" type="presParOf" srcId="{B17BACA3-2B25-4279-A435-1684D8B88E46}" destId="{9EAEDFB9-66DB-4B8A-872D-7B534EFC9DCE}" srcOrd="5" destOrd="0" presId="urn:microsoft.com/office/officeart/2005/8/layout/matrix1"/>
    <dgm:cxn modelId="{D2591893-C59E-4599-A37A-C955B248AD76}" type="presParOf" srcId="{B17BACA3-2B25-4279-A435-1684D8B88E46}" destId="{9FE1DF52-1C75-43C2-8604-D8B336DD19EA}" srcOrd="6" destOrd="0" presId="urn:microsoft.com/office/officeart/2005/8/layout/matrix1"/>
    <dgm:cxn modelId="{6E93B0C7-7089-4A1D-B216-3ED603B8CD79}" type="presParOf" srcId="{B17BACA3-2B25-4279-A435-1684D8B88E46}" destId="{EFF7A6C6-7BEE-46D2-B9BE-2CDBE60966EE}" srcOrd="7" destOrd="0" presId="urn:microsoft.com/office/officeart/2005/8/layout/matrix1"/>
    <dgm:cxn modelId="{7B849699-2C1A-4046-89BB-84294932E7F8}" type="presParOf" srcId="{6C571CEE-DF69-40BE-B108-75977CD4FD87}" destId="{11529D7A-CAE2-4196-907D-FAD5C8E86AA8}" srcOrd="1" destOrd="0" presId="urn:microsoft.com/office/officeart/2005/8/layout/matrix1"/>
  </dgm:cxnLst>
  <dgm:bg/>
  <dgm:whole/>
  <dgm:extLst>
    <a:ext uri="http://schemas.microsoft.com/office/drawing/2008/diagram">
      <dsp:dataModelExt xmlns:dsp="http://schemas.microsoft.com/office/drawing/2008/diagram" relId="rId6"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BEA3D571-A51C-4C53-A499-C75A89D69213}">
      <dsp:nvSpPr>
        <dsp:cNvPr id="0" name=""/>
        <dsp:cNvSpPr/>
      </dsp:nvSpPr>
      <dsp:spPr>
        <a:xfrm rot="16200000">
          <a:off x="517411" y="-517411"/>
          <a:ext cx="1711778" cy="2746602"/>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Aceptar el riesgo: No se adopta ninguna medida que afecte la probabilidad o el impacto del riesgo. (Ningún riesgo de corrupción podrá ser aceptado).</a:t>
          </a:r>
        </a:p>
      </dsp:txBody>
      <dsp:txXfrm rot="5400000">
        <a:off x="0" y="0"/>
        <a:ext cx="2746602" cy="1283833"/>
      </dsp:txXfrm>
    </dsp:sp>
    <dsp:sp modelId="{80D7F6BC-01D3-4097-B8AD-EF6E532CAA6C}">
      <dsp:nvSpPr>
        <dsp:cNvPr id="0" name=""/>
        <dsp:cNvSpPr/>
      </dsp:nvSpPr>
      <dsp:spPr>
        <a:xfrm>
          <a:off x="2746602" y="0"/>
          <a:ext cx="2746602" cy="1711778"/>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Evitar el riesgo: </a:t>
          </a:r>
          <a:r>
            <a:rPr lang="es-ES" sz="1200" kern="1200"/>
            <a:t>Se abandonan las actividades que dan lugar al riesgo, es decir, no iniciar o no continuar con la actividad que lo provoca.</a:t>
          </a:r>
          <a:endParaRPr lang="es-CO" sz="1200" kern="1200"/>
        </a:p>
      </dsp:txBody>
      <dsp:txXfrm>
        <a:off x="2746602" y="0"/>
        <a:ext cx="2746602" cy="1283833"/>
      </dsp:txXfrm>
    </dsp:sp>
    <dsp:sp modelId="{73D0EC33-4552-429F-8E7D-03AEE620E5D1}">
      <dsp:nvSpPr>
        <dsp:cNvPr id="0" name=""/>
        <dsp:cNvSpPr/>
      </dsp:nvSpPr>
      <dsp:spPr>
        <a:xfrm rot="10800000">
          <a:off x="0" y="1711778"/>
          <a:ext cx="2746602" cy="1711778"/>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Reducir el riesgo: Se adoptan medidas para reducir la probabilidad o el impacto del riesgo, o ambos; por lo general conlleva a la implementación de controles.</a:t>
          </a:r>
        </a:p>
      </dsp:txBody>
      <dsp:txXfrm rot="10800000">
        <a:off x="0" y="2139723"/>
        <a:ext cx="2746602" cy="1283833"/>
      </dsp:txXfrm>
    </dsp:sp>
    <dsp:sp modelId="{9FE1DF52-1C75-43C2-8604-D8B336DD19EA}">
      <dsp:nvSpPr>
        <dsp:cNvPr id="0" name=""/>
        <dsp:cNvSpPr/>
      </dsp:nvSpPr>
      <dsp:spPr>
        <a:xfrm rot="5400000">
          <a:off x="3264013" y="1194366"/>
          <a:ext cx="1711778" cy="2746602"/>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Compartir el riesgo: se reduce la probabilidad o el impacto del riesgo transfiriendo o compartiendo una parte de este. Los riesgos de corrupción se pueden compartir pero no se puede transferir su responsabilidad.</a:t>
          </a:r>
        </a:p>
      </dsp:txBody>
      <dsp:txXfrm rot="-5400000">
        <a:off x="2746602" y="2139723"/>
        <a:ext cx="2746602" cy="1283833"/>
      </dsp:txXfrm>
    </dsp:sp>
    <dsp:sp modelId="{11529D7A-CAE2-4196-907D-FAD5C8E86AA8}">
      <dsp:nvSpPr>
        <dsp:cNvPr id="0" name=""/>
        <dsp:cNvSpPr/>
      </dsp:nvSpPr>
      <dsp:spPr>
        <a:xfrm>
          <a:off x="1922621" y="1283833"/>
          <a:ext cx="1647961" cy="855889"/>
        </a:xfrm>
        <a:prstGeom prst="roundRect">
          <a:avLst/>
        </a:prstGeom>
        <a:solidFill>
          <a:schemeClr val="dk1">
            <a:tint val="60000"/>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5720" tIns="45720" rIns="45720" bIns="45720" numCol="1" spcCol="1270" anchor="ctr" anchorCtr="0">
          <a:noAutofit/>
        </a:bodyPr>
        <a:lstStyle/>
        <a:p>
          <a:pPr marL="0" lvl="0" indent="0" algn="ctr" defTabSz="533400">
            <a:lnSpc>
              <a:spcPct val="90000"/>
            </a:lnSpc>
            <a:spcBef>
              <a:spcPct val="0"/>
            </a:spcBef>
            <a:spcAft>
              <a:spcPct val="35000"/>
            </a:spcAft>
            <a:buNone/>
          </a:pPr>
          <a:r>
            <a:rPr lang="es-CO" sz="1200" kern="1200"/>
            <a:t>Tratamiento del riesgo</a:t>
          </a:r>
        </a:p>
      </dsp:txBody>
      <dsp:txXfrm>
        <a:off x="1964402" y="1325614"/>
        <a:ext cx="1564399" cy="772327"/>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hyperlink" Target="#'Valoraci&#243;n 2.0'!A1"/></Relationships>
</file>

<file path=xl/drawings/_rels/drawing2.xml.rels><?xml version="1.0" encoding="UTF-8" standalone="yes"?>
<Relationships xmlns="http://schemas.openxmlformats.org/package/2006/relationships"><Relationship Id="rId3" Type="http://schemas.openxmlformats.org/officeDocument/2006/relationships/diagramLayout" Target="../diagrams/layout1.xml"/><Relationship Id="rId7" Type="http://schemas.openxmlformats.org/officeDocument/2006/relationships/image" Target="../media/image3.png"/><Relationship Id="rId2" Type="http://schemas.openxmlformats.org/officeDocument/2006/relationships/diagramData" Target="../diagrams/data1.xml"/><Relationship Id="rId1" Type="http://schemas.openxmlformats.org/officeDocument/2006/relationships/image" Target="../media/image2.emf"/><Relationship Id="rId6" Type="http://schemas.microsoft.com/office/2007/relationships/diagramDrawing" Target="../diagrams/drawing1.xml"/><Relationship Id="rId5" Type="http://schemas.openxmlformats.org/officeDocument/2006/relationships/diagramColors" Target="../diagrams/colors1.xml"/><Relationship Id="rId4" Type="http://schemas.openxmlformats.org/officeDocument/2006/relationships/diagramQuickStyle" Target="../diagrams/quickStyle1.xml"/></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1066800</xdr:colOff>
      <xdr:row>0</xdr:row>
      <xdr:rowOff>63500</xdr:rowOff>
    </xdr:from>
    <xdr:to>
      <xdr:col>2</xdr:col>
      <xdr:colOff>2273300</xdr:colOff>
      <xdr:row>2</xdr:row>
      <xdr:rowOff>0</xdr:rowOff>
    </xdr:to>
    <xdr:sp macro="" textlink="">
      <xdr:nvSpPr>
        <xdr:cNvPr id="1034" name="Nuevo_Riesgo" descr="Ingresa la información necesaria para registrar un nuevo riesgo. Este riesgo sera Validado por la Oficina Asesora de Planeación" hidden="1">
          <a:extLst>
            <a:ext uri="{63B3BB69-23CF-44E3-9099-C40C66FF867C}">
              <a14:compatExt xmlns:a14="http://schemas.microsoft.com/office/drawing/2010/main"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3</xdr:col>
      <xdr:colOff>1442358</xdr:colOff>
      <xdr:row>0</xdr:row>
      <xdr:rowOff>81643</xdr:rowOff>
    </xdr:from>
    <xdr:to>
      <xdr:col>4</xdr:col>
      <xdr:colOff>312965</xdr:colOff>
      <xdr:row>2</xdr:row>
      <xdr:rowOff>81643</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0000000-0008-0000-0000-000002000000}"/>
            </a:ext>
          </a:extLst>
        </xdr:cNvPr>
        <xdr:cNvSpPr/>
      </xdr:nvSpPr>
      <xdr:spPr>
        <a:xfrm>
          <a:off x="6708322" y="81643"/>
          <a:ext cx="2789464" cy="381000"/>
        </a:xfrm>
        <a:prstGeom prst="rect">
          <a:avLst/>
        </a:prstGeom>
        <a:solidFill>
          <a:schemeClr val="accent5">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tx1"/>
              </a:solidFill>
            </a:rPr>
            <a:t>Valoración</a:t>
          </a:r>
          <a:r>
            <a:rPr lang="es-CO" sz="1100" baseline="0">
              <a:solidFill>
                <a:schemeClr val="tx1"/>
              </a:solidFill>
            </a:rPr>
            <a:t> de riesgos</a:t>
          </a:r>
          <a:endParaRPr lang="es-CO" sz="1100">
            <a:solidFill>
              <a:schemeClr val="tx1"/>
            </a:solidFill>
          </a:endParaRPr>
        </a:p>
      </xdr:txBody>
    </xdr:sp>
    <xdr:clientData/>
  </xdr:twoCellAnchor>
  <xdr:twoCellAnchor editAs="oneCell">
    <xdr:from>
      <xdr:col>2</xdr:col>
      <xdr:colOff>1066800</xdr:colOff>
      <xdr:row>0</xdr:row>
      <xdr:rowOff>63500</xdr:rowOff>
    </xdr:from>
    <xdr:to>
      <xdr:col>2</xdr:col>
      <xdr:colOff>2273300</xdr:colOff>
      <xdr:row>2</xdr:row>
      <xdr:rowOff>0</xdr:rowOff>
    </xdr:to>
    <xdr:pic>
      <xdr:nvPicPr>
        <xdr:cNvPr id="3" name="Nuevo_Riesgo" descr="Ingresa la información necesaria para registrar un nuevo riesgo. Este riesgo sera Validado por la Oficina Asesora de Planeación">
          <a:extLst>
            <a:ext uri="{FF2B5EF4-FFF2-40B4-BE49-F238E27FC236}">
              <a16:creationId xmlns:a16="http://schemas.microsoft.com/office/drawing/2014/main" id="{321D8579-B517-D243-A49B-1DB6C0C0E496}"/>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51200" y="63500"/>
          <a:ext cx="1206500" cy="31750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fLocksWithSheet="0"/>
  </xdr:twoCellAnchor>
</xdr:wsDr>
</file>

<file path=xl/drawings/drawing2.xml><?xml version="1.0" encoding="utf-8"?>
<xdr:wsDr xmlns:xdr="http://schemas.openxmlformats.org/drawingml/2006/spreadsheetDrawing" xmlns:a="http://schemas.openxmlformats.org/drawingml/2006/main">
  <xdr:twoCellAnchor>
    <xdr:from>
      <xdr:col>7</xdr:col>
      <xdr:colOff>2585356</xdr:colOff>
      <xdr:row>0</xdr:row>
      <xdr:rowOff>95250</xdr:rowOff>
    </xdr:from>
    <xdr:to>
      <xdr:col>8</xdr:col>
      <xdr:colOff>2435678</xdr:colOff>
      <xdr:row>2</xdr:row>
      <xdr:rowOff>95250</xdr:rowOff>
    </xdr:to>
    <xdr:sp macro="" textlink="">
      <xdr:nvSpPr>
        <xdr:cNvPr id="2" name="Rectángulo 1">
          <a:extLst>
            <a:ext uri="{FF2B5EF4-FFF2-40B4-BE49-F238E27FC236}">
              <a16:creationId xmlns:a16="http://schemas.microsoft.com/office/drawing/2014/main" id="{00000000-0008-0000-0100-000002000000}"/>
            </a:ext>
          </a:extLst>
        </xdr:cNvPr>
        <xdr:cNvSpPr/>
      </xdr:nvSpPr>
      <xdr:spPr>
        <a:xfrm>
          <a:off x="12885963" y="95250"/>
          <a:ext cx="3429001" cy="3810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s-CO" sz="1400" b="1">
              <a:solidFill>
                <a:schemeClr val="tx1"/>
              </a:solidFill>
            </a:rPr>
            <a:t>Calificación de</a:t>
          </a:r>
          <a:r>
            <a:rPr lang="es-CO" sz="1400" b="1" baseline="0">
              <a:solidFill>
                <a:schemeClr val="tx1"/>
              </a:solidFill>
            </a:rPr>
            <a:t> probabilidad y factibilidad</a:t>
          </a:r>
          <a:endParaRPr lang="es-CO" sz="1400" b="1">
            <a:solidFill>
              <a:schemeClr val="tx1"/>
            </a:solidFill>
          </a:endParaRPr>
        </a:p>
      </xdr:txBody>
    </xdr:sp>
    <xdr:clientData/>
  </xdr:twoCellAnchor>
  <xdr:twoCellAnchor>
    <xdr:from>
      <xdr:col>7</xdr:col>
      <xdr:colOff>748392</xdr:colOff>
      <xdr:row>28</xdr:row>
      <xdr:rowOff>136070</xdr:rowOff>
    </xdr:from>
    <xdr:to>
      <xdr:col>8</xdr:col>
      <xdr:colOff>870857</xdr:colOff>
      <xdr:row>31</xdr:row>
      <xdr:rowOff>95250</xdr:rowOff>
    </xdr:to>
    <xdr:sp macro="" textlink="">
      <xdr:nvSpPr>
        <xdr:cNvPr id="3" name="Rectángulo 2">
          <a:extLst>
            <a:ext uri="{FF2B5EF4-FFF2-40B4-BE49-F238E27FC236}">
              <a16:creationId xmlns:a16="http://schemas.microsoft.com/office/drawing/2014/main" id="{00000000-0008-0000-0100-000003000000}"/>
            </a:ext>
          </a:extLst>
        </xdr:cNvPr>
        <xdr:cNvSpPr/>
      </xdr:nvSpPr>
      <xdr:spPr>
        <a:xfrm>
          <a:off x="11048999" y="6517820"/>
          <a:ext cx="3701144" cy="53068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s-CO" sz="1400" b="1">
              <a:solidFill>
                <a:schemeClr val="tx1"/>
              </a:solidFill>
            </a:rPr>
            <a:t>Calificación de impacto - Riesgos de</a:t>
          </a:r>
          <a:r>
            <a:rPr lang="es-CO" sz="1400" b="1" baseline="0">
              <a:solidFill>
                <a:schemeClr val="tx1"/>
              </a:solidFill>
            </a:rPr>
            <a:t> gestión, seguridad digital y corrupción</a:t>
          </a:r>
          <a:endParaRPr lang="es-CO" sz="1400" b="1">
            <a:solidFill>
              <a:schemeClr val="tx1"/>
            </a:solidFill>
          </a:endParaRPr>
        </a:p>
      </xdr:txBody>
    </xdr:sp>
    <xdr:clientData/>
  </xdr:twoCellAnchor>
  <xdr:twoCellAnchor>
    <xdr:from>
      <xdr:col>18</xdr:col>
      <xdr:colOff>47626</xdr:colOff>
      <xdr:row>3</xdr:row>
      <xdr:rowOff>180975</xdr:rowOff>
    </xdr:from>
    <xdr:to>
      <xdr:col>18</xdr:col>
      <xdr:colOff>666751</xdr:colOff>
      <xdr:row>11</xdr:row>
      <xdr:rowOff>47625</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rot="16200000">
          <a:off x="27246264" y="2062162"/>
          <a:ext cx="1638300" cy="619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400" b="0" cap="none" spc="0">
              <a:ln w="0">
                <a:solidFill>
                  <a:srgbClr val="002060"/>
                </a:solidFill>
              </a:ln>
              <a:solidFill>
                <a:srgbClr val="002060"/>
              </a:solidFill>
              <a:effectLst>
                <a:outerShdw blurRad="38100" dist="19050" dir="2700000" algn="tl" rotWithShape="0">
                  <a:schemeClr val="dk1">
                    <a:alpha val="40000"/>
                  </a:schemeClr>
                </a:outerShdw>
              </a:effectLst>
            </a:rPr>
            <a:t>Probabilidad</a:t>
          </a:r>
          <a:r>
            <a:rPr lang="es-CO" sz="1400" b="0" cap="none" spc="0" baseline="0">
              <a:ln w="0">
                <a:solidFill>
                  <a:srgbClr val="002060"/>
                </a:solidFill>
              </a:ln>
              <a:solidFill>
                <a:srgbClr val="002060"/>
              </a:solidFill>
              <a:effectLst>
                <a:outerShdw blurRad="38100" dist="19050" dir="2700000" algn="tl" rotWithShape="0">
                  <a:schemeClr val="dk1">
                    <a:alpha val="40000"/>
                  </a:schemeClr>
                </a:outerShdw>
              </a:effectLst>
            </a:rPr>
            <a:t> de Ocurrencia</a:t>
          </a:r>
          <a:endParaRPr lang="es-CO" sz="1400" b="0" cap="none" spc="0">
            <a:ln w="0">
              <a:solidFill>
                <a:srgbClr val="002060"/>
              </a:solidFill>
            </a:ln>
            <a:solidFill>
              <a:srgbClr val="002060"/>
            </a:solidFill>
            <a:effectLst>
              <a:outerShdw blurRad="38100" dist="19050" dir="2700000" algn="tl" rotWithShape="0">
                <a:schemeClr val="dk1">
                  <a:alpha val="40000"/>
                </a:schemeClr>
              </a:outerShdw>
            </a:effectLst>
          </a:endParaRPr>
        </a:p>
      </xdr:txBody>
    </xdr:sp>
    <xdr:clientData/>
  </xdr:twoCellAnchor>
  <xdr:twoCellAnchor>
    <xdr:from>
      <xdr:col>21</xdr:col>
      <xdr:colOff>471489</xdr:colOff>
      <xdr:row>11</xdr:row>
      <xdr:rowOff>90487</xdr:rowOff>
    </xdr:from>
    <xdr:to>
      <xdr:col>22</xdr:col>
      <xdr:colOff>719139</xdr:colOff>
      <xdr:row>13</xdr:row>
      <xdr:rowOff>1</xdr:rowOff>
    </xdr:to>
    <xdr:sp macro="" textlink="">
      <xdr:nvSpPr>
        <xdr:cNvPr id="6" name="CuadroTexto 5">
          <a:extLst>
            <a:ext uri="{FF2B5EF4-FFF2-40B4-BE49-F238E27FC236}">
              <a16:creationId xmlns:a16="http://schemas.microsoft.com/office/drawing/2014/main" id="{00000000-0008-0000-0100-000006000000}"/>
            </a:ext>
          </a:extLst>
        </xdr:cNvPr>
        <xdr:cNvSpPr txBox="1"/>
      </xdr:nvSpPr>
      <xdr:spPr>
        <a:xfrm>
          <a:off x="31723014" y="3233737"/>
          <a:ext cx="1638300" cy="2905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cap="none" spc="0">
              <a:ln w="0">
                <a:solidFill>
                  <a:srgbClr val="002060"/>
                </a:solidFill>
              </a:ln>
              <a:solidFill>
                <a:srgbClr val="002060"/>
              </a:solidFill>
              <a:effectLst>
                <a:outerShdw blurRad="38100" dist="19050" dir="2700000" algn="tl" rotWithShape="0">
                  <a:schemeClr val="dk1">
                    <a:alpha val="40000"/>
                  </a:schemeClr>
                </a:outerShdw>
              </a:effectLst>
            </a:rPr>
            <a:t>Impacto</a:t>
          </a:r>
        </a:p>
        <a:p>
          <a:pPr algn="ctr"/>
          <a:endParaRPr lang="es-CO" sz="1800" b="0" cap="none" spc="0">
            <a:ln w="0">
              <a:solidFill>
                <a:srgbClr val="002060"/>
              </a:solidFill>
            </a:ln>
            <a:solidFill>
              <a:srgbClr val="002060"/>
            </a:solidFill>
            <a:effectLst>
              <a:outerShdw blurRad="38100" dist="19050" dir="2700000" algn="tl" rotWithShape="0">
                <a:schemeClr val="dk1">
                  <a:alpha val="40000"/>
                </a:schemeClr>
              </a:outerShdw>
            </a:effectLst>
          </a:endParaRPr>
        </a:p>
      </xdr:txBody>
    </xdr:sp>
    <xdr:clientData/>
  </xdr:twoCellAnchor>
  <xdr:twoCellAnchor>
    <xdr:from>
      <xdr:col>22</xdr:col>
      <xdr:colOff>9525</xdr:colOff>
      <xdr:row>4</xdr:row>
      <xdr:rowOff>161925</xdr:rowOff>
    </xdr:from>
    <xdr:to>
      <xdr:col>25</xdr:col>
      <xdr:colOff>47625</xdr:colOff>
      <xdr:row>11</xdr:row>
      <xdr:rowOff>19051</xdr:rowOff>
    </xdr:to>
    <xdr:sp macro="" textlink="">
      <xdr:nvSpPr>
        <xdr:cNvPr id="7" name="Rectángulo 6">
          <a:extLst>
            <a:ext uri="{FF2B5EF4-FFF2-40B4-BE49-F238E27FC236}">
              <a16:creationId xmlns:a16="http://schemas.microsoft.com/office/drawing/2014/main" id="{00000000-0008-0000-0100-000007000000}"/>
            </a:ext>
          </a:extLst>
        </xdr:cNvPr>
        <xdr:cNvSpPr/>
      </xdr:nvSpPr>
      <xdr:spPr>
        <a:xfrm>
          <a:off x="32651700" y="1724025"/>
          <a:ext cx="3876675" cy="143827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19</xdr:col>
      <xdr:colOff>381000</xdr:colOff>
      <xdr:row>13</xdr:row>
      <xdr:rowOff>145676</xdr:rowOff>
    </xdr:from>
    <xdr:to>
      <xdr:col>20</xdr:col>
      <xdr:colOff>718605</xdr:colOff>
      <xdr:row>16</xdr:row>
      <xdr:rowOff>712</xdr:rowOff>
    </xdr:to>
    <xdr:pic>
      <xdr:nvPicPr>
        <xdr:cNvPr id="8" name="Imagen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22382" y="3675529"/>
          <a:ext cx="1724660" cy="897255"/>
        </a:xfrm>
        <a:prstGeom prst="rect">
          <a:avLst/>
        </a:prstGeom>
        <a:noFill/>
        <a:ln>
          <a:noFill/>
        </a:ln>
      </xdr:spPr>
    </xdr:pic>
    <xdr:clientData/>
  </xdr:twoCellAnchor>
  <xdr:twoCellAnchor>
    <xdr:from>
      <xdr:col>43</xdr:col>
      <xdr:colOff>2125436</xdr:colOff>
      <xdr:row>27</xdr:row>
      <xdr:rowOff>72119</xdr:rowOff>
    </xdr:from>
    <xdr:to>
      <xdr:col>45</xdr:col>
      <xdr:colOff>1998890</xdr:colOff>
      <xdr:row>35</xdr:row>
      <xdr:rowOff>771526</xdr:rowOff>
    </xdr:to>
    <xdr:graphicFrame macro="">
      <xdr:nvGraphicFramePr>
        <xdr:cNvPr id="9" name="Diagrama 8">
          <a:extLst>
            <a:ext uri="{FF2B5EF4-FFF2-40B4-BE49-F238E27FC236}">
              <a16:creationId xmlns:a16="http://schemas.microsoft.com/office/drawing/2014/main" id="{00000000-0008-0000-0100-000009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twoCellAnchor editAs="oneCell">
    <xdr:from>
      <xdr:col>7</xdr:col>
      <xdr:colOff>0</xdr:colOff>
      <xdr:row>101</xdr:row>
      <xdr:rowOff>0</xdr:rowOff>
    </xdr:from>
    <xdr:to>
      <xdr:col>8</xdr:col>
      <xdr:colOff>5038731</xdr:colOff>
      <xdr:row>119</xdr:row>
      <xdr:rowOff>65810</xdr:rowOff>
    </xdr:to>
    <xdr:pic>
      <xdr:nvPicPr>
        <xdr:cNvPr id="10" name="Imagen 4">
          <a:extLst>
            <a:ext uri="{FF2B5EF4-FFF2-40B4-BE49-F238E27FC236}">
              <a16:creationId xmlns:a16="http://schemas.microsoft.com/office/drawing/2014/main" id="{86D00029-E459-2B41-BBA9-F3CDCC59F04B}"/>
            </a:ext>
          </a:extLst>
        </xdr:cNvPr>
        <xdr:cNvPicPr>
          <a:picLocks noChangeAspect="1"/>
        </xdr:cNvPicPr>
      </xdr:nvPicPr>
      <xdr:blipFill>
        <a:blip xmlns:r="http://schemas.openxmlformats.org/officeDocument/2006/relationships" r:embed="rId7"/>
        <a:stretch>
          <a:fillRect/>
        </a:stretch>
      </xdr:blipFill>
      <xdr:spPr>
        <a:xfrm>
          <a:off x="11914909" y="31911636"/>
          <a:ext cx="10326549" cy="33909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304800</xdr:colOff>
      <xdr:row>1</xdr:row>
      <xdr:rowOff>48846</xdr:rowOff>
    </xdr:from>
    <xdr:to>
      <xdr:col>42</xdr:col>
      <xdr:colOff>588433</xdr:colOff>
      <xdr:row>3</xdr:row>
      <xdr:rowOff>240159</xdr:rowOff>
    </xdr:to>
    <xdr:pic>
      <xdr:nvPicPr>
        <xdr:cNvPr id="10" name="Picture 9">
          <a:extLst>
            <a:ext uri="{FF2B5EF4-FFF2-40B4-BE49-F238E27FC236}">
              <a16:creationId xmlns:a16="http://schemas.microsoft.com/office/drawing/2014/main" id="{B5A8BA05-6E8F-9249-9D4C-5CA3D69115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146133" y="235113"/>
          <a:ext cx="1943099" cy="8009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2" Type="http://schemas.microsoft.com/office/2019/04/relationships/externalLinkLongPath" Target="file:///D:\Users\adriana\Library\Containers\com.microsoft.Excel\Data\Documents\fileserver\publica\1%20-%20Oficina%20Asesora%20de%20Planeaci&#242;n\2.%20Riesgos\Cuadro%20de%20Mando\Seguimiento\2019\Evaluaci&#243;n%20de%20riesgos%20y%20controles%20por%20&#225;rea\Riesgos%204.0%20David_Formato%20&#225;rea%20de%20planeaci&#243;n.xlsm?C641D930" TargetMode="External"/><Relationship Id="rId1" Type="http://schemas.openxmlformats.org/officeDocument/2006/relationships/externalLinkPath" Target="file:///\\C641D930\Riesgos%204.0%20David_Formato%20&#225;rea%20de%20planeaci&#243;n.xlsm" TargetMode="External"/></Relationships>
</file>

<file path=xl/externalLinks/_rels/externalLink4.xml.rels><?xml version="1.0" encoding="UTF-8" standalone="yes"?>
<Relationships xmlns="http://schemas.openxmlformats.org/package/2006/relationships"><Relationship Id="rId2" Type="http://schemas.microsoft.com/office/2019/04/relationships/externalLinkLongPath" Target="file:///D:\Users\adriana\Library\Containers\com.microsoft.Excel\Data\Documents\fileserver\publica\1%20-%20Oficina%20Asesora%20de%20Planeaci&#242;n\2.%20Riesgos\Cuadro%20de%20Mando\Seguimiento\2019\Evaluaci&#243;n%20de%20riesgos%20y%20controles%20por%20&#225;rea\Riesgos%203.2%20Riesgos%20por%20procesos%20-%20Gerencia%20Contratos.xlsm?C641D930" TargetMode="External"/><Relationship Id="rId1" Type="http://schemas.openxmlformats.org/officeDocument/2006/relationships/externalLinkPath" Target="file:///\\C641D930\Riesgos%203.2%20Riesgos%20por%20procesos%20-%20Gerencia%20Contratos.xlsm"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file:///D:\Users\adriana\Library\Containers\com.microsoft.Excel\Data\Documents\fileserver\publica\1%20-%20Oficina%20Asesora%20de%20Planeaci&#242;n\2.%20Riesgos\Cuadro%20de%20Mando\Seguimiento\2019\Evaluaci&#243;n%20de%20riesgos%20y%20controles%20por%20&#225;rea\Riesgos%203.2%20Riesgos%20por%20procesos%20-%20Administrativo.xlsm?C641D930" TargetMode="External"/><Relationship Id="rId1" Type="http://schemas.openxmlformats.org/officeDocument/2006/relationships/externalLinkPath" Target="file:///\\C641D930\Riesgos%203.2%20Riesgos%20por%20procesos%20-%20Administrativo.xlsm" TargetMode="External"/></Relationships>
</file>

<file path=xl/externalLinks/_rels/externalLink6.xml.rels><?xml version="1.0" encoding="UTF-8" standalone="yes"?>
<Relationships xmlns="http://schemas.openxmlformats.org/package/2006/relationships"><Relationship Id="rId2" Type="http://schemas.microsoft.com/office/2019/04/relationships/externalLinkLongPath" Target="file:///D:\Users\adriana\Library\Containers\com.microsoft.Excel\Data\Documents\fileserver\publica\1%20-%20Oficina%20Asesora%20de%20Planeaci&#242;n\2.%20Riesgos\Cuadro%20de%20Mando\Seguimiento\2019\Evaluaci&#243;n%20de%20riesgos%20y%20controles%20por%20&#225;rea\Riesgos%203.2%20Riesgos%20por%20procesos%20-%20Gesti&#243;n%20Documental.xlsm?C641D930" TargetMode="External"/><Relationship Id="rId1" Type="http://schemas.openxmlformats.org/officeDocument/2006/relationships/externalLinkPath" Target="file:///\\C641D930\Riesgos%203.2%20Riesgos%20por%20procesos%20-%20Gesti&#243;n%20Documental.xlsm" TargetMode="External"/></Relationships>
</file>

<file path=xl/externalLinks/_rels/externalLink7.xml.rels><?xml version="1.0" encoding="UTF-8" standalone="yes"?>
<Relationships xmlns="http://schemas.openxmlformats.org/package/2006/relationships"><Relationship Id="rId2" Type="http://schemas.microsoft.com/office/2019/04/relationships/externalLinkLongPath" Target="file:///D:\Users\adriana\Library\Containers\com.microsoft.Excel\Data\Documents\fileserver\publica\1%20-%20Oficina%20Asesora%20de%20Planeaci&#242;n\2.%20Riesgos\Cuadro%20de%20Mando\Seguimiento\2019\Evaluaci&#243;n%20de%20riesgos%20y%20controles%20por%20&#225;rea\Riesgos%203.2%20Riesgos%20por%20procesos%20-%20Oficina%20de%20Gesti&#243;n%20de%20la%20Informaci&#243;n.xlsm?C641D930" TargetMode="External"/><Relationship Id="rId1" Type="http://schemas.openxmlformats.org/officeDocument/2006/relationships/externalLinkPath" Target="file:///\\C641D930\Riesgos%203.2%20Riesgos%20por%20procesos%20-%20Oficina%20de%20Gesti&#243;n%20de%20la%20Informaci&#243;n.xlsm"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file:///D:\Users\adriana\Library\Containers\com.microsoft.Excel\Data\Documents\fileserver\publica\1%20-%20Oficina%20Asesora%20de%20Planeaci&#242;n\2.%20Riesgos\Cuadro%20de%20Mando\Seguimiento\2020\Riesgos%203.2%20Riesgos%20por%20procesos_%20Archivo%20y%20Correspondencia%20OK%201.0.xlsm?7E6ECB3E" TargetMode="External"/><Relationship Id="rId1" Type="http://schemas.openxmlformats.org/officeDocument/2006/relationships/externalLinkPath" Target="file:///\\7E6ECB3E\Riesgos%203.2%20Riesgos%20por%20procesos_%20Archivo%20y%20Correspondencia%20OK%201.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file:///\\172.30.88.29\PerfilesMoviles$\fileserver\publica\Users\adriana\Desktop\Copy%20of%20Riesgos%204.0%20Riesgos%20por%20procesos%20-%20General%202.0.xlsm" TargetMode="External"/><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Augusto Gonzalez Gonzalez" refreshedDate="43494.381824768519" createdVersion="6" refreshedVersion="6" minRefreshableVersion="3" recordCount="66" xr:uid="{16D690FC-5E0C-4B0C-A9E6-D67D6DB1F61A}">
  <cacheSource type="worksheet">
    <worksheetSource ref="C8:AA71" sheet="Impacto_Riesgos_Corrupción"/>
  </cacheSource>
  <cacheFields count="32">
    <cacheField name="No." numFmtId="0">
      <sharedItems containsSemiMixedTypes="0" containsString="0" containsNumber="1" containsInteger="1" minValue="1" maxValue="128" count="11">
        <n v="1"/>
        <n v="3"/>
        <n v="4"/>
        <n v="6"/>
        <n v="7"/>
        <n v="8"/>
        <n v="9"/>
        <n v="10"/>
        <n v="11"/>
        <n v="13"/>
        <n v="128"/>
      </sharedItems>
    </cacheField>
    <cacheField name="Riesgo" numFmtId="0">
      <sharedItems/>
    </cacheField>
    <cacheField name="Tipo de riesgo" numFmtId="0">
      <sharedItems/>
    </cacheField>
    <cacheField name="1. ¿Afecta al grupo de funcionarios del proceso?" numFmtId="0">
      <sharedItems containsBlank="1"/>
    </cacheField>
    <cacheField name="2. ¿Afecta el cumplimiento de metas y objetivos de la dependencia?" numFmtId="0">
      <sharedItems containsBlank="1"/>
    </cacheField>
    <cacheField name="3. ¿Afecta el cumplimiento de misión de la Entidad?" numFmtId="0">
      <sharedItems containsBlank="1"/>
    </cacheField>
    <cacheField name="4. ¿Afecta el cumplimiento de la misión del sector al que pertenece la Entidad?" numFmtId="0">
      <sharedItems containsBlank="1"/>
    </cacheField>
    <cacheField name="5. ¿Genera pérdida de confianza de la Entidad, afectando su reputación?" numFmtId="0">
      <sharedItems containsBlank="1"/>
    </cacheField>
    <cacheField name="6. ¿Genera pérdida de recursos económicos?" numFmtId="0">
      <sharedItems containsBlank="1"/>
    </cacheField>
    <cacheField name="7. ¿Afecta la generación de los productos o la prestación de servicios?" numFmtId="0">
      <sharedItems containsBlank="1"/>
    </cacheField>
    <cacheField name="8. ¿Da lugar al detrimento de calidad de vida de la comunidad por la pérdida del bien o servicios o los recursos públicos?" numFmtId="0">
      <sharedItems containsBlank="1"/>
    </cacheField>
    <cacheField name="9. ¿Genera pérdida de información de la Entidad?" numFmtId="0">
      <sharedItems containsBlank="1"/>
    </cacheField>
    <cacheField name="10. ¿Genera intervención de los órganos de control, de la Fiscalía, u otro ente?" numFmtId="0">
      <sharedItems containsBlank="1"/>
    </cacheField>
    <cacheField name="11. ¿Da lugar a procesos sancionatorios?" numFmtId="0">
      <sharedItems containsBlank="1"/>
    </cacheField>
    <cacheField name="12. ¿Da lugar a procesos disciplinarios?" numFmtId="0">
      <sharedItems containsBlank="1"/>
    </cacheField>
    <cacheField name="13. ¿Da lugar a procesos fiscales?" numFmtId="0">
      <sharedItems containsBlank="1"/>
    </cacheField>
    <cacheField name="14. ¿Da lugar a procesos penales?" numFmtId="0">
      <sharedItems containsBlank="1"/>
    </cacheField>
    <cacheField name="15. ¿Genera pérdida de credibilidad del sector?" numFmtId="0">
      <sharedItems containsBlank="1"/>
    </cacheField>
    <cacheField name="16. ¿Ocasiona lesiones físicas o pérdida de vidas humanas?" numFmtId="0">
      <sharedItems containsBlank="1"/>
    </cacheField>
    <cacheField name="17. ¿Afecta la imagen regional?" numFmtId="0">
      <sharedItems containsBlank="1"/>
    </cacheField>
    <cacheField name="18. ¿Afecta la imagen nacional?" numFmtId="0">
      <sharedItems containsBlank="1"/>
    </cacheField>
    <cacheField name="19. ¿Genera daño ambiental?" numFmtId="0">
      <sharedItems containsBlank="1"/>
    </cacheField>
    <cacheField name="Total" numFmtId="0">
      <sharedItems containsBlank="1" containsMixedTypes="1" containsNumber="1" containsInteger="1" minValue="0" maxValue="19"/>
    </cacheField>
    <cacheField name="Numero probabilidad" numFmtId="0">
      <sharedItems containsString="0" containsBlank="1" containsNumber="1" containsInteger="1" minValue="1" maxValue="3"/>
    </cacheField>
    <cacheField name="Numero impacto" numFmtId="0">
      <sharedItems containsString="0" containsBlank="1" containsNumber="1" containsInteger="1" minValue="3" maxValue="5"/>
    </cacheField>
    <cacheField name="Buscar" numFmtId="0">
      <sharedItems containsBlank="1"/>
    </cacheField>
    <cacheField name="Tabla de probabilidad" numFmtId="0">
      <sharedItems containsBlank="1"/>
    </cacheField>
    <cacheField name="Impacto" numFmtId="0">
      <sharedItems containsBlank="1"/>
    </cacheField>
    <cacheField name="Zona de Riesgo " numFmtId="0">
      <sharedItems containsBlank="1"/>
    </cacheField>
    <cacheField name="Buscar2" numFmtId="0">
      <sharedItems containsBlank="1"/>
    </cacheField>
    <cacheField name="Probabilidad Residual" numFmtId="0">
      <sharedItems containsString="0" containsBlank="1" containsNumber="1" containsInteger="1" minValue="-1" maxValue="3"/>
    </cacheField>
    <cacheField name="Impacto Residual" numFmtId="0">
      <sharedItems containsString="0" containsBlank="1" containsNumber="1" containsInteger="1" minValue="1" maxValue="5"/>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Augusto Gonzalez Gonzalez" refreshedDate="43846.430501504627" createdVersion="6" refreshedVersion="6" minRefreshableVersion="3" recordCount="2945" xr:uid="{781A2118-AAFB-46ED-ADCF-A05032B9EECF}">
  <cacheSource type="worksheet">
    <worksheetSource ref="A2:Z2947" sheet="Control 2.0" r:id="rId2"/>
  </cacheSource>
  <cacheFields count="26">
    <cacheField name="Información por área" numFmtId="0">
      <sharedItems/>
    </cacheField>
    <cacheField name="Cod. Riesgo" numFmtId="0">
      <sharedItems containsSemiMixedTypes="0" containsString="0" containsNumber="1" containsInteger="1" minValue="1" maxValue="138" count="103">
        <n v="1"/>
        <n v="3"/>
        <n v="4"/>
        <n v="5"/>
        <n v="6"/>
        <n v="7"/>
        <n v="8"/>
        <n v="9"/>
        <n v="10"/>
        <n v="74"/>
        <n v="11"/>
        <n v="12"/>
        <n v="13"/>
        <n v="14"/>
        <n v="15"/>
        <n v="16"/>
        <n v="17"/>
        <n v="18"/>
        <n v="19"/>
        <n v="20"/>
        <n v="21"/>
        <n v="22"/>
        <n v="23"/>
        <n v="75"/>
        <n v="24"/>
        <n v="25"/>
        <n v="26"/>
        <n v="28"/>
        <n v="30"/>
        <n v="31"/>
        <n v="33"/>
        <n v="34"/>
        <n v="35"/>
        <n v="37"/>
        <n v="38"/>
        <n v="39"/>
        <n v="40"/>
        <n v="41"/>
        <n v="42"/>
        <n v="43"/>
        <n v="44"/>
        <n v="45"/>
        <n v="48"/>
        <n v="49"/>
        <n v="50"/>
        <n v="51"/>
        <n v="52"/>
        <n v="53"/>
        <n v="54"/>
        <n v="55"/>
        <n v="56"/>
        <n v="57"/>
        <n v="58"/>
        <n v="59"/>
        <n v="60"/>
        <n v="61"/>
        <n v="62"/>
        <n v="63"/>
        <n v="64"/>
        <n v="65"/>
        <n v="66"/>
        <n v="67"/>
        <n v="68"/>
        <n v="70"/>
        <n v="71"/>
        <n v="72"/>
        <n v="73"/>
        <n v="76"/>
        <n v="77"/>
        <n v="78"/>
        <n v="79"/>
        <n v="80"/>
        <n v="81"/>
        <n v="82"/>
        <n v="83"/>
        <n v="84"/>
        <n v="85"/>
        <n v="86"/>
        <n v="87"/>
        <n v="88"/>
        <n v="89"/>
        <n v="27"/>
        <n v="102"/>
        <n v="128"/>
        <n v="132"/>
        <n v="133"/>
        <n v="134"/>
        <n v="135"/>
        <n v="136"/>
        <n v="137"/>
        <n v="138"/>
        <n v="129"/>
        <n v="105"/>
        <n v="106"/>
        <n v="110"/>
        <n v="112"/>
        <n v="107"/>
        <n v="108"/>
        <n v="109"/>
        <n v="114"/>
        <n v="116"/>
        <n v="131"/>
        <n v="101"/>
      </sharedItems>
    </cacheField>
    <cacheField name="Riesgos " numFmtId="0">
      <sharedItems/>
    </cacheField>
    <cacheField name="Proceso" numFmtId="0">
      <sharedItems/>
    </cacheField>
    <cacheField name="Riesgo" numFmtId="0">
      <sharedItems/>
    </cacheField>
    <cacheField name="Cod. Control" numFmtId="0">
      <sharedItems containsBlank="1" containsMixedTypes="1" containsNumber="1" minValue="1.01" maxValue="89.04"/>
    </cacheField>
    <cacheField name="Control" numFmtId="0">
      <sharedItems containsBlank="1" longText="1"/>
    </cacheField>
    <cacheField name="Opción de majejo" numFmtId="0">
      <sharedItems containsBlank="1"/>
    </cacheField>
    <cacheField name="1. ¿Existe un responsable asignado a la ejecución del control?" numFmtId="0">
      <sharedItems containsBlank="1"/>
    </cacheField>
    <cacheField name="1.1 ¿El responsable tiene la autoridad y adecuada segregación de funciones en la ejecución del control?" numFmtId="0">
      <sharedItems containsBlank="1"/>
    </cacheField>
    <cacheField name="2. ¿La oportunidad en que se ejecuta el control ayuda a prevenir la mitigación del riesgo o a detectar la materialización del riesgo de manera oportuna?" numFmtId="0">
      <sharedItems containsBlank="1"/>
    </cacheField>
    <cacheField name="3. ¿Las actividades que se desarrollan en el control realmente buscan por si sola prevenir o detectar las causas que pueden dar origen al riesgo, ejemplo Verificar, Validar Cotejar, Comparar, Revisar, etc.?" numFmtId="0">
      <sharedItems containsBlank="1"/>
    </cacheField>
    <cacheField name="4. ¿La fuente de información que se utiliza en el desarrollo del control es información confiable que permita mitigar el riesgo?." numFmtId="0">
      <sharedItems containsBlank="1"/>
    </cacheField>
    <cacheField name="5. ¿Las observaciones, desviaciones o diferencias identificadas como resultados de la ejecución del control son investigadas y resueltas de manera oportuna?" numFmtId="0">
      <sharedItems containsBlank="1"/>
    </cacheField>
    <cacheField name="6. ¿Se deja evidencia o rastro de la ejecución del control, que permita a cualquier tercero con la evidencia, llegar a la misma conclusión?." numFmtId="0">
      <sharedItems containsBlank="1"/>
    </cacheField>
    <cacheField name="Total" numFmtId="0">
      <sharedItems containsSemiMixedTypes="0" containsString="0" containsNumber="1" containsInteger="1" minValue="0" maxValue="100"/>
    </cacheField>
    <cacheField name="Rango de Calificación del Diseño" numFmtId="0">
      <sharedItems/>
    </cacheField>
    <cacheField name="El control se ejecuta de manera consistente por los responsables. (EJECUCIÓN)" numFmtId="0">
      <sharedItems containsBlank="1"/>
    </cacheField>
    <cacheField name="Concatenado" numFmtId="0">
      <sharedItems/>
    </cacheField>
    <cacheField name="Calificación final del control" numFmtId="0">
      <sharedItems containsMixedTypes="1" containsNumber="1" containsInteger="1" minValue="1" maxValue="9"/>
    </cacheField>
    <cacheField name="Control Definitivo" numFmtId="0">
      <sharedItems/>
    </cacheField>
    <cacheField name="Controles ayudan a disminuir la probabilidad" numFmtId="0">
      <sharedItems containsBlank="1"/>
    </cacheField>
    <cacheField name="Controles ayudan a disminuir impacto" numFmtId="0">
      <sharedItems containsBlank="1"/>
    </cacheField>
    <cacheField name="Concatenado2" numFmtId="0">
      <sharedItems/>
    </cacheField>
    <cacheField name="# Columnas en la matriz de riesgo que se desplaza en el eje de la probabilidad" numFmtId="0">
      <sharedItems containsMixedTypes="1" containsNumber="1" containsInteger="1" minValue="0" maxValue="2"/>
    </cacheField>
    <cacheField name="# Columnas en la matriz de riesgo que se desplaza en el eje de impacto" numFmtId="0">
      <sharedItems containsMixedTypes="1" containsNumber="1" containsInteger="1" minValue="0" maxValue="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6">
  <r>
    <x v="0"/>
    <s v="Posibilidad de que un funcionario vaya mas allá de las funciones designadas con el fin de obtener un beneficio privado."/>
    <s v="Corrupción"/>
    <s v="SI"/>
    <s v="SI"/>
    <s v="SI"/>
    <s v="SI"/>
    <s v="SI"/>
    <s v="SI"/>
    <s v="SI"/>
    <s v="SI"/>
    <s v="NO"/>
    <s v="SI"/>
    <s v="SI"/>
    <s v="SI"/>
    <s v="SI"/>
    <s v="SI"/>
    <s v="SI"/>
    <s v="NO"/>
    <s v="SI"/>
    <s v="SI"/>
    <s v="NO"/>
    <n v="16"/>
    <n v="1"/>
    <n v="5"/>
    <s v="Rara VezCatastrófico"/>
    <s v="Rara Vez"/>
    <s v="Catastrófico"/>
    <s v="Extremo"/>
    <s v="Rara VezModerado"/>
    <n v="-1"/>
    <n v="3"/>
  </r>
  <r>
    <x v="1"/>
    <s v="Puede ocurrir intercambio extraoficial de favores, en el cual un individuo se beneficie a si mismo o aun tercero. Amiguismo y clientelismo."/>
    <s v="Corrupción"/>
    <s v="SI"/>
    <s v="SI"/>
    <s v="SI"/>
    <s v="SI"/>
    <s v="SI"/>
    <s v="SI"/>
    <s v="SI"/>
    <s v="SI"/>
    <s v="NO"/>
    <s v="SI"/>
    <s v="SI"/>
    <s v="SI"/>
    <s v="SI"/>
    <s v="SI"/>
    <s v="SI"/>
    <s v="NO"/>
    <s v="SI"/>
    <s v="SI"/>
    <s v="SI"/>
    <n v="17"/>
    <n v="1"/>
    <n v="5"/>
    <s v="Rara VezCatastrófico"/>
    <s v="Rara Vez"/>
    <s v="Catastrófico"/>
    <s v="Extremo"/>
    <s v="Rara VezMayor"/>
    <n v="-1"/>
    <n v="4"/>
  </r>
  <r>
    <x v="2"/>
    <s v="Puede presentarse situaciones de orden moral y económico que le impidan a un funcionario actuar en forma objetiva e independiente, porque le sea particularmente conveniente. "/>
    <s v="Corrupción"/>
    <s v="SI"/>
    <s v="SI"/>
    <s v="SI"/>
    <s v="SI"/>
    <s v="SI"/>
    <s v="SI"/>
    <s v="SI"/>
    <s v="SI"/>
    <s v="NO"/>
    <s v="SI"/>
    <s v="SI"/>
    <s v="SI"/>
    <s v="SI"/>
    <s v="SI"/>
    <s v="SI"/>
    <s v="NO"/>
    <s v="SI"/>
    <s v="SI"/>
    <s v="NO"/>
    <n v="16"/>
    <n v="1"/>
    <n v="5"/>
    <s v="Rara VezCatastrófico"/>
    <s v="Rara Vez"/>
    <s v="Catastrófico"/>
    <s v="Extremo"/>
    <s v="Rara VezModerado"/>
    <n v="-1"/>
    <n v="3"/>
  </r>
  <r>
    <x v="3"/>
    <s v="Posibilidad de recibir o solicitar cualquier dádiva o beneficio a nombre propio o de terceros con el fin de celebrar un contrato."/>
    <s v="Corrupción"/>
    <s v="SI"/>
    <s v="SI"/>
    <s v="SI"/>
    <s v="SI"/>
    <s v="SI"/>
    <s v="SI"/>
    <s v="SI"/>
    <s v="SI"/>
    <s v="NO"/>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SI"/>
    <s v="SI"/>
    <s v="NO"/>
    <s v="SI"/>
    <s v="SI"/>
    <s v="SI"/>
    <s v="SI"/>
    <s v="SI"/>
    <s v="SI"/>
    <s v="NO"/>
    <s v="SI"/>
    <s v="SI"/>
    <s v="NO"/>
    <n v="16"/>
    <n v="1"/>
    <n v="5"/>
    <s v="Rara VezCatastrófico"/>
    <s v="Rara Vez"/>
    <s v="Catastrófico"/>
    <s v="Extremo"/>
    <s v="Rara VezMayor"/>
    <n v="-1"/>
    <n v="4"/>
  </r>
  <r>
    <x v="5"/>
    <s v="Puede incitar la participación de varias personas o compañías para cometer un delito buscando el beneficio propio. Concierto para delinquir."/>
    <s v="Corrupción"/>
    <s v="SI"/>
    <s v="SI"/>
    <s v="SI"/>
    <s v="SI"/>
    <s v="SI"/>
    <s v="SI"/>
    <s v="SI"/>
    <s v="SI"/>
    <s v="NO"/>
    <s v="SI"/>
    <s v="SI"/>
    <s v="SI"/>
    <s v="SI"/>
    <s v="SI"/>
    <s v="SI"/>
    <s v="NO"/>
    <s v="SI"/>
    <s v="SI"/>
    <s v="NO"/>
    <n v="16"/>
    <n v="1"/>
    <n v="5"/>
    <s v="Rara VezCatastrófico"/>
    <s v="Rara Vez"/>
    <s v="Catastrófico"/>
    <s v="Extremo"/>
    <s v="Rara VezMayor"/>
    <n v="-1"/>
    <n v="4"/>
  </r>
  <r>
    <x v="6"/>
    <s v="Puede ocurrir que un funcionario abuse de su cargo o funciones para inducir a otra persona a dar o prometer dinero o cualquier otro beneficio indebido. "/>
    <s v="Corrupción"/>
    <s v="SI"/>
    <s v="SI"/>
    <s v="SI"/>
    <s v="SI"/>
    <s v="SI"/>
    <s v="SI"/>
    <s v="SI"/>
    <s v="SI"/>
    <s v="NO"/>
    <s v="SI"/>
    <s v="SI"/>
    <s v="SI"/>
    <s v="SI"/>
    <s v="SI"/>
    <s v="SI"/>
    <s v="NO"/>
    <s v="SI"/>
    <s v="SI"/>
    <s v="NO"/>
    <n v="16"/>
    <n v="1"/>
    <n v="5"/>
    <s v="Rara VezCatastrófico"/>
    <s v="Rara Vez"/>
    <s v="Catastrófico"/>
    <s v="Extremo"/>
    <s v="Rara VezMayor"/>
    <n v="-1"/>
    <n v="4"/>
  </r>
  <r>
    <x v="7"/>
    <s v="Puede ocurrir que teniendo conocimiento de una conducta delictiva, no se informe a las autoridades por temor a repercusiones sociales o financieras. Omisión de denuncia"/>
    <s v="Corrupción"/>
    <s v="SI"/>
    <s v="SI"/>
    <s v="SI"/>
    <s v="SI"/>
    <s v="SI"/>
    <s v="SI"/>
    <s v="SI"/>
    <s v="SI"/>
    <s v="NO"/>
    <s v="SI"/>
    <s v="SI"/>
    <s v="SI"/>
    <s v="SI"/>
    <s v="SI"/>
    <s v="SI"/>
    <s v="NO"/>
    <s v="SI"/>
    <s v="SI"/>
    <s v="NO"/>
    <n v="16"/>
    <n v="1"/>
    <n v="5"/>
    <s v="Rara VezCatastrófico"/>
    <s v="Rara Vez"/>
    <s v="Catastrófico"/>
    <s v="Extremo"/>
    <s v="Rara VezMayor"/>
    <n v="-1"/>
    <n v="4"/>
  </r>
  <r>
    <x v="8"/>
    <s v="Posibilidad de que uno o varios funcionarios utilicen de forma  indebida la información  privilegiada de los sistemas de información para obtener beneficio privado. "/>
    <s v="Corrupción"/>
    <s v="SI"/>
    <s v="SI"/>
    <s v="SI"/>
    <s v="SI"/>
    <s v="SI"/>
    <s v="SI"/>
    <s v="SI"/>
    <s v="SI"/>
    <s v="SI"/>
    <s v="SI"/>
    <s v="SI"/>
    <s v="SI"/>
    <s v="SI"/>
    <s v="SI"/>
    <s v="SI"/>
    <s v="NO"/>
    <s v="SI"/>
    <s v="SI"/>
    <s v="NO"/>
    <n v="17"/>
    <n v="1"/>
    <n v="5"/>
    <s v="Rara VezCatastrófico"/>
    <s v="Rara Vez"/>
    <s v="Catastrófico"/>
    <s v="Extremo"/>
    <s v="Rara VezModerado"/>
    <n v="-1"/>
    <n v="3"/>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Insignificante"/>
    <n v="-1"/>
    <n v="1"/>
  </r>
  <r>
    <x v="10"/>
    <s v="Puede ocurrir que se presente manipulación o direccionamiento de información procesada o generada en el marco de la actividad de la auditoría interna, con el fin de obtener provecho propio o de un tercero."/>
    <s v="Corrupción"/>
    <s v="NO"/>
    <s v="NO"/>
    <s v="NO"/>
    <s v="NO"/>
    <s v="NO"/>
    <s v="NO"/>
    <s v="NO"/>
    <s v="NO"/>
    <s v="NO"/>
    <s v="NO"/>
    <s v="NO"/>
    <s v="NO"/>
    <s v="NO"/>
    <s v="NO"/>
    <s v="NO"/>
    <s v="NO"/>
    <s v="NO"/>
    <s v="NO"/>
    <s v="NO"/>
    <n v="0"/>
    <n v="1"/>
    <n v="3"/>
    <s v="Rara VezModerado"/>
    <s v="Rara Vez"/>
    <s v="Moderado"/>
    <s v="Moderado"/>
    <s v="Rara VezModerado"/>
    <n v="1"/>
    <n v="3"/>
  </r>
  <r>
    <x v="0"/>
    <s v="Posibilidad de que un funcionario vaya mas allá de las funciones designadas con el fin de obtener un beneficio privado."/>
    <s v="Corrupción"/>
    <s v="SI"/>
    <s v="NO"/>
    <s v="NO"/>
    <s v="NO"/>
    <s v="SI"/>
    <s v="NO"/>
    <s v="NO"/>
    <s v="NO"/>
    <s v="NO"/>
    <s v="SI"/>
    <s v="SI"/>
    <s v="SI"/>
    <s v="SI"/>
    <s v="SI"/>
    <s v="SI"/>
    <s v="NO"/>
    <s v="NO"/>
    <s v="NO"/>
    <s v="NO"/>
    <n v="8"/>
    <n v="1"/>
    <n v="4"/>
    <s v="Rara VezMayor"/>
    <s v="Rara Vez"/>
    <s v="Mayor"/>
    <s v="Alto"/>
    <s v="Rara VezMayor"/>
    <n v="1"/>
    <n v="4"/>
  </r>
  <r>
    <x v="1"/>
    <s v="Puede ocurrir intercambio extraoficial de favores, en el cual un individuo se beneficie a si mismo o aun tercero. Amiguismo y clientelismo."/>
    <s v="Corrupción"/>
    <s v="SI"/>
    <s v="NO"/>
    <s v="NO"/>
    <s v="NO"/>
    <s v="SI"/>
    <s v="NO"/>
    <s v="NO"/>
    <s v="NO"/>
    <s v="NO"/>
    <s v="SI"/>
    <s v="SI"/>
    <s v="SI"/>
    <s v="SI"/>
    <s v="SI"/>
    <s v="SI"/>
    <s v="NO"/>
    <s v="NO"/>
    <s v="NO"/>
    <s v="NO"/>
    <n v="8"/>
    <n v="1"/>
    <n v="4"/>
    <s v="Rara VezMayor"/>
    <s v="Rara Vez"/>
    <s v="Mayor"/>
    <s v="Alto"/>
    <s v="Rara VezMayor"/>
    <n v="1"/>
    <n v="4"/>
  </r>
  <r>
    <x v="2"/>
    <s v="Puede presentarse situaciones de orden moral y económico que le impidan a un funcionario actuar en forma objetiva e independiente, porque le sea particularmente conveniente. "/>
    <s v="Corrupción"/>
    <s v="NO"/>
    <s v="NO"/>
    <s v="NO"/>
    <s v="NO"/>
    <s v="NO"/>
    <s v="NO"/>
    <s v="NO"/>
    <s v="NO"/>
    <s v="NO"/>
    <s v="NO"/>
    <s v="NO"/>
    <s v="NO"/>
    <s v="NO"/>
    <s v="NO"/>
    <s v="NO"/>
    <s v="NO"/>
    <s v="NO"/>
    <s v="NO"/>
    <s v="NO"/>
    <n v="0"/>
    <n v="1"/>
    <n v="3"/>
    <s v="Rara VezModerado"/>
    <s v="Rara Vez"/>
    <s v="Moderado"/>
    <s v="Moderado"/>
    <s v="Rara VezModerado"/>
    <n v="1"/>
    <n v="3"/>
  </r>
  <r>
    <x v="3"/>
    <s v="Posibilidad de recibir o solicitar cualquier dádiva o beneficio a nombre propio o de terceros con el fin de celebrar un contrato."/>
    <s v="Corrupción"/>
    <s v="NO"/>
    <s v="NO"/>
    <s v="NO"/>
    <s v="NO"/>
    <s v="NO"/>
    <s v="NO"/>
    <s v="NO"/>
    <s v="NO"/>
    <s v="NO"/>
    <s v="NO"/>
    <s v="NO"/>
    <s v="NO"/>
    <s v="NO"/>
    <s v="NO"/>
    <s v="NO"/>
    <s v="NO"/>
    <s v="NO"/>
    <s v="NO"/>
    <s v="NO"/>
    <n v="0"/>
    <n v="1"/>
    <n v="3"/>
    <s v="Rara VezModerado"/>
    <s v="Rara Vez"/>
    <s v="Moderado"/>
    <s v="Moderado"/>
    <s v="Rara VezModerado"/>
    <n v="1"/>
    <n v="3"/>
  </r>
  <r>
    <x v="4"/>
    <s v="Posibilidad de que un funcionario reciba u ofrezca un soborno, con el fin de dar o recibir un trato especial con una compañía o persona natural. "/>
    <s v="Corrupción"/>
    <s v="NO"/>
    <s v="NO"/>
    <s v="NO"/>
    <s v="NO"/>
    <s v="NO"/>
    <s v="NO"/>
    <s v="NO"/>
    <s v="NO"/>
    <s v="NO"/>
    <s v="NO"/>
    <s v="NO"/>
    <s v="NO"/>
    <s v="NO"/>
    <s v="NO"/>
    <s v="NO"/>
    <s v="NO"/>
    <s v="NO"/>
    <s v="NO"/>
    <s v="NO"/>
    <n v="0"/>
    <n v="1"/>
    <n v="3"/>
    <s v="Rara VezModerado"/>
    <s v="Rara Vez"/>
    <s v="Moderado"/>
    <s v="Moderado"/>
    <s v="Rara VezModerado"/>
    <n v="1"/>
    <n v="3"/>
  </r>
  <r>
    <x v="5"/>
    <s v="Puede incitar la participación de varias personas o compañías para cometer un delito buscando el beneficio propio. Concierto para delinquir."/>
    <s v="Corrupción"/>
    <s v="NO"/>
    <s v="NO"/>
    <s v="NO"/>
    <s v="NO"/>
    <s v="NO"/>
    <s v="NO"/>
    <s v="NO"/>
    <s v="NO"/>
    <s v="NO"/>
    <s v="NO"/>
    <s v="NO"/>
    <s v="NO"/>
    <s v="NO"/>
    <s v="NO"/>
    <s v="NO"/>
    <s v="NO"/>
    <s v="NO"/>
    <s v="NO"/>
    <s v="NO"/>
    <n v="0"/>
    <n v="1"/>
    <n v="3"/>
    <s v="Rara VezModerado"/>
    <s v="Rara Vez"/>
    <s v="Moderado"/>
    <s v="Moderado"/>
    <s v="Rara VezModerado"/>
    <n v="1"/>
    <n v="3"/>
  </r>
  <r>
    <x v="6"/>
    <s v="Puede ocurrir que un funcionario abuse de su cargo o funciones para inducir a otra persona a dar o prometer dinero o cualquier otro beneficio indebido. "/>
    <s v="Corrupción"/>
    <s v="NO"/>
    <s v="NO"/>
    <s v="NO"/>
    <s v="NO"/>
    <s v="NO"/>
    <s v="NO"/>
    <s v="NO"/>
    <s v="NO"/>
    <s v="NO"/>
    <s v="NO"/>
    <s v="NO"/>
    <s v="NO"/>
    <s v="NO"/>
    <s v="NO"/>
    <s v="NO"/>
    <s v="NO"/>
    <s v="NO"/>
    <s v="NO"/>
    <s v="NO"/>
    <n v="0"/>
    <n v="1"/>
    <n v="3"/>
    <s v="Rara VezModerado"/>
    <s v="Rara Vez"/>
    <s v="Moderado"/>
    <s v="Moderado"/>
    <s v="Rara VezModerado"/>
    <n v="1"/>
    <n v="3"/>
  </r>
  <r>
    <x v="7"/>
    <s v="Puede ocurrir que teniendo conocimiento de una conducta delictiva, no se informe a las autoridades por temor a repercusiones sociales o financieras. Omisión de denuncia"/>
    <s v="Corrupción"/>
    <s v="NO"/>
    <s v="NO"/>
    <s v="NO"/>
    <s v="NO"/>
    <s v="NO"/>
    <s v="NO"/>
    <s v="NO"/>
    <s v="NO"/>
    <s v="NO"/>
    <s v="NO"/>
    <s v="NO"/>
    <s v="NO"/>
    <s v="NO"/>
    <s v="NO"/>
    <s v="NO"/>
    <s v="NO"/>
    <s v="NO"/>
    <s v="NO"/>
    <s v="NO"/>
    <n v="0"/>
    <n v="1"/>
    <n v="3"/>
    <s v="Rara VezModerado"/>
    <s v="Rara Vez"/>
    <s v="Moderado"/>
    <s v="Moderado"/>
    <s v="Rara VezModerado"/>
    <n v="1"/>
    <n v="3"/>
  </r>
  <r>
    <x v="8"/>
    <s v="Posibilidad de que uno o varios funcionarios utilicen de forma  indebida la información  privilegiada de los sistemas de información para obtener beneficio privado. "/>
    <s v="Corrupción"/>
    <s v="NO"/>
    <s v="NO"/>
    <s v="NO"/>
    <s v="NO"/>
    <s v="NO"/>
    <s v="NO"/>
    <s v="NO"/>
    <s v="NO"/>
    <s v="NO"/>
    <s v="NO"/>
    <s v="NO"/>
    <s v="NO"/>
    <s v="NO"/>
    <s v="NO"/>
    <s v="NO"/>
    <s v="NO"/>
    <s v="NO"/>
    <s v="NO"/>
    <s v="NO"/>
    <n v="0"/>
    <n v="1"/>
    <n v="3"/>
    <s v="Rara VezModerado"/>
    <s v="Rara Vez"/>
    <s v="Moderado"/>
    <s v="Moderado"/>
    <s v="Rara VezModerado"/>
    <n v="1"/>
    <n v="3"/>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Moderado"/>
    <n v="1"/>
    <n v="3"/>
  </r>
  <r>
    <x v="10"/>
    <s v="Puede ocurrir que se presente manipulación o direccionamiento de información procesada o generada en el marco de la actividad de la auditoría interna, con el fin de obtener provecho propio o de un tercero."/>
    <s v="Corrupción"/>
    <s v="NO"/>
    <s v="NO"/>
    <s v="NO"/>
    <s v="NO"/>
    <s v="NO"/>
    <s v="NO"/>
    <s v="NO"/>
    <s v="NO"/>
    <s v="NO"/>
    <s v="NO"/>
    <s v="NO"/>
    <s v="NO"/>
    <s v="NO"/>
    <s v="NO"/>
    <s v="NO"/>
    <s v="NO"/>
    <s v="NO"/>
    <s v="NO"/>
    <s v="NO"/>
    <n v="0"/>
    <n v="1"/>
    <n v="3"/>
    <s v="Rara VezModerado"/>
    <s v="Rara Vez"/>
    <s v="Moderado"/>
    <s v="Moderado"/>
    <s v="Rara VezModerado"/>
    <n v="1"/>
    <n v="3"/>
  </r>
  <r>
    <x v="0"/>
    <s v="Posibilidad de que un funcionario vaya mas allá de las funciones designadas con el fin de obtener un beneficio privado."/>
    <s v="Corrupción"/>
    <s v="SI"/>
    <s v="SI"/>
    <s v="SI"/>
    <s v="SI"/>
    <s v="SI"/>
    <s v="SI"/>
    <s v="SI"/>
    <s v="SI"/>
    <s v="SI"/>
    <s v="SI"/>
    <s v="SI"/>
    <s v="SI"/>
    <s v="SI"/>
    <s v="SI"/>
    <s v="SI"/>
    <s v="SI"/>
    <s v="SI"/>
    <s v="SI"/>
    <s v="SI"/>
    <n v="19"/>
    <n v="1"/>
    <n v="5"/>
    <s v="Rara VezCatastrófico"/>
    <s v="Rara Vez"/>
    <s v="Catastrófico"/>
    <s v="Extremo"/>
    <s v="Moderado"/>
    <n v="-1"/>
    <n v="3"/>
  </r>
  <r>
    <x v="1"/>
    <s v="Puede ocurrir intercambio extraoficial de favores, en el cual un individuo se beneficie a si mismo o aun tercero. Amiguismo y clientelismo."/>
    <s v="Corrupción"/>
    <s v="SI"/>
    <s v="SI"/>
    <s v="SI"/>
    <s v="SI"/>
    <s v="SI"/>
    <s v="SI"/>
    <s v="SI"/>
    <s v="SI"/>
    <s v="SI"/>
    <s v="SI"/>
    <s v="SI"/>
    <s v="SI"/>
    <s v="SI"/>
    <s v="SI"/>
    <s v="SI"/>
    <s v="SI"/>
    <s v="SI"/>
    <s v="SI"/>
    <s v="SI"/>
    <n v="19"/>
    <n v="1"/>
    <n v="5"/>
    <s v="Rara VezCatastrófico"/>
    <s v="Rara Vez"/>
    <s v="Catastrófico"/>
    <s v="Extremo"/>
    <s v="Moderado"/>
    <n v="-1"/>
    <n v="3"/>
  </r>
  <r>
    <x v="2"/>
    <s v="Puede presentarse situaciones de orden moral y económico que le impidan a un funcionario actuar en forma objetiva e independiente, porque le sea particularmente conveniente. "/>
    <s v="Corrupción"/>
    <s v="SI"/>
    <s v="SI"/>
    <s v="SI"/>
    <s v="SI"/>
    <s v="SI"/>
    <s v="SI"/>
    <s v="SI"/>
    <s v="SI"/>
    <s v="SI"/>
    <s v="SI"/>
    <s v="SI"/>
    <s v="SI"/>
    <s v="SI"/>
    <s v="SI"/>
    <s v="SI"/>
    <s v="NO"/>
    <s v="SI"/>
    <s v="SI"/>
    <s v="SI"/>
    <n v="18"/>
    <n v="1"/>
    <n v="5"/>
    <s v="Rara VezCatastrófico"/>
    <s v="Rara Vez"/>
    <s v="Catastrófico"/>
    <s v="Extremo"/>
    <s v="Moderado"/>
    <n v="-1"/>
    <n v="3"/>
  </r>
  <r>
    <x v="3"/>
    <s v="Posibilidad de recibir o solicitar cualquier dádiva o beneficio a nombre propio o de terceros con el fin de celebrar un contrato."/>
    <s v="Corrupción"/>
    <s v="SI"/>
    <s v="SI"/>
    <s v="SI"/>
    <s v="SI"/>
    <s v="SI"/>
    <s v="SI"/>
    <s v="SI"/>
    <s v="SI"/>
    <s v="SI"/>
    <s v="SI"/>
    <s v="SI"/>
    <s v="SI"/>
    <s v="SI"/>
    <s v="SI"/>
    <s v="SI"/>
    <s v="SI"/>
    <s v="SI"/>
    <s v="SI"/>
    <s v="SI"/>
    <n v="19"/>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SI"/>
    <s v="SI"/>
    <s v="SI"/>
    <s v="SI"/>
    <s v="SI"/>
    <s v="SI"/>
    <s v="SI"/>
    <s v="SI"/>
    <s v="SI"/>
    <s v="SI"/>
    <s v="SI"/>
    <s v="SI"/>
    <s v="SI"/>
    <n v="19"/>
    <n v="3"/>
    <n v="5"/>
    <s v="PosibleCatastrófico"/>
    <s v="Posible"/>
    <s v="Catastrófico"/>
    <s v="Extremo"/>
    <s v="PosibleMayor"/>
    <n v="3"/>
    <n v="4"/>
  </r>
  <r>
    <x v="5"/>
    <s v="Puede incitar la participación de varias personas o compañías para cometer un delito buscando el beneficio propio. Concierto para delinquir."/>
    <s v="Corrupción"/>
    <s v="SI"/>
    <s v="SI"/>
    <s v="SI"/>
    <s v="SI"/>
    <s v="SI"/>
    <s v="SI"/>
    <s v="SI"/>
    <s v="SI"/>
    <s v="SI"/>
    <s v="SI"/>
    <s v="SI"/>
    <s v="SI"/>
    <s v="SI"/>
    <s v="SI"/>
    <s v="SI"/>
    <s v="NO"/>
    <s v="SI"/>
    <s v="SI"/>
    <s v="SI"/>
    <n v="18"/>
    <n v="2"/>
    <n v="5"/>
    <s v="ImprobableCatastrófico"/>
    <s v="Improbable"/>
    <s v="Catastrófico"/>
    <s v="Extremo"/>
    <s v="Rara VezMayor"/>
    <n v="1"/>
    <n v="4"/>
  </r>
  <r>
    <x v="6"/>
    <s v="Puede ocurrir que un funcionario abuse de su cargo o funciones para inducir a otra persona a dar o prometer dinero o cualquier otro beneficio indebido. "/>
    <s v="Corrupción"/>
    <s v="SI"/>
    <s v="SI"/>
    <s v="SI"/>
    <s v="SI"/>
    <s v="SI"/>
    <s v="SI"/>
    <s v="SI"/>
    <s v="SI"/>
    <s v="SI"/>
    <s v="SI"/>
    <s v="SI"/>
    <s v="SI"/>
    <s v="SI"/>
    <s v="SI"/>
    <s v="SI"/>
    <s v="SI"/>
    <s v="SI"/>
    <s v="SI"/>
    <s v="SI"/>
    <n v="19"/>
    <n v="3"/>
    <n v="5"/>
    <s v="PosibleCatastrófico"/>
    <s v="Posible"/>
    <s v="Catastrófico"/>
    <s v="Extremo"/>
    <s v="PosibleModerado"/>
    <n v="3"/>
    <n v="3"/>
  </r>
  <r>
    <x v="7"/>
    <s v="Puede ocurrir que teniendo conocimiento de una conducta delictiva, no se informe a las autoridades por temor a repercusiones sociales o financieras. Omisión de denuncia"/>
    <s v="Corrupción"/>
    <s v="SI"/>
    <s v="SI"/>
    <s v="SI"/>
    <s v="SI"/>
    <s v="SI"/>
    <s v="SI"/>
    <s v="SI"/>
    <s v="SI"/>
    <s v="SI"/>
    <s v="SI"/>
    <s v="SI"/>
    <s v="SI"/>
    <s v="SI"/>
    <s v="SI"/>
    <s v="SI"/>
    <s v="SI"/>
    <s v="SI"/>
    <s v="SI"/>
    <s v="SI"/>
    <n v="19"/>
    <n v="3"/>
    <n v="5"/>
    <s v="PosibleCatastrófico"/>
    <s v="Posible"/>
    <s v="Catastrófico"/>
    <s v="Extremo"/>
    <s v="PosibleModerado"/>
    <n v="3"/>
    <n v="3"/>
  </r>
  <r>
    <x v="8"/>
    <s v="Posibilidad de que uno o varios funcionarios utilicen de forma  indebida la información  privilegiada de los sistemas de información para obtener beneficio privado. "/>
    <s v="Corrupción"/>
    <s v="SI"/>
    <s v="SI"/>
    <s v="SI"/>
    <s v="SI"/>
    <s v="SI"/>
    <s v="SI"/>
    <s v="SI"/>
    <s v="SI"/>
    <s v="SI"/>
    <s v="SI"/>
    <s v="SI"/>
    <s v="SI"/>
    <s v="SI"/>
    <s v="SI"/>
    <s v="SI"/>
    <s v="SI"/>
    <s v="SI"/>
    <s v="SI"/>
    <s v="SI"/>
    <n v="19"/>
    <n v="3"/>
    <n v="5"/>
    <s v="PosibleCatastrófico"/>
    <s v="Posible"/>
    <s v="Catastrófico"/>
    <s v="Extremo"/>
    <s v="PosibleModerado"/>
    <n v="3"/>
    <n v="3"/>
  </r>
  <r>
    <x v="9"/>
    <s v="Puede ocurrir apropiación ilegal, en beneficio propio o de un tercero, de los bienes del estado."/>
    <s v="Corrupción"/>
    <s v="SI"/>
    <s v="SI"/>
    <s v="SI"/>
    <s v="SI"/>
    <s v="SI"/>
    <s v="SI"/>
    <s v="SI"/>
    <s v="SI"/>
    <s v="SI"/>
    <s v="SI"/>
    <s v="SI"/>
    <s v="SI"/>
    <s v="SI"/>
    <s v="SI"/>
    <s v="SI"/>
    <s v="SI"/>
    <s v="SI"/>
    <s v="SI"/>
    <s v="SI"/>
    <n v="19"/>
    <n v="3"/>
    <n v="5"/>
    <s v="PosibleCatastrófico"/>
    <s v="Posible"/>
    <s v="Catastrófico"/>
    <s v="Extremo"/>
    <s v="PosibleModerado"/>
    <n v="3"/>
    <n v="3"/>
  </r>
  <r>
    <x v="10"/>
    <s v="Puede ocurrir que se presente manipulación o direccionamiento de información procesada o generada en el marco de la actividad de la auditoría interna, con el fin de obtener provecho propio o de un tercero."/>
    <s v="Corrupción"/>
    <s v="SI"/>
    <s v="SI"/>
    <s v="SI"/>
    <s v="SI"/>
    <s v="SI"/>
    <s v="SI"/>
    <s v="SI"/>
    <s v="SI"/>
    <s v="SI"/>
    <s v="SI"/>
    <s v="SI"/>
    <s v="SI"/>
    <s v="SI"/>
    <s v="SI"/>
    <s v="SI"/>
    <s v="NO"/>
    <s v="SI"/>
    <s v="SI"/>
    <s v="SI"/>
    <n v="18"/>
    <n v="2"/>
    <n v="5"/>
    <s v="ImprobableCatastrófico"/>
    <s v="Improbable"/>
    <s v="Catastrófico"/>
    <s v="Extremo"/>
    <s v="ImprobableCatastrófico"/>
    <n v="2"/>
    <n v="5"/>
  </r>
  <r>
    <x v="0"/>
    <s v="Posibilidad de que un funcionario vaya mas allá de las funciones designadas con el fin de obtener un beneficio privado."/>
    <s v="Corrupción"/>
    <s v="SI"/>
    <s v="NO"/>
    <s v="SI"/>
    <s v="SI"/>
    <s v="SI"/>
    <s v="SI"/>
    <s v="NO"/>
    <s v="SI"/>
    <s v="SI"/>
    <s v="SI"/>
    <s v="SI"/>
    <s v="SI"/>
    <s v="SI"/>
    <s v="SI"/>
    <s v="SI"/>
    <s v="NO"/>
    <s v="SI"/>
    <s v="SI"/>
    <s v="NO"/>
    <n v="15"/>
    <n v="1"/>
    <n v="5"/>
    <s v="Rara VezCatastrófico"/>
    <s v="Rara Vez"/>
    <s v="Catastrófico"/>
    <s v="Extremo"/>
    <s v="Rara VezModerado"/>
    <n v="-1"/>
    <n v="3"/>
  </r>
  <r>
    <x v="1"/>
    <s v="Puede ocurrir intercambio extraoficial de favores, en el cual un individuo se beneficie a si mismo o aun tercero. Amiguismo y clientelismo."/>
    <s v="Corrupción"/>
    <s v="SI"/>
    <s v="SI"/>
    <s v="SI"/>
    <s v="SI"/>
    <s v="SI"/>
    <s v="SI"/>
    <s v="NO"/>
    <s v="SI"/>
    <s v="SI"/>
    <s v="SI"/>
    <s v="SI"/>
    <s v="SI"/>
    <s v="SI"/>
    <s v="SI"/>
    <s v="SI"/>
    <s v="NO"/>
    <s v="SI"/>
    <s v="SI"/>
    <s v="NO"/>
    <n v="16"/>
    <n v="1"/>
    <n v="5"/>
    <s v="Rara VezCatastrófico"/>
    <s v="Rara Vez"/>
    <s v="Catastrófico"/>
    <s v="Extremo"/>
    <s v="Rara VezModerado"/>
    <n v="-1"/>
    <n v="3"/>
  </r>
  <r>
    <x v="2"/>
    <s v="Puede presentarse situaciones de orden moral y económico que le impidan a un funcionario actuar en forma objetiva e independiente, porque le sea particularmente conveniente. "/>
    <s v="Corrupción"/>
    <s v="SI"/>
    <s v="NO"/>
    <s v="SI"/>
    <s v="SI"/>
    <s v="SI"/>
    <s v="SI"/>
    <s v="NO"/>
    <s v="SI"/>
    <s v="SI"/>
    <s v="SI"/>
    <s v="SI"/>
    <s v="SI"/>
    <s v="SI"/>
    <s v="SI"/>
    <s v="SI"/>
    <s v="NO"/>
    <s v="SI"/>
    <s v="SI"/>
    <s v="NO"/>
    <s v="Rara Vez"/>
    <n v="1"/>
    <n v="5"/>
    <s v="Rara VezCatastrófico"/>
    <s v="Rara Vez"/>
    <s v="Catastrófico"/>
    <s v="Extremo"/>
    <s v="Rara VezModerado"/>
    <n v="-1"/>
    <n v="3"/>
  </r>
  <r>
    <x v="3"/>
    <s v="Posibilidad de recibir o solicitar cualquier dádiva o beneficio a nombre propio o de terceros con el fin de celebrar un contrato."/>
    <s v="Corrupción"/>
    <s v="SI"/>
    <s v="SI"/>
    <s v="SI"/>
    <s v="SI"/>
    <s v="SI"/>
    <s v="SI"/>
    <s v="NO"/>
    <s v="SI"/>
    <s v="SI"/>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NO"/>
    <s v="SI"/>
    <s v="SI"/>
    <s v="SI"/>
    <s v="SI"/>
    <s v="NO"/>
    <s v="SI"/>
    <s v="SI"/>
    <s v="SI"/>
    <s v="SI"/>
    <s v="SI"/>
    <s v="SI"/>
    <s v="SI"/>
    <s v="SI"/>
    <s v="NO"/>
    <s v="SI"/>
    <s v="SI"/>
    <s v="NO"/>
    <n v="15"/>
    <n v="1"/>
    <n v="5"/>
    <s v="Rara VezCatastrófico"/>
    <s v="Rara Vez"/>
    <s v="Catastrófico"/>
    <s v="Extremo"/>
    <s v="Rara VezModerado"/>
    <n v="-1"/>
    <n v="3"/>
  </r>
  <r>
    <x v="5"/>
    <s v="Puede incitar la participación de varias personas o compañías para cometer un delito buscando el beneficio propio. Concierto para delinquir."/>
    <s v="Corrupción"/>
    <s v="SI"/>
    <s v="SI"/>
    <s v="SI"/>
    <s v="SI"/>
    <s v="SI"/>
    <s v="SI"/>
    <s v="NO"/>
    <s v="SI"/>
    <s v="SI"/>
    <s v="SI"/>
    <s v="SI"/>
    <s v="SI"/>
    <s v="SI"/>
    <s v="SI"/>
    <s v="SI"/>
    <s v="NO"/>
    <s v="SI"/>
    <s v="SI"/>
    <s v="NO"/>
    <n v="16"/>
    <n v="1"/>
    <n v="5"/>
    <s v="Rara VezCatastrófico"/>
    <s v="Rara Vez"/>
    <s v="Catastrófico"/>
    <s v="Extremo"/>
    <s v="Rara VezModerado"/>
    <n v="-1"/>
    <n v="3"/>
  </r>
  <r>
    <x v="6"/>
    <s v="Puede ocurrir que un funcionario abuse de su cargo o funciones para inducir a otra persona a dar o prometer dinero o cualquier otro beneficio indebido. "/>
    <s v="Corrupción"/>
    <s v="SI"/>
    <s v="NO"/>
    <s v="SI"/>
    <s v="SI"/>
    <s v="SI"/>
    <s v="SI"/>
    <s v="NO"/>
    <s v="SI"/>
    <s v="SI"/>
    <s v="SI"/>
    <s v="SI"/>
    <s v="SI"/>
    <s v="SI"/>
    <s v="SI"/>
    <s v="SI"/>
    <s v="NO"/>
    <s v="SI"/>
    <s v="SI"/>
    <s v="NO"/>
    <n v="15"/>
    <n v="1"/>
    <n v="5"/>
    <s v="Rara VezCatastrófico"/>
    <s v="Rara Vez"/>
    <s v="Catastrófico"/>
    <s v="Extremo"/>
    <s v="Rara VezModerado"/>
    <n v="-1"/>
    <n v="3"/>
  </r>
  <r>
    <x v="7"/>
    <s v="Puede ocurrir que teniendo conocimiento de una conducta delictiva, no se informe a las autoridades por temor a repercusiones sociales o financieras. Omisión de denuncia"/>
    <s v="Corrupción"/>
    <s v="SI"/>
    <s v="SI"/>
    <s v="SI"/>
    <s v="SI"/>
    <s v="SI"/>
    <s v="SI"/>
    <s v="NO"/>
    <s v="SI"/>
    <s v="SI"/>
    <s v="SI"/>
    <s v="SI"/>
    <s v="SI"/>
    <s v="SI"/>
    <s v="SI"/>
    <s v="SI"/>
    <s v="NO"/>
    <s v="SI"/>
    <s v="SI"/>
    <s v="NO"/>
    <n v="16"/>
    <n v="1"/>
    <n v="5"/>
    <s v="Rara VezCatastrófico"/>
    <s v="Rara Vez"/>
    <s v="Catastrófico"/>
    <s v="Extremo"/>
    <s v="Rara VezModerado"/>
    <n v="-1"/>
    <n v="3"/>
  </r>
  <r>
    <x v="8"/>
    <s v="Posibilidad de que uno o varios funcionarios utilicen de forma  indebida la información  privilegiada de los sistemas de información para obtener beneficio privado. "/>
    <s v="Corrupción"/>
    <s v="SI"/>
    <s v="NO"/>
    <s v="SI"/>
    <s v="SI"/>
    <s v="SI"/>
    <s v="SI"/>
    <s v="NO"/>
    <s v="SI"/>
    <s v="SI"/>
    <s v="SI"/>
    <s v="SI"/>
    <s v="SI"/>
    <s v="SI"/>
    <s v="SI"/>
    <s v="SI"/>
    <s v="NO"/>
    <s v="SI"/>
    <s v="SI"/>
    <s v="NO"/>
    <n v="15"/>
    <n v="1"/>
    <n v="5"/>
    <s v="Rara VezCatastrófico"/>
    <s v="Rara Vez"/>
    <s v="Catastrófico"/>
    <s v="Extremo"/>
    <s v="Rara VezModerado"/>
    <n v="-1"/>
    <n v="3"/>
  </r>
  <r>
    <x v="9"/>
    <s v="Puede ocurrir apropiación ilegal, en beneficio propio o de un tercero, de los bienes del estado."/>
    <s v="Corrupción"/>
    <s v="SI"/>
    <s v="SI"/>
    <s v="SI"/>
    <s v="SI"/>
    <s v="SI"/>
    <s v="SI"/>
    <s v="NO"/>
    <s v="SI"/>
    <s v="SI"/>
    <s v="SI"/>
    <s v="SI"/>
    <s v="SI"/>
    <s v="SI"/>
    <s v="SI"/>
    <s v="SI"/>
    <s v="NO"/>
    <s v="SI"/>
    <s v="SI"/>
    <s v="NO"/>
    <n v="16"/>
    <n v="1"/>
    <n v="5"/>
    <s v="Rara VezCatastrófico"/>
    <s v="Rara Vez"/>
    <s v="Catastrófico"/>
    <s v="Extremo"/>
    <s v="Rara VezModerado"/>
    <n v="-1"/>
    <n v="3"/>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r>
    <x v="0"/>
    <s v="Posibilidad de que un funcionario vaya mas allá de las funciones designadas con el fin de obtener un beneficio privado."/>
    <s v="Corrupción"/>
    <s v="NO"/>
    <s v="NO"/>
    <s v="NO"/>
    <s v="NO"/>
    <s v="NO"/>
    <s v="NO"/>
    <s v="NO"/>
    <s v="NO"/>
    <s v="NO"/>
    <s v="NO"/>
    <s v="NO"/>
    <s v="NO"/>
    <s v="NO"/>
    <s v="NO"/>
    <s v="NO"/>
    <s v="NO"/>
    <s v="NO"/>
    <s v="NO"/>
    <s v="NO"/>
    <n v="0"/>
    <n v="1"/>
    <n v="3"/>
    <s v="Rara VezModerado"/>
    <s v="Rara Vez"/>
    <s v="Moderado"/>
    <s v="Moderado"/>
    <s v="Menor"/>
    <n v="0"/>
    <n v="2"/>
  </r>
  <r>
    <x v="1"/>
    <s v="Puede ocurrir intercambio extraoficial de favores, en el cual un individuo se beneficie a si mismo o aun tercero. Amiguismo y clientelismo."/>
    <s v="Corrupción"/>
    <s v="NO"/>
    <s v="NO"/>
    <s v="NO"/>
    <s v="NO"/>
    <s v="NO"/>
    <s v="NO"/>
    <s v="NO"/>
    <s v="NO"/>
    <s v="NO"/>
    <s v="NO"/>
    <s v="NO"/>
    <s v="NO"/>
    <s v="NO"/>
    <s v="NO"/>
    <s v="NO"/>
    <s v="NO"/>
    <s v="NO"/>
    <s v="NO"/>
    <s v="NO"/>
    <n v="0"/>
    <n v="1"/>
    <n v="3"/>
    <s v="Rara VezModerado"/>
    <s v="Rara Vez"/>
    <s v="Moderado"/>
    <s v="Moderado"/>
    <s v="Insignificante"/>
    <n v="0"/>
    <n v="1"/>
  </r>
  <r>
    <x v="2"/>
    <s v="Puede presentarse situaciones de orden moral y económico que le impidan a un funcionario actuar en forma objetiva e independiente, porque le sea particularmente conveniente. "/>
    <s v="Corrupción"/>
    <s v="NO"/>
    <s v="NO"/>
    <s v="NO"/>
    <s v="NO"/>
    <s v="NO"/>
    <s v="NO"/>
    <s v="NO"/>
    <s v="NO"/>
    <s v="NO"/>
    <s v="NO"/>
    <s v="NO"/>
    <s v="NO"/>
    <s v="NO"/>
    <s v="NO"/>
    <s v="NO"/>
    <s v="NO"/>
    <s v="NO"/>
    <s v="NO"/>
    <s v="NO"/>
    <n v="0"/>
    <n v="1"/>
    <n v="3"/>
    <s v="Rara VezModerado"/>
    <s v="Rara Vez"/>
    <s v="Moderado"/>
    <s v="Moderado"/>
    <s v="Insignificante"/>
    <n v="0"/>
    <n v="1"/>
  </r>
  <r>
    <x v="3"/>
    <s v="Posibilidad de recibir o solicitar cualquier dádiva o beneficio a nombre propio o de terceros con el fin de celebrar un contrato."/>
    <s v="Corrupción"/>
    <s v="NO"/>
    <s v="NO"/>
    <s v="NO"/>
    <s v="NO"/>
    <s v="NO"/>
    <s v="NO"/>
    <s v="NO"/>
    <s v="NO"/>
    <s v="NO"/>
    <s v="NO"/>
    <s v="NO"/>
    <s v="NO"/>
    <s v="NO"/>
    <s v="NO"/>
    <s v="NO"/>
    <s v="NO"/>
    <s v="NO"/>
    <s v="NO"/>
    <s v="NO"/>
    <n v="0"/>
    <n v="1"/>
    <n v="3"/>
    <s v="Rara VezModerado"/>
    <s v="Rara Vez"/>
    <s v="Moderado"/>
    <s v="Moderado"/>
    <s v="Rara VezInsignificante"/>
    <n v="1"/>
    <n v="1"/>
  </r>
  <r>
    <x v="4"/>
    <s v="Posibilidad de que un funcionario reciba u ofrezca un soborno, con el fin de dar o recibir un trato especial con una compañía o persona natural. "/>
    <s v="Corrupción"/>
    <s v="NO"/>
    <s v="NO"/>
    <s v="NO"/>
    <s v="NO"/>
    <s v="NO"/>
    <s v="NO"/>
    <s v="NO"/>
    <s v="NO"/>
    <s v="NO"/>
    <s v="NO"/>
    <s v="NO"/>
    <s v="NO"/>
    <s v="NO"/>
    <s v="NO"/>
    <s v="NO"/>
    <s v="NO"/>
    <s v="NO"/>
    <s v="NO"/>
    <s v="NO"/>
    <n v="0"/>
    <n v="1"/>
    <n v="3"/>
    <s v="Rara VezModerado"/>
    <s v="Rara Vez"/>
    <s v="Moderado"/>
    <s v="Moderado"/>
    <s v="Rara VezInsignificante"/>
    <n v="1"/>
    <n v="1"/>
  </r>
  <r>
    <x v="5"/>
    <s v="Puede incitar la participación de varias personas o compañías para cometer un delito buscando el beneficio propio. Concierto para delinquir."/>
    <s v="Corrupción"/>
    <s v="NO"/>
    <s v="NO"/>
    <s v="NO"/>
    <s v="NO"/>
    <s v="NO"/>
    <s v="NO"/>
    <s v="NO"/>
    <s v="NO"/>
    <s v="NO"/>
    <s v="NO"/>
    <s v="NO"/>
    <s v="NO"/>
    <s v="NO"/>
    <s v="NO"/>
    <s v="NO"/>
    <s v="NO"/>
    <s v="NO"/>
    <s v="NO"/>
    <s v="NO"/>
    <n v="0"/>
    <n v="1"/>
    <n v="3"/>
    <s v="Rara VezModerado"/>
    <s v="Rara Vez"/>
    <s v="Moderado"/>
    <s v="Moderado"/>
    <s v="Insignificante"/>
    <n v="-1"/>
    <n v="1"/>
  </r>
  <r>
    <x v="6"/>
    <s v="Puede ocurrir que un funcionario abuse de su cargo o funciones para inducir a otra persona a dar o prometer dinero o cualquier otro beneficio indebido. "/>
    <s v="Corrupción"/>
    <s v="NO"/>
    <s v="NO"/>
    <s v="NO"/>
    <s v="NO"/>
    <s v="NO"/>
    <s v="NO"/>
    <s v="NO"/>
    <s v="NO"/>
    <s v="NO"/>
    <s v="NO"/>
    <s v="NO"/>
    <s v="NO"/>
    <s v="NO"/>
    <s v="NO"/>
    <s v="NO"/>
    <s v="NO"/>
    <s v="NO"/>
    <s v="NO"/>
    <s v="NO"/>
    <n v="0"/>
    <n v="1"/>
    <n v="3"/>
    <s v="Rara VezModerado"/>
    <s v="Rara Vez"/>
    <s v="Moderado"/>
    <s v="Moderado"/>
    <s v="Rara VezInsignificante"/>
    <n v="1"/>
    <n v="1"/>
  </r>
  <r>
    <x v="7"/>
    <s v="Puede ocurrir que teniendo conocimiento de una conducta delictiva, no se informe a las autoridades por temor a repercusiones sociales o financieras. Omisión de denuncia"/>
    <s v="Corrupción"/>
    <s v="NO"/>
    <s v="NO"/>
    <s v="NO"/>
    <s v="NO"/>
    <s v="NO"/>
    <s v="NO"/>
    <s v="NO"/>
    <s v="NO"/>
    <s v="NO"/>
    <s v="NO"/>
    <s v="NO"/>
    <s v="NO"/>
    <s v="NO"/>
    <s v="NO"/>
    <s v="NO"/>
    <s v="NO"/>
    <s v="NO"/>
    <s v="NO"/>
    <s v="NO"/>
    <n v="0"/>
    <n v="1"/>
    <n v="3"/>
    <s v="Rara VezModerado"/>
    <s v="Rara Vez"/>
    <s v="Moderado"/>
    <s v="Moderado"/>
    <s v="Rara VezInsignificante"/>
    <n v="1"/>
    <n v="1"/>
  </r>
  <r>
    <x v="8"/>
    <s v="Posibilidad de que uno o varios funcionarios utilicen de forma  indebida la información  privilegiada de los sistemas de información para obtener beneficio privado. "/>
    <s v="Corrupción"/>
    <s v="NO"/>
    <s v="NO"/>
    <s v="NO"/>
    <s v="NO"/>
    <s v="NO"/>
    <s v="NO"/>
    <s v="NO"/>
    <s v="NO"/>
    <s v="NO"/>
    <s v="NO"/>
    <s v="NO"/>
    <s v="NO"/>
    <s v="NO"/>
    <s v="NO"/>
    <s v="NO"/>
    <s v="NO"/>
    <s v="NO"/>
    <s v="NO"/>
    <s v="NO"/>
    <n v="0"/>
    <n v="1"/>
    <n v="3"/>
    <s v="Rara VezModerado"/>
    <s v="Rara Vez"/>
    <s v="Moderado"/>
    <s v="Moderado"/>
    <s v="Rara VezInsignificante"/>
    <n v="1"/>
    <n v="1"/>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Insignificante"/>
    <n v="1"/>
    <n v="1"/>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r>
    <x v="0"/>
    <s v="Posibilidad de que un funcionario vaya mas allá de las funciones designadas con el fin de obtener un beneficio privado."/>
    <s v="Corrupción"/>
    <s v="SI"/>
    <s v="SI"/>
    <s v="SI"/>
    <s v="SI"/>
    <s v="SI"/>
    <s v="NO"/>
    <s v="NO"/>
    <s v="NO"/>
    <s v="SI"/>
    <s v="SI"/>
    <s v="SI"/>
    <s v="SI"/>
    <s v="SI"/>
    <s v="SI"/>
    <s v="SI"/>
    <s v="NO"/>
    <s v="SI"/>
    <s v="SI"/>
    <s v="NO"/>
    <n v="14"/>
    <n v="3"/>
    <n v="5"/>
    <s v="PosibleCatastrófico"/>
    <s v="Posible"/>
    <s v="Catastrófico"/>
    <s v="Extremo"/>
    <s v="ImprobableMayor"/>
    <n v="2"/>
    <n v="4"/>
  </r>
  <r>
    <x v="1"/>
    <s v="Puede ocurrir intercambio extraoficial de favores, en el cual un individuo se beneficie a si mismo o aun tercero. Amiguismo y clientelismo."/>
    <s v="Corrupción"/>
    <s v="SI"/>
    <s v="SI"/>
    <s v="SI"/>
    <s v="SI"/>
    <s v="SI"/>
    <s v="NO"/>
    <s v="NO"/>
    <s v="NO"/>
    <s v="SI"/>
    <s v="SI"/>
    <s v="SI"/>
    <s v="SI"/>
    <s v="SI"/>
    <s v="SI"/>
    <s v="SI"/>
    <s v="NO"/>
    <s v="SI"/>
    <s v="SI"/>
    <s v="NO"/>
    <n v="14"/>
    <n v="3"/>
    <n v="5"/>
    <s v="PosibleCatastrófico"/>
    <s v="Posible"/>
    <s v="Catastrófico"/>
    <s v="Extremo"/>
    <s v="ImprobableModerado"/>
    <n v="2"/>
    <n v="3"/>
  </r>
  <r>
    <x v="2"/>
    <s v="Puede presentarse situaciones de orden moral y económico que le impidan a un funcionario actuar en forma objetiva e independiente, porque le sea particularmente conveniente. "/>
    <s v="Corrupción"/>
    <s v="SI"/>
    <s v="SI"/>
    <s v="SI"/>
    <s v="SI"/>
    <s v="SI"/>
    <s v="SI"/>
    <s v="SI"/>
    <s v="NO"/>
    <s v="SI"/>
    <s v="SI"/>
    <s v="SI"/>
    <s v="SI"/>
    <s v="SI"/>
    <s v="SI"/>
    <s v="SI"/>
    <s v="NO"/>
    <s v="SI"/>
    <s v="SI"/>
    <s v="NO"/>
    <n v="16"/>
    <n v="1"/>
    <n v="5"/>
    <s v="Rara VezCatastrófico"/>
    <s v="Rara Vez"/>
    <s v="Catastrófico"/>
    <s v="Extremo"/>
    <s v="Moderado"/>
    <n v="0"/>
    <n v="3"/>
  </r>
  <r>
    <x v="3"/>
    <s v="Posibilidad de recibir o solicitar cualquier dádiva o beneficio a nombre propio o de terceros con el fin de celebrar un contrato."/>
    <s v="Corrupción"/>
    <s v="SI"/>
    <s v="SI"/>
    <s v="SI"/>
    <s v="SI"/>
    <s v="SI"/>
    <s v="SI"/>
    <s v="SI"/>
    <s v="NO"/>
    <s v="SI"/>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NO"/>
    <s v="NO"/>
    <s v="NO"/>
    <s v="SI"/>
    <s v="SI"/>
    <s v="SI"/>
    <s v="SI"/>
    <s v="SI"/>
    <s v="SI"/>
    <s v="NO"/>
    <s v="SI"/>
    <s v="SI"/>
    <s v="NO"/>
    <n v="14"/>
    <n v="1"/>
    <n v="5"/>
    <s v="Rara VezCatastrófico"/>
    <s v="Rara Vez"/>
    <s v="Catastrófico"/>
    <s v="Extremo"/>
    <s v="Rara VezCatastrófico"/>
    <n v="1"/>
    <n v="5"/>
  </r>
  <r>
    <x v="5"/>
    <s v="Puede incitar la participación de varias personas o compañías para cometer un delito buscando el beneficio propio. Concierto para delinquir."/>
    <s v="Corrupción"/>
    <s v="SI"/>
    <s v="SI"/>
    <s v="SI"/>
    <s v="SI"/>
    <s v="SI"/>
    <s v="SI"/>
    <s v="NO"/>
    <s v="NO"/>
    <s v="NO"/>
    <s v="SI"/>
    <s v="SI"/>
    <s v="SI"/>
    <s v="SI"/>
    <s v="SI"/>
    <s v="SI"/>
    <s v="NO"/>
    <s v="SI"/>
    <s v="SI"/>
    <s v="NO"/>
    <n v="14"/>
    <n v="1"/>
    <n v="5"/>
    <s v="Rara VezCatastrófico"/>
    <s v="Rara Vez"/>
    <s v="Catastrófico"/>
    <s v="Extremo"/>
    <s v="Mayor"/>
    <n v="0"/>
    <n v="4"/>
  </r>
  <r>
    <x v="6"/>
    <s v="Puede ocurrir que un funcionario abuse de su cargo o funciones para inducir a otra persona a dar o prometer dinero o cualquier otro beneficio indebido. "/>
    <s v="Corrupción"/>
    <s v="SI"/>
    <s v="SI"/>
    <s v="SI"/>
    <s v="SI"/>
    <s v="SI"/>
    <s v="SI"/>
    <s v="NO"/>
    <s v="NO"/>
    <s v="NO"/>
    <s v="SI"/>
    <s v="SI"/>
    <s v="SI"/>
    <s v="SI"/>
    <s v="SI"/>
    <s v="SI"/>
    <s v="NO"/>
    <s v="SI"/>
    <s v="SI"/>
    <s v="NO"/>
    <n v="14"/>
    <n v="1"/>
    <n v="5"/>
    <s v="Rara VezCatastrófico"/>
    <s v="Rara Vez"/>
    <s v="Catastrófico"/>
    <s v="Extremo"/>
    <s v="Rara VezModerado"/>
    <n v="1"/>
    <n v="3"/>
  </r>
  <r>
    <x v="7"/>
    <s v="Puede ocurrir que teniendo conocimiento de una conducta delictiva, no se informe a las autoridades por temor a repercusiones sociales o financieras. Omisión de denuncia"/>
    <s v="Corrupción"/>
    <s v="SI"/>
    <s v="SI"/>
    <s v="SI"/>
    <s v="SI"/>
    <s v="SI"/>
    <s v="SI"/>
    <s v="SI"/>
    <s v="SI"/>
    <s v="SI"/>
    <s v="SI"/>
    <s v="SI"/>
    <s v="SI"/>
    <s v="SI"/>
    <s v="SI"/>
    <s v="SI"/>
    <s v="SI"/>
    <s v="SI"/>
    <s v="SI"/>
    <s v="NO"/>
    <n v="18"/>
    <n v="2"/>
    <n v="5"/>
    <s v="ImprobableCatastrófico"/>
    <s v="Improbable"/>
    <s v="Catastrófico"/>
    <s v="Extremo"/>
    <s v="ImprobableModerado"/>
    <n v="2"/>
    <n v="3"/>
  </r>
  <r>
    <x v="8"/>
    <s v="Posibilidad de que uno o varios funcionarios utilicen de forma  indebida la información  privilegiada de los sistemas de información para obtener beneficio privado. "/>
    <s v="Corrupción"/>
    <s v="SI"/>
    <s v="SI"/>
    <s v="SI"/>
    <s v="SI"/>
    <s v="SI"/>
    <s v="SI"/>
    <s v="NO"/>
    <s v="NO"/>
    <s v="NO"/>
    <s v="SI"/>
    <s v="SI"/>
    <s v="SI"/>
    <s v="SI"/>
    <s v="SI"/>
    <s v="SI"/>
    <s v="NO"/>
    <s v="SI"/>
    <s v="SI"/>
    <s v="NO"/>
    <n v="14"/>
    <n v="3"/>
    <n v="5"/>
    <s v="PosibleCatastrófico"/>
    <s v="Posible"/>
    <s v="Catastrófico"/>
    <s v="Extremo"/>
    <s v="PosibleMayor"/>
    <n v="3"/>
    <n v="4"/>
  </r>
  <r>
    <x v="9"/>
    <s v="Puede ocurrir apropiación ilegal, en beneficio propio o de un tercero, de los bienes del estado."/>
    <s v="Corrupción"/>
    <s v="SI"/>
    <s v="SI"/>
    <s v="SI"/>
    <s v="SI"/>
    <s v="SI"/>
    <s v="SI"/>
    <s v="NO"/>
    <s v="NO"/>
    <s v="NO"/>
    <s v="SI"/>
    <s v="SI"/>
    <s v="SI"/>
    <s v="SI"/>
    <s v="SI"/>
    <s v="SI"/>
    <s v="NO"/>
    <s v="SI"/>
    <s v="SI"/>
    <s v="NO"/>
    <n v="14"/>
    <n v="1"/>
    <n v="5"/>
    <s v="Rara VezCatastrófico"/>
    <s v="Rara Vez"/>
    <s v="Catastrófico"/>
    <s v="Extremo"/>
    <s v="Rara VezModerado"/>
    <n v="1"/>
    <n v="3"/>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945">
  <r>
    <s v="Oficina Asesora de Planeación"/>
    <x v="0"/>
    <s v="Corrupción"/>
    <s v="TODOS LOS PROCESOS"/>
    <s v="Posibilidad de que un funcionario vaya mas allá de las funciones designadas con el fin de obtener un beneficio privado."/>
    <n v="1.01"/>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Directamente"/>
    <s v="ModeradoDirectamenteDirectamente"/>
    <n v="1"/>
    <n v="1"/>
  </r>
  <r>
    <s v="Oficina Asesora de Planeación"/>
    <x v="0"/>
    <s v="Corrupción"/>
    <s v="TODOS LOS PROCESOS"/>
    <s v="Posibilidad de que un funcionario vaya mas allá de las funciones designadas con el fin de obtener un beneficio privado."/>
    <n v="1.02"/>
    <s v="Perfiles en los Apicativ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0"/>
    <s v="Corrupción"/>
    <s v="TODOS LOS PROCESOS"/>
    <s v="Posibilidad de que un funcionario vaya mas allá de las funciones designadas con el fin de obtener un beneficio privado."/>
    <n v="1.03"/>
    <s v="Controles en los aplicativos"/>
    <s v="Reducir el riesgo"/>
    <s v="Asignado"/>
    <s v="Adecuado"/>
    <s v="Inoportuna"/>
    <s v="Prevenir"/>
    <s v="Confiable"/>
    <s v="No se investigan y resulven oportunamente"/>
    <s v="Completa"/>
    <n v="70"/>
    <s v="Debil"/>
    <s v="Moderado"/>
    <s v="DebilModerado"/>
    <n v="8"/>
    <s v="Débil"/>
    <s v="Directamente"/>
    <s v="Directamente"/>
    <s v="DébilDirectamenteDirectamente"/>
    <s v=""/>
    <s v=""/>
  </r>
  <r>
    <s v="Oficina Asesora de Planeación"/>
    <x v="0"/>
    <s v="Corrupción"/>
    <s v="TODOS LOS PROCESOS"/>
    <s v="Posibilidad de que un funcionario vaya mas allá de las funciones designadas con el fin de obtener un beneficio privado."/>
    <n v="1.04"/>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0"/>
    <s v="Corrupción"/>
    <s v="TODOS LOS PROCESOS"/>
    <s v="Posibilidad de que un funcionario vaya mas allá de las funciones designadas con el fin de obtener un beneficio privado."/>
    <n v="1.05"/>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0"/>
    <s v="Corrupción"/>
    <s v="TODOS LOS PROCESOS"/>
    <s v="Posibilidad de que un funcionario vaya mas allá de las funciones designadas con el fin de obtener un beneficio privado."/>
    <n v="1.06"/>
    <s v="Firma de compromiso de cumplimiento_x000a_"/>
    <s v="Reducir el riesgo"/>
    <s v="Asignado"/>
    <s v="Adecuado"/>
    <s v="Inoportuna"/>
    <s v="No es un control"/>
    <s v="Confiable"/>
    <s v="No se investigan y resulven oportunamente"/>
    <s v="Completa"/>
    <n v="55"/>
    <s v="Debil"/>
    <s v="Fuerte"/>
    <s v="DebilFuerte"/>
    <n v="7"/>
    <s v="Débil"/>
    <s v="No disminuye"/>
    <s v="Indirectamente"/>
    <s v="DébilNo disminuyeIndirectamente"/>
    <s v=""/>
    <s v=""/>
  </r>
  <r>
    <s v="Oficina Asesora de Planeación"/>
    <x v="1"/>
    <s v="Corrupción"/>
    <s v="TODOS LOS PROCESOS"/>
    <s v="Puede ocurrir intercambio extraoficial de favores, en el cual un individuo se beneficie a si mismo o a un tercero. Amiguismo y clientelismo."/>
    <n v="3.01"/>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
    <s v="Corrupción"/>
    <s v="TODOS LOS PROCESOS"/>
    <s v="Puede ocurrir intercambio extraoficial de favores, en el cual un individuo se beneficie a si mismo o a un tercero. Amiguismo y clientelismo."/>
    <n v="3.0199999999999996"/>
    <s v="Firma de compromiso de cumplimiento_x000a_"/>
    <s v="Reducir el riesgo"/>
    <s v="Asignado"/>
    <s v="Adecuado"/>
    <s v="Inoportuna"/>
    <s v="No es un control"/>
    <s v="Confiable"/>
    <s v="No se investigan y resulven oportunamente"/>
    <s v="Completa"/>
    <n v="55"/>
    <s v="Debil"/>
    <s v="Fuerte"/>
    <s v="DebilFuerte"/>
    <n v="7"/>
    <s v="Débil"/>
    <s v="No disminuye"/>
    <s v="Indirectamente"/>
    <s v="DébilNo disminuyeIndirectamente"/>
    <s v=""/>
    <s v=""/>
  </r>
  <r>
    <s v="Oficina Asesora de Planeación"/>
    <x v="1"/>
    <s v="Corrupción"/>
    <s v="TODOS LOS PROCESOS"/>
    <s v="Puede ocurrir intercambio extraoficial de favores, en el cual un individuo se beneficie a si mismo o a un tercero. Amiguismo y clientelismo."/>
    <n v="3.0299999999999994"/>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1"/>
    <s v="Corrupción"/>
    <s v="TODOS LOS PROCESOS"/>
    <s v="Puede ocurrir intercambio extraoficial de favores, en el cual un individuo se beneficie a si mismo o a un tercero. Amiguismo y clientelismo."/>
    <n v="3.0399999999999991"/>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Oficina Asesora de Planeación"/>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Oficina Asesora de Planeación"/>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4"/>
    <s v="Corrupción"/>
    <s v="TODOS LOS PROCESOS"/>
    <s v="Posibilidad de recibir o solicitar cualquier dádiva o beneficio a nombre propio o de terceros con el fin de celebrar un contrato."/>
    <n v="6.02"/>
    <s v="Firma de compromiso de cumplimiento"/>
    <s v="Reducir el riesgo"/>
    <s v="Asignado"/>
    <s v="Adecuado"/>
    <s v="Inoportuna"/>
    <s v="Prevenir"/>
    <s v="Confiable"/>
    <s v="No se investigan y resulven oportunamente"/>
    <s v="Completa"/>
    <n v="70"/>
    <s v="Debil"/>
    <s v="Fuerte"/>
    <s v="DebilFuerte"/>
    <n v="7"/>
    <s v="Débil"/>
    <s v="No disminuye"/>
    <s v="Directamente"/>
    <s v="DébilNo disminuyeDirectamente"/>
    <s v=""/>
    <s v=""/>
  </r>
  <r>
    <s v="Oficina Asesora de Planeación"/>
    <x v="4"/>
    <s v="Corrupción"/>
    <s v="TODOS LOS PROCESOS"/>
    <s v="Posibilidad de recibir o solicitar cualquier dádiva o beneficio a nombre propio o de terceros con el fin de celebrar un contrato."/>
    <n v="6.0299999999999994"/>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4"/>
    <s v="Corrupción"/>
    <s v="TODOS LOS PROCESOS"/>
    <s v="Posibilidad de recibir o solicitar cualquier dádiva o beneficio a nombre propio o de terceros con el fin de celebrar un contrato."/>
    <n v="6.0399999999999991"/>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s v="Acepta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
    <s v="Corrupción"/>
    <s v="TODOS LOS PROCESOS"/>
    <s v="Posibilidad de que un funcionario reciba u ofrezca un soborno, con el fin de dar o recibir un trato especial con una compañía o persona natural. "/>
    <n v="7.02"/>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5"/>
    <s v="Corrupción"/>
    <s v="TODOS LOS PROCESOS"/>
    <s v="Posibilidad de que un funcionario reciba u ofrezca un soborno, con el fin de dar o recibir un trato especial con una compañía o persona natural. "/>
    <n v="7.0299999999999994"/>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6"/>
    <s v="Corrupción"/>
    <s v="TODOS LOS PROCESOS"/>
    <s v="Puede incitar la participación de varias personas o compañías para cometer un delito buscando el beneficio propio. Concierto para delinquir."/>
    <n v="8.02"/>
    <s v="Firma de compromiso de cumplimiento"/>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6"/>
    <s v="Corrupción"/>
    <s v="TODOS LOS PROCESOS"/>
    <s v="Puede incitar la participación de varias personas o compañías para cometer un delito buscando el beneficio propio. Concierto para delinquir."/>
    <n v="8.0299999999999994"/>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6"/>
    <s v="Corrupción"/>
    <s v="TODOS LOS PROCESOS"/>
    <s v="Puede incitar la participación de varias personas o compañías para cometer un delito buscando el beneficio propio. Concierto para delinquir."/>
    <n v="8.0399999999999991"/>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6"/>
    <s v="Corrupción"/>
    <s v="TODOS LOS PROCESOS"/>
    <s v="Puede incitar la participación de varias personas o compañías para cometer un delito buscando el beneficio propio. Concierto para delinquir."/>
    <n v="8.0499999999999989"/>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1"/>
    <s v="Definición de presupuesto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2"/>
    <s v="Publicacion de los contratos"/>
    <s v="Reducir el riesgo"/>
    <s v="Asignado"/>
    <s v="Adecuado"/>
    <s v="Oportuna"/>
    <s v="Prevenir"/>
    <s v="Confiable"/>
    <s v="Se investigan y resuelven oportunamente"/>
    <s v="Incompleta"/>
    <n v="95"/>
    <s v="Moderado"/>
    <s v="Fuerte"/>
    <s v="ModeradoFuerte"/>
    <n v="4"/>
    <s v="Moderado"/>
    <s v="Directamente"/>
    <s v="Directamente"/>
    <s v="ModeradoDirectamenteDirectamente"/>
    <n v="1"/>
    <n v="1"/>
  </r>
  <r>
    <s v="Oficina Asesora de Planeación"/>
    <x v="7"/>
    <s v="Corrupción"/>
    <s v="TODOS LOS PROCESOS"/>
    <s v="Puede ocurrir que un funcionario abuse de su cargo o funciones para inducir a otra persona a dar o prometer dinero o cualquier otro beneficio indebido. "/>
    <n v="9.0299999999999994"/>
    <s v="Comité de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7"/>
    <s v="Corrupción"/>
    <s v="TODOS LOS PROCESOS"/>
    <s v="Puede ocurrir que un funcionario abuse de su cargo o funciones para inducir a otra persona a dar o prometer dinero o cualquier otro beneficio indebido. "/>
    <n v="9.0399999999999991"/>
    <s v="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499999999999989"/>
    <s v="Plan Anual de Adquisiciones"/>
    <s v="Reducir el riesgo"/>
    <s v="Asignado"/>
    <s v="Adecuado"/>
    <s v="Oportuna"/>
    <s v="Prevenir"/>
    <s v="Confiable"/>
    <s v="No se investigan y resulven oportunamente"/>
    <s v="Completa"/>
    <n v="85"/>
    <s v="Debil"/>
    <s v="Fuerte"/>
    <s v="DebilFuerte"/>
    <n v="7"/>
    <s v="Débil"/>
    <s v="Directamente"/>
    <s v="Directamente"/>
    <s v="DébilDirectamenteDirectamente"/>
    <s v=""/>
    <s v=""/>
  </r>
  <r>
    <s v="Oficina Asesora de Planeación"/>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8"/>
    <s v="Corrupción"/>
    <s v="TODOS LOS PROCESOS"/>
    <s v="Puede ocurrir que teniendo conocimiento de una conducta delictiva, no se informe a las autoridades por temor a repercusiones sociales o financieras. Omisión de denuncia"/>
    <n v="10.01"/>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Directamente"/>
    <s v="Directamente"/>
    <s v="DébilDirectamenteDirectamente"/>
    <s v=""/>
    <s v=""/>
  </r>
  <r>
    <s v="Oficina Asesora de Planeación"/>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0"/>
    <s v="Corrupción"/>
    <s v="TODOS LOS PROCESOS"/>
    <s v="Posibilidad de que uno o varios funcionarios utilicen de forma  indebida la información  privilegiada de los sistemas de información para obtener beneficio privado. "/>
    <n v="11.02"/>
    <s v="Perfiles en los Apicativ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0"/>
    <s v="Corrupción"/>
    <s v="TODOS LOS PROCESOS"/>
    <s v="Posibilidad de que uno o varios funcionarios utilicen de forma  indebida la información  privilegiada de los sistemas de información para obtener beneficio privado. "/>
    <n v="11.03"/>
    <s v="Controles en los aplicativos"/>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10"/>
    <s v="Corrupción"/>
    <s v="TODOS LOS PROCESOS"/>
    <s v="Posibilidad de que uno o varios funcionarios utilicen de forma  indebida la información  privilegiada de los sistemas de información para obtener beneficio privado. "/>
    <n v="11.04"/>
    <s v="Sistema de Seguridad de la Información - PC Secure"/>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11"/>
    <s v="Estratégico"/>
    <s v="TODOS LOS PROCESOS"/>
    <s v="Puede generarse menoscabo, disminución, detrimento, pérdida, uso indebido, o deterioro de los bienes o recursos públicos, o intereses patrimoniales del Estado. "/>
    <n v="12.03"/>
    <s v="Seguimiento al contrato de las almacenador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2"/>
    <s v="Corrupción"/>
    <s v="TODOS LOS PROCESOS"/>
    <s v="Puede ocurrir apropiación ilegal, en beneficio propio o de un tercero, de los bienes del estado."/>
    <n v="13.01"/>
    <s v="Aplicación del formato del control de bienes y rent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2"/>
    <s v="Corrupción"/>
    <s v="TODOS LOS PROCESOS"/>
    <s v="Puede ocurrir apropiación ilegal, en beneficio propio o de un tercero, de los bienes del estado."/>
    <n v="13.02"/>
    <s v="Firma de compromiso de cumplimiento"/>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12"/>
    <s v="Corrupción"/>
    <s v="TODOS LOS PROCESOS"/>
    <s v="Puede ocurrir apropiación ilegal, en beneficio propio o de un tercero, de los bienes del estado."/>
    <n v="13.03"/>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Directamente"/>
    <s v="Directamente"/>
    <s v="DébilDirectamenteDirectamente"/>
    <s v=""/>
    <s v=""/>
  </r>
  <r>
    <s v="Oficina Asesora de Planeación"/>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Directamente"/>
    <s v="Directamente"/>
    <s v="DébilDirectamenteDirectamente"/>
    <s v=""/>
    <s v=""/>
  </r>
  <r>
    <s v="Oficina Asesora de Planeación"/>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2"/>
    <s v="Identificación de activos a comerciallizar o destruir dentro del comité de negocios de SAE"/>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3"/>
    <s v="Seguimiento a gestión dentro de comité directivo y comité de negocios"/>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Directamente"/>
    <s v="Directamente"/>
    <s v="DébilDirectamenteDirectamente"/>
    <s v=""/>
    <s v=""/>
  </r>
  <r>
    <s v="Oficina Asesora de Planeación"/>
    <x v="16"/>
    <s v="Operativo"/>
    <s v="GESTIÓN FINANCIERA"/>
    <s v="Se pueden realizar inversiones sin la información necesaria"/>
    <n v="17.010000000000002"/>
    <s v="aplicación del procedimiento de gestion de inversiones P-GF3-066"/>
    <m/>
    <m/>
    <m/>
    <m/>
    <m/>
    <m/>
    <m/>
    <m/>
    <n v="0"/>
    <s v="Debil"/>
    <s v="Fuerte"/>
    <s v="DebilFuerte"/>
    <n v="7"/>
    <s v="Débil"/>
    <s v="Directamente"/>
    <s v="Directamente"/>
    <s v="DébilDirectamenteDirectamente"/>
    <s v=""/>
    <s v=""/>
  </r>
  <r>
    <s v="Oficina Asesora de Planeación"/>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Directamente"/>
    <s v="Directamente"/>
    <s v="DébilDirectamenteDirectamente"/>
    <s v=""/>
    <s v=""/>
  </r>
  <r>
    <s v="Oficina Asesora de Planeación"/>
    <x v="17"/>
    <s v="Estratégico"/>
    <s v="TODOS LOS PROCESOS"/>
    <s v="No disponibilidad de recursos para gestionar la distribución a las entidades del Estado"/>
    <n v="18.010000000000002"/>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7"/>
    <s v="Estratégico"/>
    <s v="TODOS LOS PROCESOS"/>
    <s v="No disponibilidad de recursos para gestionar la distribución a las entidades del Estado"/>
    <n v="18.020000000000003"/>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7"/>
    <s v="Estratégico"/>
    <s v="TODOS LOS PROCESOS"/>
    <s v="No disponibilidad de recursos para gestionar la distribución a las entidades del Estado"/>
    <n v="18.030000000000005"/>
    <s v="Se realiza seguimiento a los ingresos presupuest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8"/>
    <s v="Operativo"/>
    <s v="TODOS LOS PROCESOS"/>
    <s v="Se pueden establecer procesos con controles obsoletos o desbordados en términos de la operación"/>
    <n v="19.010000000000002"/>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8"/>
    <s v="Operativo"/>
    <s v="TODOS LOS PROCESOS"/>
    <s v="Se pueden establecer procesos con controles obsoletos o desbordados en términos de la operación"/>
    <n v="19.020000000000003"/>
    <s v="Se cuenta con la definición de la arquitectura empresarial, donde se establece el alcance de los proces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9"/>
    <s v="Seguridad de la Información"/>
    <s v="TODOS LOS PROCESOS"/>
    <s v="Falta de programas de gestión de cambio y seguimientos en el uso y apropiación de TIC's"/>
    <n v="20.010000000000002"/>
    <s v="Seguimeintos realizados al plan de acción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0"/>
    <s v="Estratégico"/>
    <s v="TODOS LOS PROCESOS"/>
    <s v="No se cuente con los recursos suficientes para lograr el objetivo institucional"/>
    <n v="21.01"/>
    <s v="Aplicación Procedimiento de Elaboración y Actualización del presupues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0"/>
    <s v="Estratégico"/>
    <s v="TODOS LOS PROCESOS"/>
    <s v="No se cuente con los recursos suficientes para lograr el objetivo institucional"/>
    <n v="21.020000000000003"/>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20"/>
    <s v="Estratégico"/>
    <s v="TODOS LOS PROCESOS"/>
    <s v="No se cuente con los recursos suficientes para lograr el objetivo institucional"/>
    <n v="21.030000000000005"/>
    <s v="Se realiza seguimiento a los ingresos presupuest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Directamente"/>
    <s v="Directamente"/>
    <s v="DébilDirectamenteDirectamente"/>
    <s v=""/>
    <s v=""/>
  </r>
  <r>
    <s v="Oficina Asesora de Planeación"/>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Directamente"/>
    <s v="Directamente"/>
    <s v="DébilDirectamenteDirectamente"/>
    <s v=""/>
    <s v=""/>
  </r>
  <r>
    <s v="Oficina Asesora de Planeación"/>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Directamente"/>
    <s v="Directamente"/>
    <s v="DébilDirectamenteDirectamente"/>
    <s v=""/>
    <s v=""/>
  </r>
  <r>
    <s v="Oficina Asesora de Planeación"/>
    <x v="23"/>
    <s v="Seguridad de la Información"/>
    <s v="RECEPCIÓN Y REGISTRO"/>
    <s v="No contar con la información real del inventario de los activos en administración"/>
    <n v="75.010000000000005"/>
    <s v="Definición de politica en la recepción de Activos"/>
    <m/>
    <m/>
    <m/>
    <m/>
    <m/>
    <m/>
    <m/>
    <m/>
    <n v="0"/>
    <s v="Debil"/>
    <s v="Fuerte"/>
    <s v="DebilFuerte"/>
    <n v="7"/>
    <s v="Débil"/>
    <s v="Directamente"/>
    <s v="Directamente"/>
    <s v="DébilDirectamenteDirectamente"/>
    <s v=""/>
    <s v=""/>
  </r>
  <r>
    <s v="Oficina Asesora de Planeación"/>
    <x v="23"/>
    <s v="Seguridad de la Información"/>
    <s v="RECEPCIÓN Y REGISTRO"/>
    <s v="No contar con la información real del inventario de los activos en administración"/>
    <n v="75.02000000000001"/>
    <s v="Seguimiento del lider del registro de los activos"/>
    <m/>
    <m/>
    <m/>
    <m/>
    <m/>
    <m/>
    <m/>
    <m/>
    <n v="0"/>
    <s v="Debil"/>
    <s v="Fuerte"/>
    <s v="DebilFuerte"/>
    <n v="7"/>
    <s v="Débil"/>
    <s v="Directamente"/>
    <s v="Directamente"/>
    <s v="DébilDirectamenteDirectamente"/>
    <s v=""/>
    <s v=""/>
  </r>
  <r>
    <s v="Oficina Asesora de Planeación"/>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Directamente"/>
    <s v="Directamente"/>
    <s v="DébilDirectamenteDirectamente"/>
    <s v=""/>
    <s v=""/>
  </r>
  <r>
    <s v="Oficina Asesora de Planeación"/>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Directamente"/>
    <s v="Directamente"/>
    <s v="DébilDirectamenteDirectamente"/>
    <s v=""/>
    <s v=""/>
  </r>
  <r>
    <s v="Oficina Asesora de Planeación"/>
    <x v="25"/>
    <s v="Operativo"/>
    <s v="TODOS LOS PROCESOS"/>
    <s v="Puede ocurrir que no tenga proveedores idóneos disponibles"/>
    <n v="25.01"/>
    <s v="Se cuenta con un sistema de registro de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5"/>
    <s v="Operativo"/>
    <s v="TODOS LOS PROCESOS"/>
    <s v="Puede ocurrir que no tenga proveedores idóneos disponibles"/>
    <n v="25.020000000000003"/>
    <s v="Contratro elaboración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5"/>
    <s v="Operativo"/>
    <s v="TODOS LOS PROCESOS"/>
    <s v="Puede ocurrir que no tenga proveedores idóneos disponibles"/>
    <n v="25.030000000000005"/>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6"/>
    <s v="Operativo"/>
    <s v="TODOS LOS PROCESOS"/>
    <s v="Se podría contratar un servicio innecesario"/>
    <n v="26.01"/>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26"/>
    <s v="Operativo"/>
    <s v="TODOS LOS PROCESOS"/>
    <s v="Se podría contratar un servicio innecesario"/>
    <n v="26.020000000000003"/>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27"/>
    <s v="Estratégico"/>
    <s v="RECEPCIÓN Y REGISTRO"/>
    <s v="Puede ocurrir que exista dentro del banco de depositarios, algunos que no cumplan con las características necesarias para el Registro y/o Asignación de activos."/>
    <n v="28.01"/>
    <s v="procedimiento P-DP3-030_Registro_y_clasificacion_de_Depositarios, incluyendo mecanismo de evaluación de depositarios."/>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20000000000003"/>
    <s v="Sistema de información de registro de depositarios donde desarrolla el proceso"/>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30000000000005"/>
    <s v="Procedimiento de registro de depositarios y liquidadores, donde se establecen los requisitos y operacion de la selección"/>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40000000000006"/>
    <s v="Disponibilidad de un módulo de actualización de la información del Depositario registrada en el sistema"/>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30000000000005"/>
    <s v="Aplicación del protocolo de ventas CISA SAE"/>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80000000000013"/>
    <s v="Aplicación del procedimiento de chatarrización"/>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1"/>
    <s v="Aplicación del procedimiento de alistamiento de activos (Inmuebles, Muebles, Sociedade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19999999999996"/>
    <s v="Sistema de información Matrix con trazabilidad de los activos de información"/>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29999999999994"/>
    <s v="Visitas períodicas a cada uno de los activo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39999999999992"/>
    <s v="Registro y verificación de informe de Gestión de Depositarios"/>
    <m/>
    <m/>
    <m/>
    <m/>
    <m/>
    <m/>
    <m/>
    <m/>
    <n v="0"/>
    <s v="Debil"/>
    <m/>
    <s v="Debil"/>
    <s v=""/>
    <s v=""/>
    <s v="Directamente"/>
    <s v="Directamente"/>
    <s v="DirectamenteDirectamente"/>
    <s v=""/>
    <s v=""/>
  </r>
  <r>
    <s v="Oficina Asesora de Planeación"/>
    <x v="31"/>
    <s v="Operativo"/>
    <s v="DISPOSICIÓN FINAL DE ACTIVOS"/>
    <s v="Podría ocurrir que no se entregue el activo en administración o disposición final correspondiente"/>
    <n v="34.01"/>
    <s v="Aplicación procedimiento de alistamiento para la devolución de activos."/>
    <m/>
    <m/>
    <m/>
    <m/>
    <m/>
    <m/>
    <m/>
    <m/>
    <n v="0"/>
    <s v="Debil"/>
    <m/>
    <s v="Debil"/>
    <s v=""/>
    <s v=""/>
    <s v="Directamente"/>
    <s v="Directamente"/>
    <s v="DirectamenteDirectamente"/>
    <s v=""/>
    <s v=""/>
  </r>
  <r>
    <s v="Oficina Asesora de Planeación"/>
    <x v="31"/>
    <s v="Operativo"/>
    <s v="DISPOSICIÓN FINAL DE ACTIVOS"/>
    <s v="Podría ocurrir que no se entregue el activo en administración o disposición final correspondiente"/>
    <n v="34.019999999999996"/>
    <s v="Procedimiento de entrega de activos"/>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1"/>
    <s v="Descriptores definidos en el Sistema de informacionde correspondencia recibida (ZEUS)"/>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19999999999996"/>
    <s v="Se cuenta con canales de comunicación directos con la fiscalia."/>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m/>
    <s v="Debil"/>
    <s v=""/>
    <s v=""/>
    <s v="Directamente"/>
    <s v="Directamente"/>
    <s v="DirectamenteDirectamente"/>
    <s v=""/>
    <s v=""/>
  </r>
  <r>
    <s v="Oficina Asesora de Planeación"/>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m/>
    <s v="Debil"/>
    <s v=""/>
    <s v=""/>
    <s v="Directamente"/>
    <s v="Directamente"/>
    <s v="DirectamenteDirectamente"/>
    <s v=""/>
    <s v=""/>
  </r>
  <r>
    <s v="Oficina Asesora de Planeación"/>
    <x v="34"/>
    <s v="Operativo"/>
    <s v="GESTIÓN FINANCIERA"/>
    <s v="Se podría presentar fallas en la identificación de las características de los recaudos y pagos"/>
    <n v="38.01"/>
    <s v="Estandarizaciòn de flujo de pagos en el aplicativo ZEUS"/>
    <m/>
    <m/>
    <m/>
    <m/>
    <m/>
    <m/>
    <m/>
    <m/>
    <n v="0"/>
    <s v="Debil"/>
    <m/>
    <s v="Debil"/>
    <s v=""/>
    <s v=""/>
    <s v="Directamente"/>
    <s v="Directamente"/>
    <s v="DirectamenteDirectamente"/>
    <s v=""/>
    <s v=""/>
  </r>
  <r>
    <s v="Oficina Asesora de Planeación"/>
    <x v="34"/>
    <s v="Operativo"/>
    <s v="GESTIÓN FINANCIERA"/>
    <s v="Se podría presentar fallas en la identificación de las características de los recaudos y pagos"/>
    <n v="38.019999999999996"/>
    <s v="Instructivo para generación de cupon recaudo general."/>
    <m/>
    <m/>
    <m/>
    <m/>
    <m/>
    <m/>
    <m/>
    <m/>
    <n v="0"/>
    <s v="Debil"/>
    <m/>
    <s v="Debil"/>
    <s v=""/>
    <s v=""/>
    <s v="Directamente"/>
    <s v="Directamente"/>
    <s v="DirectamenteDirectamente"/>
    <s v=""/>
    <s v=""/>
  </r>
  <r>
    <s v="Oficina Asesora de Planeación"/>
    <x v="35"/>
    <s v="Estratégico"/>
    <s v="GESTIÓN FINANCIERA"/>
    <s v="Se podría presentar que no exista disponibilidad de recursos"/>
    <n v="39.01"/>
    <s v="Se realiza un presupuesto anual desarrollado por cada una de las àreas, tanto para ingresos como para gastos."/>
    <m/>
    <m/>
    <m/>
    <m/>
    <m/>
    <m/>
    <m/>
    <m/>
    <n v="0"/>
    <s v="Debil"/>
    <m/>
    <s v="Debil"/>
    <s v=""/>
    <s v=""/>
    <s v="Directamente"/>
    <s v="Directamente"/>
    <s v="DirectamenteDirectamente"/>
    <s v=""/>
    <s v=""/>
  </r>
  <r>
    <s v="Oficina Asesora de Planeación"/>
    <x v="35"/>
    <s v="Estratégico"/>
    <s v="GESTIÓN FINANCIERA"/>
    <s v="Se podría presentar que no exista disponibilidad de recursos"/>
    <n v="39.019999999999996"/>
    <s v="Se verifica el cumplimiento del presupuesto para cada uno de los pagos reallizados."/>
    <m/>
    <m/>
    <m/>
    <m/>
    <m/>
    <m/>
    <m/>
    <m/>
    <n v="0"/>
    <s v="Debil"/>
    <m/>
    <s v="Debil"/>
    <s v=""/>
    <s v=""/>
    <s v="Directamente"/>
    <s v="Directamente"/>
    <s v="DirectamenteDirectamente"/>
    <s v=""/>
    <s v=""/>
  </r>
  <r>
    <s v="Oficina Asesora de Planeación"/>
    <x v="35"/>
    <s v="Estratégico"/>
    <s v="GESTIÓN FINANCIERA"/>
    <s v="Se podría presentar que no exista disponibilidad de recursos"/>
    <n v="39.029999999999994"/>
    <s v="Se realiza seguimiento a los ingresos presupuestados."/>
    <m/>
    <m/>
    <m/>
    <m/>
    <m/>
    <m/>
    <m/>
    <m/>
    <n v="0"/>
    <s v="Debil"/>
    <m/>
    <s v="Debil"/>
    <s v=""/>
    <s v=""/>
    <s v="Directamente"/>
    <s v="Directamente"/>
    <s v="DirectamenteDirectamente"/>
    <s v=""/>
    <s v=""/>
  </r>
  <r>
    <s v="Oficina Asesora de Planeación"/>
    <x v="36"/>
    <s v="Operativo"/>
    <s v="GESTIÓN FINANCIERA"/>
    <s v="Puede ocurrir que no se cuente con información del estado de cuenta por activo"/>
    <n v="40.01"/>
    <s v="Se cuenta con un Instructivo de generación de estado de cuenta de activos y Formato de estado de cuenta"/>
    <m/>
    <m/>
    <m/>
    <m/>
    <m/>
    <m/>
    <m/>
    <m/>
    <n v="0"/>
    <s v="Debil"/>
    <m/>
    <s v="Debil"/>
    <s v=""/>
    <s v=""/>
    <s v="Directamente"/>
    <s v="Directamente"/>
    <s v="DirectamenteDirectamente"/>
    <s v=""/>
    <s v=""/>
  </r>
  <r>
    <s v="Oficina Asesora de Planeación"/>
    <x v="36"/>
    <s v="Operativo"/>
    <s v="GESTIÓN FINANCIERA"/>
    <s v="Puede ocurrir que no se cuente con información del estado de cuenta por activo"/>
    <n v="40.019999999999996"/>
    <s v="Sistema de información Matrix con trazabilidad de los activos de información"/>
    <m/>
    <m/>
    <m/>
    <m/>
    <m/>
    <m/>
    <m/>
    <m/>
    <n v="0"/>
    <s v="Debil"/>
    <m/>
    <s v="Debil"/>
    <s v=""/>
    <s v=""/>
    <s v="Directamente"/>
    <s v="Directamente"/>
    <s v="DirectamenteDirectamente"/>
    <s v=""/>
    <s v=""/>
  </r>
  <r>
    <s v="Oficina Asesora de Planeación"/>
    <x v="37"/>
    <s v="Estratégico"/>
    <s v="GESTIÓN FINANCIERA"/>
    <s v="Puede ocurrir que SAE disponga de los recursos de los activos del FRISCO desconociendo la condición de estos. "/>
    <n v="41.01"/>
    <s v="Formato de certificación de afectación directa de activos."/>
    <m/>
    <m/>
    <m/>
    <m/>
    <m/>
    <m/>
    <m/>
    <m/>
    <n v="0"/>
    <s v="Debil"/>
    <m/>
    <s v="Debil"/>
    <s v=""/>
    <s v=""/>
    <s v="Directamente"/>
    <s v="Directamente"/>
    <s v="DirectamenteDirectamente"/>
    <s v=""/>
    <s v=""/>
  </r>
  <r>
    <s v="Oficina Asesora de Planeación"/>
    <x v="38"/>
    <s v="Operativo"/>
    <s v="GESTIÓN FINANCIERA"/>
    <s v="Se podría reportar información financiera inexacta tanto de SAE como del FRISCO."/>
    <n v="42.01"/>
    <s v="Se cuenta con contabilidades separadas, una para el FRISCO y una para SAE."/>
    <m/>
    <m/>
    <m/>
    <m/>
    <m/>
    <m/>
    <m/>
    <m/>
    <n v="0"/>
    <s v="Debil"/>
    <m/>
    <s v="Debil"/>
    <s v=""/>
    <s v=""/>
    <s v="Directamente"/>
    <s v="Directamente"/>
    <s v="DirectamenteDirectamente"/>
    <s v=""/>
    <s v=""/>
  </r>
  <r>
    <s v="Oficina Asesora de Planeación"/>
    <x v="38"/>
    <s v="Operativo"/>
    <s v="GESTIÓN FINANCIERA"/>
    <s v="Se podría reportar información financiera inexacta tanto de SAE como del FRISCO."/>
    <n v="42.019999999999996"/>
    <s v="Se realizan conciliaciones de cada registro contable."/>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1"/>
    <s v="Capacitación continua, criterios de direccionamiento de correspondencia"/>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19999999999996"/>
    <s v=" Base de datos actualizada de usuarios en el aplicativo de Correspondencia."/>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29999999999994"/>
    <s v="Mantenimiento del aplicativo por fuera de la jornadada laboral."/>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39999999999992"/>
    <s v="Priorizar atención de posibles fallas del aplicativo cuando se presenten."/>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59999999999988"/>
    <s v="Seguimiento a ZEUS"/>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1"/>
    <s v="Se cuenta con una verificación por parte del Comitè Institucional de Desarrollo Adminsitrativo."/>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19999999999996"/>
    <s v="Se cuenta con una verificaciòn por parte del lìder del proceso."/>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29999999999994"/>
    <s v="Se realiza levantamiento información directamente con el área dando cumplimiento a la normatividad de gestión documental"/>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1"/>
    <s v="Capacitación temas de organización y conformación de expedientes"/>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19999999999996"/>
    <s v="Diligenciamiento de la hoja de control de cada expediente."/>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19999999999996"/>
    <s v="P-GJ2-079_Procedimiento_Atención_Conceptos_Juridic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29999999999994"/>
    <s v="SP-GJ2-080_Procedimiento_revision_y_expedicion_de_actos_administrativ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39999999999992"/>
    <s v="P-GJ1-070_Procedimiento_Tutela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1"/>
    <s v="Aplicación del procedimiento de representación Judicial P-GJ1-081"/>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19999999999996"/>
    <s v="P-GJ2-079_Procedimiento_Atención_Conceptos_Juridico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29999999999994"/>
    <s v="P-GJ2-080_Procedimiento_revision_y_expedicion_de_actos_administrativo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39999999999992"/>
    <s v="P-GJ1-070_Procedimiento_Tutela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19999999999996"/>
    <s v="Aplicación Procedimiento elaboración de Estudios Previo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29999999999994"/>
    <s v="Comité de Contrato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39999999999992"/>
    <s v="Aplicación Procedimiento de Elaboración y Actualización del presupuesto"/>
    <m/>
    <m/>
    <m/>
    <m/>
    <m/>
    <m/>
    <m/>
    <m/>
    <n v="0"/>
    <s v="Debil"/>
    <m/>
    <s v="Debil"/>
    <s v=""/>
    <s v=""/>
    <s v="Directamente"/>
    <s v="Directamente"/>
    <s v="DirectamenteDirectamente"/>
    <s v=""/>
    <s v=""/>
  </r>
  <r>
    <s v="Oficina Asesora de Planeación"/>
    <x v="45"/>
    <s v="Operativo"/>
    <s v="ADQUISICIONES"/>
    <s v="Puede ocurrir que existan debilidades para realizar la supervisión o interventoría del contrato."/>
    <n v="51.01"/>
    <s v="Aplición del  procedimiento de supervisión o interventoria y liquidación de contratos"/>
    <m/>
    <m/>
    <m/>
    <m/>
    <m/>
    <m/>
    <m/>
    <m/>
    <n v="0"/>
    <s v="Debil"/>
    <m/>
    <s v="Debil"/>
    <s v=""/>
    <s v=""/>
    <s v="Directamente"/>
    <s v="Directamente"/>
    <s v="DirectamenteDirectamente"/>
    <s v=""/>
    <s v=""/>
  </r>
  <r>
    <s v="Oficina Asesora de Planeación"/>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m/>
    <s v="Debil"/>
    <s v=""/>
    <s v=""/>
    <s v="Directamente"/>
    <s v="Directamente"/>
    <s v="DirectamenteDirectamente"/>
    <s v=""/>
    <s v=""/>
  </r>
  <r>
    <s v="Oficina Asesora de Planeación"/>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m/>
    <s v="Debil"/>
    <s v=""/>
    <s v=""/>
    <s v="Directamente"/>
    <s v="Directamente"/>
    <s v="DirectamenteDirectamente"/>
    <s v=""/>
    <s v=""/>
  </r>
  <r>
    <s v="Oficina Asesora de Planeación"/>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m/>
    <s v="Debil"/>
    <s v=""/>
    <s v=""/>
    <s v="Directamente"/>
    <s v="Directamente"/>
    <s v="DirectamenteDirectamente"/>
    <s v=""/>
    <s v=""/>
  </r>
  <r>
    <s v="Oficina Asesora de Planeación"/>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m/>
    <s v="Debil"/>
    <s v=""/>
    <s v=""/>
    <s v="Directamente"/>
    <s v="Directamente"/>
    <s v="DirectamenteDirectamente"/>
    <s v=""/>
    <s v=""/>
  </r>
  <r>
    <s v="Oficina Asesora de Planeación"/>
    <x v="49"/>
    <s v="Operativo"/>
    <s v="DIRECCIONAMIENTO ESTRATEGICO"/>
    <s v="Se podrían presentar fallas dentro  de la medición de la estrategia"/>
    <n v="55.01"/>
    <s v="Se cuenta con una validación de los resultados en el comité Directivo, por parte de cada uno de los lideres de las áre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0"/>
    <s v="Operativo"/>
    <s v="DIRECCIONAMIENTO ESTRATEGICO"/>
    <s v="Puede ocurrir que los procesos no estén debidamente documentados, o que los documentos se encuentren desactualizados."/>
    <m/>
    <s v="Divulación del documento cuando se publica, por el boletin tu proceso tu procedimiento.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51"/>
    <s v="Operativo"/>
    <s v="GESTIÓN DEL TALENTO HUMANO"/>
    <s v="Se podrían presentar fallas en la identificación de las necesidades de personal en la entidad."/>
    <n v="57.01"/>
    <s v="Aplicación P-GT1-010_Procedimiento_Seleccion_y_Vinculacion_de_Talento_Humano, donde se definen los mecanismos para la solicitud de personal y flujo en el aplicativo ZEUS"/>
    <m/>
    <m/>
    <m/>
    <m/>
    <m/>
    <m/>
    <m/>
    <m/>
    <n v="0"/>
    <s v="Debil"/>
    <m/>
    <s v="Debil"/>
    <s v=""/>
    <s v=""/>
    <s v="Directamente"/>
    <s v="Directamente"/>
    <s v="DirectamenteDirectamente"/>
    <s v=""/>
    <s v=""/>
  </r>
  <r>
    <s v="Oficina Asesora de Planeación"/>
    <x v="51"/>
    <s v="Operativo"/>
    <s v="GESTIÓN DEL TALENTO HUMANO"/>
    <s v="Se podrían presentar fallas en la identificación de las necesidades de personal en la entidad."/>
    <n v="57.019999999999996"/>
    <s v="Las necesidades son contrarestadas con el dimensionamiento realizado por la firma Bahamon en el año 2014."/>
    <m/>
    <m/>
    <m/>
    <m/>
    <m/>
    <m/>
    <m/>
    <m/>
    <n v="0"/>
    <s v="Debil"/>
    <m/>
    <s v="Debil"/>
    <s v=""/>
    <s v=""/>
    <s v="Directamente"/>
    <s v="Directamente"/>
    <s v="DirectamenteDirectamente"/>
    <s v=""/>
    <s v=""/>
  </r>
  <r>
    <s v="Oficina Asesora de Planeación"/>
    <x v="51"/>
    <s v="Operativo"/>
    <s v="GESTIÓN DEL TALENTO HUMANO"/>
    <s v="Se podrían presentar fallas en la identificación de las necesidades de personal en la entidad."/>
    <n v="57.029999999999994"/>
    <s v="Dimensionamiento de la planta"/>
    <m/>
    <m/>
    <m/>
    <m/>
    <m/>
    <m/>
    <m/>
    <m/>
    <n v="0"/>
    <s v="Debil"/>
    <m/>
    <s v="Debil"/>
    <s v=""/>
    <s v=""/>
    <s v="Directamente"/>
    <s v="Directamente"/>
    <s v="DirectamenteDirectamente"/>
    <s v=""/>
    <s v=""/>
  </r>
  <r>
    <s v="Oficina Asesora de Planeación"/>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1"/>
    <s v="Se cuenta con un plan de inducción y reinducción en el que se busca cumplir con la curva de aprendizaje definida."/>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19999999999996"/>
    <s v="Se realizan las evaluaciones de las capacitaciones recibidas."/>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m/>
    <s v="Debil"/>
    <s v=""/>
    <s v=""/>
    <s v="Directamente"/>
    <s v="Directamente"/>
    <s v="DirectamenteDirectamente"/>
    <s v=""/>
    <s v=""/>
  </r>
  <r>
    <s v="Oficina Asesora de Planeación"/>
    <x v="54"/>
    <s v="Operativo"/>
    <s v="GESTIÓN DEL TALENTO HUMANO"/>
    <s v="Se podrían presentar que no se desarrollen las competencias del  Talento humano de la SAE"/>
    <n v="60.01"/>
    <s v="Procedimiento y ejecución del plan empresarial de capacitación"/>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1"/>
    <s v="Se cuenta con inventario detallado de los activos y se la relacion de los funcionarios a cargo."/>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29999999999994"/>
    <s v="Procedimiento de asignación de bienes devolutivos y elementos de consumo a funcionarios P-AB1-064"/>
    <m/>
    <m/>
    <m/>
    <m/>
    <m/>
    <m/>
    <m/>
    <m/>
    <n v="0"/>
    <s v="Debil"/>
    <m/>
    <s v="Debil"/>
    <s v=""/>
    <s v=""/>
    <s v="Directamente"/>
    <s v="Directamente"/>
    <s v="DirectamenteDirectamente"/>
    <s v=""/>
    <s v=""/>
  </r>
  <r>
    <s v="Oficina Asesora de Planeación"/>
    <x v="56"/>
    <s v="Operativo"/>
    <s v="ADMINISTRACIÓN DE BIENES DE FUNICIONAMIENTO"/>
    <s v="Podría ocurrir que no se identifiquen las necesidades de mantenimiento"/>
    <n v="62.01"/>
    <s v="1 vez al mes se enciende la planta eléctrica."/>
    <m/>
    <m/>
    <m/>
    <m/>
    <m/>
    <m/>
    <m/>
    <m/>
    <n v="0"/>
    <s v="Debil"/>
    <m/>
    <s v="Debil"/>
    <s v=""/>
    <s v=""/>
    <s v="Directamente"/>
    <s v="Directamente"/>
    <s v="DirectamenteDirectamente"/>
    <s v=""/>
    <s v=""/>
  </r>
  <r>
    <s v="Oficina Asesora de Planeación"/>
    <x v="57"/>
    <s v="Operativo"/>
    <s v="ADMINISTRACIÓN DE BIENES DE FUNICIONAMIENTO"/>
    <s v="Se podría presentar daño o deterioro al mobiliario (muebles y enseres) de SAE"/>
    <n v="63.01"/>
    <s v="Toma de inventarios anual donde se establece el estado del bien."/>
    <m/>
    <m/>
    <m/>
    <m/>
    <m/>
    <m/>
    <m/>
    <m/>
    <n v="0"/>
    <s v="Debil"/>
    <m/>
    <s v="Debil"/>
    <s v=""/>
    <s v=""/>
    <s v="Directamente"/>
    <s v="Directamente"/>
    <s v="DirectamenteDirectamente"/>
    <s v=""/>
    <s v=""/>
  </r>
  <r>
    <s v="Oficina Asesora de Planeación"/>
    <x v="58"/>
    <s v="Operativo"/>
    <s v="EVALUACIÒN Y CONTROL"/>
    <s v="Podría ocurrir que se incumpla con las auditorías y seguimientos programados en el Plan Anual de auditoría"/>
    <n v="64.010000000000005"/>
    <s v="Se cuenta con un procedimiento de P-EC1-156 Procedimiento de Auditorias  Internas"/>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10000000000005"/>
    <s v="Realizar acompañamiento en la revisión de los informes de auditoria y en la documentación de los planes de mejoramiento. "/>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2000000000001"/>
    <s v="Realizar semestralmente seguimiento al cumplimiento de los Planes de Mejoramiento con Entes de Control."/>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30000000000015"/>
    <s v="Aplicación del procedimiento elaboración y seguimiento planes de mejoramiento P-EC2-109"/>
    <m/>
    <m/>
    <m/>
    <m/>
    <m/>
    <m/>
    <m/>
    <m/>
    <n v="0"/>
    <s v="Debil"/>
    <m/>
    <s v="Debil"/>
    <s v=""/>
    <s v=""/>
    <s v="Directamente"/>
    <s v="Directamente"/>
    <s v="DirectamenteDirectamente"/>
    <s v=""/>
    <s v=""/>
  </r>
  <r>
    <s v="Oficina Asesora de Planeación"/>
    <x v="60"/>
    <s v="Operativo"/>
    <s v="EVALUACIÒN Y CONTROL"/>
    <s v="No dar respuesta adecuada y oportuna a las solicitudes de asesoría y acompañamiento a la gestión de la SAE"/>
    <n v="66.010000000000005"/>
    <s v="Aplicación del procedimiento de asesoria y de acompañamiento"/>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m/>
    <s v="Debil"/>
    <s v=""/>
    <s v=""/>
    <s v="Directamente"/>
    <s v="Directamente"/>
    <s v="DirectamenteDirectamente"/>
    <s v=""/>
    <s v=""/>
  </r>
  <r>
    <s v="Oficina Asesora de Planeación"/>
    <x v="62"/>
    <s v="Seguridad de la Información"/>
    <s v="GESTIÓN DE LA INFRAESTRUCTURA TECNOLOGICA"/>
    <s v="Inconsistencias o Pérdida de la Información"/>
    <s v="68a.1"/>
    <s v="Instructivo lineamientos para copias de respaldo y restauración de información"/>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2"/>
    <s v="Aplicación de procedimiento de mantenimiento de aplicaciones P-TE3-150"/>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3"/>
    <s v="Gestión de Cambios"/>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4"/>
    <s v="prueba mensual con carga de la planta eléctrica"/>
    <m/>
    <m/>
    <m/>
    <m/>
    <m/>
    <m/>
    <m/>
    <m/>
    <n v="0"/>
    <s v="Debil"/>
    <m/>
    <s v="Debil"/>
    <s v=""/>
    <s v=""/>
    <s v="Directamente"/>
    <s v="Directamente"/>
    <s v="DirectamenteDirectamente"/>
    <s v=""/>
    <s v=""/>
  </r>
  <r>
    <s v="Oficina Asesora de Planeación"/>
    <x v="64"/>
    <s v="Operativo"/>
    <s v="SOPORTE TECNICO"/>
    <s v="Soporte técnico inadecuado"/>
    <s v="71a.1"/>
    <s v="Servicio de soporte y mantenimiento"/>
    <m/>
    <m/>
    <m/>
    <m/>
    <m/>
    <m/>
    <m/>
    <m/>
    <n v="0"/>
    <s v="Debil"/>
    <m/>
    <s v="Debil"/>
    <s v=""/>
    <s v=""/>
    <s v="Directamente"/>
    <s v="Directamente"/>
    <s v="DirectamenteDirectamente"/>
    <s v=""/>
    <s v=""/>
  </r>
  <r>
    <s v="Oficina Asesora de Planeación"/>
    <x v="64"/>
    <s v="Operativo"/>
    <s v="SOPORTE TECNICO"/>
    <s v="Soporte técnico inadecuado"/>
    <s v="71a.2"/>
    <s v="Mesa de ayuda"/>
    <m/>
    <m/>
    <m/>
    <m/>
    <m/>
    <m/>
    <m/>
    <m/>
    <n v="0"/>
    <s v="Debil"/>
    <m/>
    <s v="Debil"/>
    <s v=""/>
    <s v=""/>
    <s v="Directamente"/>
    <s v="Directamente"/>
    <s v="DirectamenteDirectamente"/>
    <s v=""/>
    <s v=""/>
  </r>
  <r>
    <s v="Oficina Asesora de Planeación"/>
    <x v="65"/>
    <s v="Operativo"/>
    <s v="MANTENIMIENTO Y SOPORTE DE APLICACIONES"/>
    <s v="Puede ocurrir que se genere un soporte inadecuado o inoportuno a los usuarios"/>
    <n v="72.010000000000005"/>
    <s v="Programas de capacitación entrenamiento y divulgación de los servicios de IT"/>
    <m/>
    <m/>
    <m/>
    <m/>
    <m/>
    <m/>
    <m/>
    <m/>
    <n v="0"/>
    <s v="Debil"/>
    <m/>
    <s v="Debil"/>
    <s v=""/>
    <s v=""/>
    <s v="Directamente"/>
    <s v="Directamente"/>
    <s v="DirectamenteDirectamente"/>
    <s v=""/>
    <s v=""/>
  </r>
  <r>
    <s v="Oficina Asesora de Planeación"/>
    <x v="66"/>
    <s v="Seguridad de la Información"/>
    <s v="GESTIÓN DE LA INFRAESTRUCTURA TECNOLOGICA"/>
    <s v="Puede ocurrir una operación inadecuada de los sistemas de información."/>
    <n v="73.010000000000005"/>
    <s v="Manuales de usuario por proceso"/>
    <m/>
    <m/>
    <m/>
    <m/>
    <m/>
    <m/>
    <m/>
    <m/>
    <n v="0"/>
    <s v="Debil"/>
    <m/>
    <s v="Debil"/>
    <s v=""/>
    <s v=""/>
    <s v="Directamente"/>
    <s v="Directamente"/>
    <s v="DirectamenteDirectamente"/>
    <s v=""/>
    <s v=""/>
  </r>
  <r>
    <s v="Oficina Asesora de Planeación"/>
    <x v="67"/>
    <s v="Operativo"/>
    <s v="RECEPCIÓN Y REGISTRO"/>
    <s v="Puede ocurrir que no se efectué la entrega física del activo una vez posesionado el depositario provisional"/>
    <n v="76.010000000000005"/>
    <m/>
    <m/>
    <m/>
    <m/>
    <m/>
    <m/>
    <m/>
    <m/>
    <m/>
    <n v="0"/>
    <s v="Debil"/>
    <m/>
    <s v="Debil"/>
    <s v=""/>
    <s v=""/>
    <s v="Directamente"/>
    <s v="Directamente"/>
    <s v="DirectamenteDirectamente"/>
    <s v=""/>
    <s v=""/>
  </r>
  <r>
    <s v="Oficina Asesora de Planeación"/>
    <x v="68"/>
    <s v="Operativo"/>
    <s v="TODOS LOS PROCESOS"/>
    <s v="Puede ocurrir que se utilice erradamente las funcionalidades de los Sistemas de Información (aplicativo Zeus)_x000a_"/>
    <n v="77.010000000000005"/>
    <m/>
    <s v="Aceptar el riesgo"/>
    <s v="No Asignado"/>
    <s v="Inadecuado"/>
    <s v="Inoportuna"/>
    <s v="No es un control"/>
    <s v="No Confiable"/>
    <s v="No se investigan y resulven oportunamente"/>
    <s v="No existe"/>
    <n v="0"/>
    <s v="Debil"/>
    <s v="Fuerte"/>
    <s v="DebilFuerte"/>
    <n v="7"/>
    <s v="Débil"/>
    <s v="Directamente"/>
    <s v="Directamente"/>
    <s v="DébilDirectamenteDirectamente"/>
    <s v=""/>
    <s v=""/>
  </r>
  <r>
    <s v="Oficina Asesora de Planeación"/>
    <x v="69"/>
    <s v="Seguridad de la Información"/>
    <s v="RECEPCIÓN Y REGISTRO"/>
    <s v="Pueden presentar errores en la información en el registro de los activos _x000a_"/>
    <n v="78.010000000000005"/>
    <m/>
    <m/>
    <m/>
    <m/>
    <m/>
    <m/>
    <m/>
    <m/>
    <m/>
    <n v="0"/>
    <s v="Debil"/>
    <m/>
    <s v="Debil"/>
    <s v=""/>
    <s v=""/>
    <s v="Directamente"/>
    <s v="Directamente"/>
    <s v="DirectamenteDirectamente"/>
    <s v=""/>
    <s v=""/>
  </r>
  <r>
    <s v="Oficina Asesora de Planeación"/>
    <x v="70"/>
    <s v="Operativo"/>
    <s v="TODOS LOS PROCESOS"/>
    <s v="Puede ocurrir la entrega extemporánea de informes a los entes de control"/>
    <n v="79.010000000000005"/>
    <m/>
    <s v="Aceptar el riesgo"/>
    <s v="No Asignado"/>
    <s v="Inadecuado"/>
    <s v="Inoportuna"/>
    <s v="No es un control"/>
    <s v="No Confiable"/>
    <s v="No se investigan y resulven oportunamente"/>
    <s v="No existe"/>
    <n v="0"/>
    <s v="Debil"/>
    <s v="Fuerte"/>
    <s v="DebilFuerte"/>
    <n v="7"/>
    <s v="Débil"/>
    <s v="Directamente"/>
    <s v="Directamente"/>
    <s v="DébilDirectamenteDirectamente"/>
    <s v=""/>
    <s v=""/>
  </r>
  <r>
    <s v="Oficina Asesora de Planeación"/>
    <x v="71"/>
    <s v="Operativo"/>
    <s v="ADQUISICIONES"/>
    <s v="Puede ocurrir no alcanzar el objetivo del contrato"/>
    <n v="80.010000000000005"/>
    <m/>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10000000000005"/>
    <s v="Generación de la Resolución que conforma el equipo evaluador"/>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1"/>
    <s v="Llamadas de confirmación de las áreas misionales que solicitan la asignación"/>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2"/>
    <s v="Correos de envío de las solicitudes"/>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3"/>
    <s v="Revisar el correcto diligenciamiento y aprobaciones del formato de solicitud"/>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4"/>
    <s v="Llamadas de confirmación de las áreas misionales que solicitan la asignación"/>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1"/>
    <s v="Revisión de los Depositarios Provisionales y Liquidadores que no tienen activos asignado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2"/>
    <s v="Revisión de las pólizas de cumplimiento entregadas por Depositarios Provisionales y Liquidadores y llamadas de solicitud de las póliza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3"/>
    <s v="Información a las áreas misionales mediante correo electrónico y traslado de las solicitudes recibidas por los de los Depositarios Provisionales y Liquidadore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s v="Directamente"/>
    <s v="Directamente"/>
    <s v="DirectamenteDirectamente"/>
    <s v=""/>
    <s v=""/>
  </r>
  <r>
    <s v="Oficina Asesora de Planeación"/>
    <x v="75"/>
    <s v="Operativo"/>
    <s v="RECEPCIÓN Y REGISTRO"/>
    <s v="Puede ocurrir que la designación sea errónea o no generada"/>
    <n v="84.01"/>
    <s v="Creación de los activos en el inventario centralizado en un grupo"/>
    <m/>
    <m/>
    <m/>
    <m/>
    <m/>
    <m/>
    <m/>
    <m/>
    <n v="0"/>
    <s v="Debil"/>
    <m/>
    <s v="Debil"/>
    <s v=""/>
    <s v=""/>
    <s v="Directamente"/>
    <s v="Directamente"/>
    <s v="DirectamenteDirectamente"/>
    <s v=""/>
    <s v=""/>
  </r>
  <r>
    <s v="Oficina Asesora de Planeación"/>
    <x v="75"/>
    <s v="Operativo"/>
    <s v="RECEPCIÓN Y REGISTRO"/>
    <s v="Puede ocurrir que la designación sea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m/>
    <s v="Debil"/>
    <s v=""/>
    <s v=""/>
    <s v="Directamente"/>
    <s v="Directamente"/>
    <s v="DirectamenteDirectamente"/>
    <s v=""/>
    <s v=""/>
  </r>
  <r>
    <s v="Oficina Asesora de Planeación"/>
    <x v="75"/>
    <s v="Operativo"/>
    <s v="RECEPCIÓN Y REGISTRO"/>
    <s v="Puede ocurrir que la designación sea errónea o no generada"/>
    <n v="84.03"/>
    <s v="Revisión del cuadro de control de las asignaciones formalizadas con resolución, póliza y acta de posesión"/>
    <m/>
    <m/>
    <m/>
    <m/>
    <m/>
    <m/>
    <m/>
    <m/>
    <n v="0"/>
    <s v="Debil"/>
    <m/>
    <s v="Debil"/>
    <s v=""/>
    <s v=""/>
    <s v="Directamente"/>
    <s v="Directamente"/>
    <s v="DirectamenteDirectamente"/>
    <s v=""/>
    <s v=""/>
  </r>
  <r>
    <s v="Oficina Asesora de Planeación"/>
    <x v="75"/>
    <s v="Operativo"/>
    <s v="RECEPCIÓN Y REGISTRO"/>
    <s v="Puede ocurrir que la designación sea errónea o no generada"/>
    <n v="84.04"/>
    <s v="Revisión del funcionamiento correcto del sistema de asignación"/>
    <m/>
    <m/>
    <m/>
    <m/>
    <m/>
    <m/>
    <m/>
    <m/>
    <n v="0"/>
    <s v="Debil"/>
    <m/>
    <s v="Debil"/>
    <s v=""/>
    <s v=""/>
    <s v="Directamente"/>
    <s v="Directamente"/>
    <s v="DirectamenteDirectamente"/>
    <s v=""/>
    <s v=""/>
  </r>
  <r>
    <s v="Oficina Asesora de Planeación"/>
    <x v="75"/>
    <s v="Operativo"/>
    <s v="RECEPCIÓN Y REGISTRO"/>
    <s v="Puede ocurrir que la designación sea errónea o no generada"/>
    <n v="84.05"/>
    <s v="Se cuenta con dos usuarios con acceso al sistema de asignación y se ha realizado capacitación a funcionarios del Grupo de Gestión de Depositarios Provisionales y Liquidadores sobre el proceso"/>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s v="Directamente"/>
    <s v="Directamente"/>
    <s v="DirectamenteDirectamente"/>
    <s v=""/>
    <s v=""/>
  </r>
  <r>
    <s v="Oficina Asesora de Planeación"/>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m/>
    <s v="Debil"/>
    <s v=""/>
    <s v=""/>
    <s v="Directamente"/>
    <s v="Directamente"/>
    <s v="DirectamenteDirectamente"/>
    <s v=""/>
    <s v=""/>
  </r>
  <r>
    <s v="Oficina Asesora de Planeación"/>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m/>
    <s v="Debil"/>
    <s v=""/>
    <s v=""/>
    <s v="Directamente"/>
    <s v="Directamente"/>
    <s v="DirectamenteDirectamente"/>
    <s v=""/>
    <s v=""/>
  </r>
  <r>
    <s v="Oficina Asesora de Planeación"/>
    <x v="78"/>
    <s v="Operativo"/>
    <s v="RECEPCIÓN Y REGISTRO"/>
    <s v="Puede ocurrir que se generen y suscriban del Acta de posesión con datos incorrectos o incompletos"/>
    <n v="87.01"/>
    <s v="Revisión de las actas de posesión creadas por parte del funcionario con funciones de coordinación del Grupo de Gestión de Depositarios Provisionales y Liquidadores"/>
    <m/>
    <m/>
    <m/>
    <m/>
    <m/>
    <m/>
    <m/>
    <m/>
    <n v="0"/>
    <s v="Debil"/>
    <m/>
    <s v="Debil"/>
    <s v=""/>
    <s v=""/>
    <s v="Directamente"/>
    <s v="Directamente"/>
    <s v="DirectamenteDirectamente"/>
    <s v=""/>
    <s v=""/>
  </r>
  <r>
    <s v="Oficina Asesora de Planeación"/>
    <x v="78"/>
    <s v="Operativo"/>
    <s v="RECEPCIÓN Y REGISTRO"/>
    <s v="Puede ocurrir que se generen y suscriban del Acta de posesión con datos incorrectos o incompletos"/>
    <n v="87.02"/>
    <s v="Revisión del funcionamiento correcto del sistema de asignac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1"/>
    <s v="Revisión de la información de la creación de los activos en el inventario"/>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2"/>
    <s v="Revisión en la vinculación del activo en el sistema en cuanto a unidades inmobiliarias o unidades económicas, activos sociales o no sociales y demás variables que afectan la descripción del activo que se está ingresando"/>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3"/>
    <s v="No hay definido un control"/>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4"/>
    <s v="Verificar que el activo que se va a remover quede en administración directa con la cantidad completa de folios que comprenden la unidad inmobiliara o unidad económica, así como los activos sociales"/>
    <m/>
    <m/>
    <m/>
    <m/>
    <m/>
    <m/>
    <m/>
    <m/>
    <n v="0"/>
    <s v="Debil"/>
    <m/>
    <s v="Debil"/>
    <s v=""/>
    <s v=""/>
    <s v="Directamente"/>
    <s v="Directamente"/>
    <s v="DirectamenteDirectamente"/>
    <s v=""/>
    <s v=""/>
  </r>
  <r>
    <s v="Oficina Asesora de Planeación"/>
    <x v="81"/>
    <s v="Seguridad de la Información"/>
    <s v="TODOS LOS PROCESOS"/>
    <s v="Puede ocurrir que se filtre información privilegiada o sensible"/>
    <m/>
    <m/>
    <m/>
    <m/>
    <m/>
    <m/>
    <m/>
    <m/>
    <m/>
    <m/>
    <n v="0"/>
    <s v="Debil"/>
    <m/>
    <s v="Debil"/>
    <s v=""/>
    <s v=""/>
    <s v="Directamente"/>
    <s v="Directamente"/>
    <s v="DirectamenteDirectamente"/>
    <s v=""/>
    <s v=""/>
  </r>
  <r>
    <s v="Oficina Asesora de Planeación"/>
    <x v="82"/>
    <s v="Operativo"/>
    <s v="INTELIGENCIA DE NEGOCIOS"/>
    <s v="Podría ocurrir que no se ejecuten las etapas del análisis de la información que se requieren para la inteligencia de negocio"/>
    <m/>
    <s v="Control de acceso a los reportes por perfil_x000a_Validación en la publicación de reportes "/>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Oficina Asesora de Planeación"/>
    <x v="83"/>
    <s v="Corrupción"/>
    <s v="EVALUACIÒN Y CONTROL"/>
    <s v="Puede ocurrir que se presente manipulación o direccionamiento de información procesada o generada en el marco de la actividad de la auditoría interna, con el fin de obtener provecho propio o de un tercero"/>
    <m/>
    <s v="Plan anticorrup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84"/>
    <s v="Continuidad del negocio "/>
    <s v="TODOS LOS PROCESOS"/>
    <s v="Puede ocurrir que se presente un desastre natural (Terremoto)- incendio, caso fortuito entre otros"/>
    <m/>
    <s v="Plan de Emergencias"/>
    <s v="Reducir el riesgo"/>
    <m/>
    <m/>
    <m/>
    <m/>
    <m/>
    <m/>
    <m/>
    <n v="0"/>
    <s v="Debil"/>
    <m/>
    <s v="Debil"/>
    <s v=""/>
    <s v=""/>
    <s v="Directamente"/>
    <s v="Directamente"/>
    <s v="DirectamenteDirectamente"/>
    <s v=""/>
    <s v=""/>
  </r>
  <r>
    <s v="Oficina Asesora de Planeación"/>
    <x v="85"/>
    <s v="Continuidad del negocio "/>
    <s v="GESTIÓN DE LA INFRAESTRUCTURA TECNOLOGICA"/>
    <s v="Puede ocurrir que se presente la interrupción de la tecnología (Hardware y Software)"/>
    <m/>
    <m/>
    <m/>
    <m/>
    <m/>
    <m/>
    <m/>
    <m/>
    <m/>
    <m/>
    <n v="0"/>
    <s v="Debil"/>
    <m/>
    <s v="Debil"/>
    <s v=""/>
    <s v=""/>
    <s v="Directamente"/>
    <s v="Directamente"/>
    <s v="DirectamenteDirectamente"/>
    <s v=""/>
    <s v=""/>
  </r>
  <r>
    <s v="Oficina Asesora de Planeación"/>
    <x v="86"/>
    <s v="Continuidad del negocio "/>
    <s v="DISPOSICIÓN FINAL DE ACTIVOS"/>
    <s v="Puede ocurrir que se destruya la información"/>
    <m/>
    <s v="PINAR (Plan Institucional de Archivos)"/>
    <s v="Reducir el riesgo"/>
    <m/>
    <m/>
    <m/>
    <m/>
    <m/>
    <m/>
    <m/>
    <n v="0"/>
    <s v="Debil"/>
    <m/>
    <s v="Debil"/>
    <s v=""/>
    <s v=""/>
    <s v="Directamente"/>
    <s v="Directamente"/>
    <s v="DirectamenteDirectamente"/>
    <s v=""/>
    <s v=""/>
  </r>
  <r>
    <s v="Oficina Asesora de Planeación"/>
    <x v="87"/>
    <s v="Continuidad del negocio "/>
    <s v="GESTIÓN FINANCIERA"/>
    <s v="Puede ocurrir que un proveedor se encuentre suplantado"/>
    <m/>
    <s v="Manual de riesgos de la contratacion"/>
    <s v="Reducir el riesgo"/>
    <m/>
    <m/>
    <m/>
    <m/>
    <m/>
    <m/>
    <m/>
    <n v="0"/>
    <s v="Debil"/>
    <m/>
    <s v="Debil"/>
    <s v=""/>
    <s v=""/>
    <s v="Directamente"/>
    <s v="Directamente"/>
    <s v="DirectamenteDirectamente"/>
    <s v=""/>
    <s v=""/>
  </r>
  <r>
    <s v="Oficina Asesora de Planeación"/>
    <x v="87"/>
    <s v="Continuidad del negocio "/>
    <s v="GESTIÓN FINANCIERA"/>
    <s v="Puede ocurrir que un proveedor se encuentre suplantado"/>
    <m/>
    <s v="Procedimiento de contratacion"/>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Contrato de seguridad"/>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Registro de visitantes"/>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Sistema de control de accesos"/>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Circuito cerrado de television CCTV"/>
    <s v="Reducir el riesgo"/>
    <m/>
    <m/>
    <m/>
    <m/>
    <m/>
    <m/>
    <m/>
    <n v="0"/>
    <s v="Debil"/>
    <m/>
    <s v="Debil"/>
    <s v=""/>
    <s v=""/>
    <s v="Directamente"/>
    <s v="Directamente"/>
    <s v="DirectamenteDirectamente"/>
    <s v=""/>
    <s v=""/>
  </r>
  <r>
    <s v="Oficina Asesora de Planeación"/>
    <x v="89"/>
    <s v="Continuidad del negocio "/>
    <s v="ADMINISTRACIÓN DE BIENES DE FUNICIONAMIENTO"/>
    <s v="Posibilidad que se presente un evento de desorden publico"/>
    <m/>
    <s v="Herramienta VPN"/>
    <s v="Reducir el riesgo"/>
    <m/>
    <m/>
    <m/>
    <m/>
    <m/>
    <m/>
    <m/>
    <n v="0"/>
    <s v="Debil"/>
    <m/>
    <s v="Debil"/>
    <s v=""/>
    <s v=""/>
    <s v="Directamente"/>
    <s v="Directamente"/>
    <s v="DirectamenteDirectamente"/>
    <s v=""/>
    <s v=""/>
  </r>
  <r>
    <s v="Oficina Asesora de Planeación"/>
    <x v="90"/>
    <s v="Continuidad del negocio "/>
    <s v="GESTIÓN DEL TALENTO HUMANO"/>
    <s v="Posibilidad de alta rotación de personal en procesos misionales"/>
    <m/>
    <s v="Procedimientos de bienestar"/>
    <s v="Reducir el riesgo"/>
    <m/>
    <m/>
    <m/>
    <m/>
    <m/>
    <m/>
    <m/>
    <n v="0"/>
    <s v="Debil"/>
    <m/>
    <s v="Debil"/>
    <s v=""/>
    <s v=""/>
    <s v="Directamente"/>
    <s v="Directamente"/>
    <s v="DirectamenteDirectamente"/>
    <s v=""/>
    <s v=""/>
  </r>
  <r>
    <s v="Archivo y Correspondencia"/>
    <x v="0"/>
    <s v="Corrupción"/>
    <s v="TODOS LOS PROCESOS"/>
    <s v="Posibilidad de que un funcionario vaya mas allá de las funciones designadas con el fin de obtener un beneficio privado."/>
    <n v="1.01"/>
    <s v="Comunicación  y seguimiento al cumplimiento de las funciones"/>
    <m/>
    <m/>
    <m/>
    <m/>
    <m/>
    <m/>
    <m/>
    <m/>
    <n v="0"/>
    <s v="Debil"/>
    <m/>
    <s v="Debil"/>
    <s v=""/>
    <s v=""/>
    <m/>
    <m/>
    <s v=""/>
    <s v=""/>
    <s v=""/>
  </r>
  <r>
    <s v="Archivo y Correspondencia"/>
    <x v="0"/>
    <s v="Corrupción"/>
    <s v="TODOS LOS PROCESOS"/>
    <s v="Posibilidad de que un funcionario vaya mas allá de las funciones designadas con el fin de obtener un beneficio privado."/>
    <n v="1.02"/>
    <s v="Perfiles en los Apicativos"/>
    <m/>
    <m/>
    <m/>
    <m/>
    <m/>
    <m/>
    <m/>
    <m/>
    <n v="0"/>
    <s v="Debil"/>
    <m/>
    <s v="Debil"/>
    <s v=""/>
    <s v=""/>
    <m/>
    <m/>
    <s v=""/>
    <s v=""/>
    <s v=""/>
  </r>
  <r>
    <s v="Archivo y Correspondencia"/>
    <x v="0"/>
    <s v="Corrupción"/>
    <s v="TODOS LOS PROCESOS"/>
    <s v="Posibilidad de que un funcionario vaya mas allá de las funciones designadas con el fin de obtener un beneficio privado."/>
    <n v="1.03"/>
    <s v="Controles en los aplicativos"/>
    <m/>
    <m/>
    <m/>
    <m/>
    <m/>
    <m/>
    <m/>
    <m/>
    <n v="0"/>
    <s v="Debil"/>
    <m/>
    <s v="Debil"/>
    <s v=""/>
    <s v=""/>
    <m/>
    <m/>
    <s v=""/>
    <s v=""/>
    <s v=""/>
  </r>
  <r>
    <s v="Archivo y Correspondencia"/>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m/>
    <s v="Debil"/>
    <s v=""/>
    <s v=""/>
    <m/>
    <m/>
    <s v=""/>
    <s v=""/>
    <s v=""/>
  </r>
  <r>
    <s v="Archivo y Correspondencia"/>
    <x v="0"/>
    <s v="Corrupción"/>
    <s v="TODOS LOS PROCESOS"/>
    <s v="Posibilidad de que un funcionario vaya mas allá de las funciones designadas con el fin de obtener un beneficio privado."/>
    <n v="1.05"/>
    <s v="Aplicación código de ética"/>
    <m/>
    <m/>
    <m/>
    <m/>
    <m/>
    <m/>
    <m/>
    <m/>
    <n v="0"/>
    <s v="Debil"/>
    <m/>
    <s v="Debil"/>
    <s v=""/>
    <s v=""/>
    <m/>
    <m/>
    <s v=""/>
    <s v=""/>
    <s v=""/>
  </r>
  <r>
    <s v="Archivo y Correspondencia"/>
    <x v="0"/>
    <s v="Corrupción"/>
    <s v="TODOS LOS PROCESOS"/>
    <s v="Posibilidad de que un funcionario vaya mas allá de las funciones designadas con el fin de obtener un beneficio privado."/>
    <n v="1.06"/>
    <s v="Firma de compromiso de cumplimiento_x000a_"/>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1"/>
    <s v="Aplicación código de ética"/>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399999999999991"/>
    <s v="Formato de Control de Visitantes"/>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m/>
    <s v="Debil"/>
    <s v=""/>
    <s v=""/>
    <m/>
    <m/>
    <s v=""/>
    <s v=""/>
    <s v=""/>
  </r>
  <r>
    <s v="Archivo y Correspondencia"/>
    <x v="3"/>
    <s v="Operativo"/>
    <s v="TODOS LOS PROCESOS"/>
    <s v="Puede ocurrir falta de apoyo en los procesos de control social realizados por los ciudadanos."/>
    <n v="5.01"/>
    <s v="Cumplimiento de Normatividad de Ley de transparencias _x000a_"/>
    <m/>
    <m/>
    <m/>
    <m/>
    <m/>
    <m/>
    <m/>
    <m/>
    <n v="0"/>
    <s v="Debil"/>
    <m/>
    <s v="Debil"/>
    <s v=""/>
    <s v=""/>
    <m/>
    <m/>
    <s v=""/>
    <s v=""/>
    <s v=""/>
  </r>
  <r>
    <s v="Archivo y Correspondencia"/>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m/>
    <s v="Debil"/>
    <s v=""/>
    <s v=""/>
    <m/>
    <m/>
    <s v=""/>
    <s v=""/>
    <s v=""/>
  </r>
  <r>
    <s v="Archivo y Correspondencia"/>
    <x v="4"/>
    <s v="Corrupción"/>
    <s v="TODOS LOS PROCESOS"/>
    <s v="Posibilidad de recibir o solicitar cualquier dádiva o beneficio a nombre propio o de terceros con el fin de celebrar un contrato."/>
    <n v="6.02"/>
    <s v="Firma de compromiso de cumplimiento"/>
    <m/>
    <m/>
    <m/>
    <m/>
    <m/>
    <m/>
    <m/>
    <m/>
    <n v="0"/>
    <s v="Debil"/>
    <m/>
    <s v="Debil"/>
    <s v=""/>
    <s v=""/>
    <m/>
    <m/>
    <s v=""/>
    <s v=""/>
    <s v=""/>
  </r>
  <r>
    <s v="Archivo y Correspondencia"/>
    <x v="4"/>
    <s v="Corrupción"/>
    <s v="TODOS LOS PROCESOS"/>
    <s v="Posibilidad de recibir o solicitar cualquier dádiva o beneficio a nombre propio o de terceros con el fin de celebrar un contrato."/>
    <n v="6.0299999999999994"/>
    <s v="Aplicación código de ética"/>
    <m/>
    <m/>
    <m/>
    <m/>
    <m/>
    <m/>
    <m/>
    <m/>
    <n v="0"/>
    <s v="Debil"/>
    <m/>
    <s v="Debil"/>
    <s v=""/>
    <s v=""/>
    <m/>
    <m/>
    <s v=""/>
    <s v=""/>
    <s v=""/>
  </r>
  <r>
    <s v="Archivo y Correspondencia"/>
    <x v="4"/>
    <s v="Corrupción"/>
    <s v="TODOS LOS PROCESOS"/>
    <s v="Posibilidad de recibir o solicitar cualquier dádiva o beneficio a nombre propio o de terceros con el fin de celebrar un contrato."/>
    <n v="6.0399999999999991"/>
    <s v="Auditorias de control interno"/>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2"/>
    <s v="Aplicación código de ética"/>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299999999999994"/>
    <s v="Auditorias de control intern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2"/>
    <s v="Firma de compromiso de cumplimient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299999999999994"/>
    <s v="Aplicación código de ética"/>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499999999999989"/>
    <s v="Auditorias de control interno"/>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1"/>
    <s v="Definición de presupuestos "/>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2"/>
    <s v="Publicacion de los contrat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299999999999994"/>
    <s v="Comité de Contrat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399999999999991"/>
    <s v="Estudios previ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m/>
    <s v="Debil"/>
    <s v=""/>
    <s v=""/>
    <m/>
    <m/>
    <s v=""/>
    <s v=""/>
    <s v=""/>
  </r>
  <r>
    <s v="Archivo y Correspondencia"/>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10000000000005"/>
    <s v="Implementación de la política de seguridad de la información"/>
    <s v="Evita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2000000000001"/>
    <s v="Procedimiento de inserción de documentos"/>
    <s v="Reduci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30000000000015"/>
    <s v="Procedimiento préstamo de documentos"/>
    <s v="Evita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4000000000002"/>
    <s v="Procedimiento de transferencia de documentos para archivar en los expedientes"/>
    <s v="Reducir el riesgo"/>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m/>
    <s v="Debil"/>
    <s v=""/>
    <s v=""/>
    <m/>
    <m/>
    <s v=""/>
    <s v=""/>
    <s v=""/>
  </r>
  <r>
    <s v="Archivo y Correspondencia"/>
    <x v="12"/>
    <s v="Corrupción"/>
    <s v="TODOS LOS PROCESOS"/>
    <s v="Puede ocurrir apropiación ilegal, en beneficio propio o de un tercero, de los bienes del estado."/>
    <n v="13.01"/>
    <s v="Aplicación del formato del control de bienes y rentas"/>
    <m/>
    <m/>
    <m/>
    <m/>
    <m/>
    <m/>
    <m/>
    <m/>
    <n v="0"/>
    <s v="Debil"/>
    <m/>
    <s v="Debil"/>
    <s v=""/>
    <s v=""/>
    <m/>
    <m/>
    <s v=""/>
    <s v=""/>
    <s v=""/>
  </r>
  <r>
    <s v="Archivo y Correspondencia"/>
    <x v="12"/>
    <s v="Corrupción"/>
    <s v="TODOS LOS PROCESOS"/>
    <s v="Puede ocurrir apropiación ilegal, en beneficio propio o de un tercero, de los bienes del estado."/>
    <n v="13.02"/>
    <s v="Firma de compromiso de cumplimiento"/>
    <m/>
    <m/>
    <m/>
    <m/>
    <m/>
    <m/>
    <m/>
    <m/>
    <n v="0"/>
    <s v="Debil"/>
    <m/>
    <s v="Debil"/>
    <s v=""/>
    <s v=""/>
    <m/>
    <m/>
    <s v=""/>
    <s v=""/>
    <s v=""/>
  </r>
  <r>
    <s v="Archivo y Correspondencia"/>
    <x v="12"/>
    <s v="Corrupción"/>
    <s v="TODOS LOS PROCESOS"/>
    <s v="Puede ocurrir apropiación ilegal, en beneficio propio o de un tercero, de los bienes del estado."/>
    <n v="13.03"/>
    <s v="Aplicación código de ética"/>
    <m/>
    <m/>
    <m/>
    <m/>
    <m/>
    <m/>
    <m/>
    <m/>
    <n v="0"/>
    <s v="Debil"/>
    <m/>
    <s v="Debil"/>
    <s v=""/>
    <s v=""/>
    <m/>
    <m/>
    <s v=""/>
    <s v=""/>
    <s v=""/>
  </r>
  <r>
    <s v="Archivo y Correspondencia"/>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m/>
    <s v="Debil"/>
    <s v=""/>
    <s v=""/>
    <m/>
    <m/>
    <s v=""/>
    <s v=""/>
    <s v=""/>
  </r>
  <r>
    <s v="Archivo y Correspondencia"/>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m/>
    <s v="Debil"/>
    <s v=""/>
    <s v=""/>
    <m/>
    <m/>
    <s v=""/>
    <s v=""/>
    <s v=""/>
  </r>
  <r>
    <s v="Archivo y Correspondencia"/>
    <x v="13"/>
    <s v="Operativo"/>
    <s v="DISPOSICIÓN TEMPORAL DE ACTIVOS"/>
    <s v="Puede ocurrir que no se cuente con el respaldo legal para gestionar la recuperación de la cartera"/>
    <n v="14.03"/>
    <s v="Establecer procedimiento de cartera y cartera judicializada"/>
    <m/>
    <m/>
    <m/>
    <m/>
    <m/>
    <m/>
    <m/>
    <m/>
    <n v="0"/>
    <s v="Debil"/>
    <m/>
    <s v="Debil"/>
    <s v=""/>
    <s v=""/>
    <m/>
    <m/>
    <s v=""/>
    <s v=""/>
    <s v=""/>
  </r>
  <r>
    <s v="Archivo y Correspondencia"/>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m/>
    <s v="Debil"/>
    <s v=""/>
    <s v=""/>
    <m/>
    <m/>
    <s v=""/>
    <s v=""/>
    <s v=""/>
  </r>
  <r>
    <s v="Archivo y Correspondencia"/>
    <x v="14"/>
    <s v="Operativo"/>
    <s v="DISPOSICIÓN FINAL DE ACTIVOS"/>
    <s v="Se puede gestionar de manera tardía la comercialización o destrucción de activos."/>
    <n v="15.02"/>
    <s v="Identificación de activos a comerciallizar o destruir dentro del comité de negocios de SAE"/>
    <m/>
    <m/>
    <m/>
    <m/>
    <m/>
    <m/>
    <m/>
    <m/>
    <n v="0"/>
    <s v="Debil"/>
    <m/>
    <s v="Debil"/>
    <s v=""/>
    <s v=""/>
    <m/>
    <m/>
    <s v=""/>
    <s v=""/>
    <s v=""/>
  </r>
  <r>
    <s v="Archivo y Correspondencia"/>
    <x v="14"/>
    <s v="Operativo"/>
    <s v="DISPOSICIÓN FINAL DE ACTIVOS"/>
    <s v="Se puede gestionar de manera tardía la comercialización o destrucción de activos."/>
    <n v="15.03"/>
    <s v="Seguimiento a gestión dentro de comité directivo y comité de negocios"/>
    <m/>
    <m/>
    <m/>
    <m/>
    <m/>
    <m/>
    <m/>
    <m/>
    <n v="0"/>
    <s v="Debil"/>
    <m/>
    <s v="Debil"/>
    <s v=""/>
    <s v=""/>
    <m/>
    <m/>
    <s v=""/>
    <s v=""/>
    <s v=""/>
  </r>
  <r>
    <s v="Archivo y Correspondencia"/>
    <x v="15"/>
    <s v="Estratégico"/>
    <s v="DIAGNOSTICO Y ALISTAMIENTO DE ACTIVOS"/>
    <s v="Fallas en la identificación de activos potenciales de productividad."/>
    <n v="16.010000000000002"/>
    <s v="Aplicación de procedimientos de diagnóstico de activos"/>
    <m/>
    <m/>
    <m/>
    <m/>
    <m/>
    <m/>
    <m/>
    <m/>
    <n v="0"/>
    <s v="Debil"/>
    <m/>
    <s v="Debil"/>
    <s v=""/>
    <s v=""/>
    <m/>
    <m/>
    <s v=""/>
    <s v=""/>
    <s v=""/>
  </r>
  <r>
    <s v="Archivo y Correspondencia"/>
    <x v="15"/>
    <s v="Estratégico"/>
    <s v="DIAGNOSTICO Y ALISTAMIENTO DE ACTIVOS"/>
    <s v="Fallas en la identificación de activos potenciales de productividad."/>
    <n v="16.020000000000003"/>
    <s v="Identificación de activos productivos dentro del comité de negocios de la sociedad"/>
    <m/>
    <m/>
    <m/>
    <m/>
    <m/>
    <m/>
    <m/>
    <m/>
    <n v="0"/>
    <s v="Debil"/>
    <m/>
    <s v="Debil"/>
    <s v=""/>
    <s v=""/>
    <m/>
    <m/>
    <s v=""/>
    <s v=""/>
    <s v=""/>
  </r>
  <r>
    <s v="Archivo y Correspondencia"/>
    <x v="15"/>
    <s v="Estratégico"/>
    <s v="DIAGNOSTICO Y ALISTAMIENTO DE ACTIVOS"/>
    <s v="Fallas en la identificación de activos potenciales de productividad."/>
    <n v="16.030000000000005"/>
    <s v="Aplicación de procedimiento de desalojos y legalización de contratos."/>
    <m/>
    <m/>
    <m/>
    <m/>
    <m/>
    <m/>
    <m/>
    <m/>
    <n v="0"/>
    <s v="Debil"/>
    <m/>
    <s v="Debil"/>
    <s v=""/>
    <s v=""/>
    <m/>
    <m/>
    <s v=""/>
    <s v=""/>
    <s v=""/>
  </r>
  <r>
    <s v="Archivo y Correspondencia"/>
    <x v="16"/>
    <s v="Operativo"/>
    <s v="GESTIÓN FINANCIERA"/>
    <s v="Se pueden realizar inversiones sin la información necesaria"/>
    <n v="17.010000000000002"/>
    <s v="aplicación del procedimiento de gestion de inversiones P-GF3-066"/>
    <m/>
    <m/>
    <m/>
    <m/>
    <m/>
    <m/>
    <m/>
    <m/>
    <n v="0"/>
    <s v="Debil"/>
    <m/>
    <s v="Debil"/>
    <s v=""/>
    <s v=""/>
    <m/>
    <m/>
    <s v=""/>
    <s v=""/>
    <s v=""/>
  </r>
  <r>
    <s v="Archivo y Correspondencia"/>
    <x v="16"/>
    <s v="Operativo"/>
    <s v="GESTIÓN FINANCIERA"/>
    <s v="Se pueden realizar inversiones sin la información necesaria"/>
    <n v="17.020000000000003"/>
    <s v="Aplicación de P-GF1-015_Procedimiento_Elaboracion_y_Actualizacion_del_Presupuesto"/>
    <m/>
    <m/>
    <m/>
    <m/>
    <m/>
    <m/>
    <m/>
    <m/>
    <n v="0"/>
    <s v="Debil"/>
    <m/>
    <s v="Debil"/>
    <s v=""/>
    <s v=""/>
    <m/>
    <m/>
    <s v=""/>
    <s v=""/>
    <s v=""/>
  </r>
  <r>
    <s v="Archivo y Correspondencia"/>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m/>
    <s v="Debil"/>
    <s v=""/>
    <s v=""/>
    <m/>
    <m/>
    <s v=""/>
    <s v=""/>
    <s v=""/>
  </r>
  <r>
    <s v="Archivo y Correspondencia"/>
    <x v="17"/>
    <s v="Estratégico"/>
    <s v="TODOS LOS PROCESOS"/>
    <s v="No disponibilidad de recursos para gestionar la distribución a las entidades del Estado"/>
    <n v="18.020000000000003"/>
    <s v="Se verifica el cumplimiento del presupuesto para cada uno de los pagos reallizados."/>
    <m/>
    <m/>
    <m/>
    <m/>
    <m/>
    <m/>
    <m/>
    <m/>
    <n v="0"/>
    <s v="Debil"/>
    <m/>
    <s v="Debil"/>
    <s v=""/>
    <s v=""/>
    <m/>
    <m/>
    <s v=""/>
    <s v=""/>
    <s v=""/>
  </r>
  <r>
    <s v="Archivo y Correspondencia"/>
    <x v="17"/>
    <s v="Estratégico"/>
    <s v="TODOS LOS PROCESOS"/>
    <s v="No disponibilidad de recursos para gestionar la distribución a las entidades del Estado"/>
    <n v="18.030000000000005"/>
    <s v="Se realiza seguimiento a los ingresos presupuestados."/>
    <m/>
    <m/>
    <m/>
    <m/>
    <m/>
    <m/>
    <m/>
    <m/>
    <n v="0"/>
    <s v="Debil"/>
    <m/>
    <s v="Debil"/>
    <s v=""/>
    <s v=""/>
    <m/>
    <m/>
    <s v=""/>
    <s v=""/>
    <s v=""/>
  </r>
  <r>
    <s v="Archivo y Correspondencia"/>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m/>
    <s v="Debil"/>
    <s v=""/>
    <s v=""/>
    <m/>
    <m/>
    <s v=""/>
    <s v=""/>
    <s v=""/>
  </r>
  <r>
    <s v="Archivo y Correspondencia"/>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m/>
    <s v="Debil"/>
    <s v=""/>
    <s v=""/>
    <m/>
    <m/>
    <s v=""/>
    <s v=""/>
    <s v=""/>
  </r>
  <r>
    <s v="Archivo y Correspondencia"/>
    <x v="19"/>
    <s v="Seguridad de la Información"/>
    <s v="TODOS LOS PROCESOS"/>
    <s v="Falta de programas de gestión de cambio y seguimientos en el uso y apropiación de TIC's"/>
    <n v="20.010000000000002"/>
    <s v="Seguimeintos realizados al plan de acción "/>
    <m/>
    <m/>
    <m/>
    <m/>
    <m/>
    <m/>
    <m/>
    <m/>
    <n v="0"/>
    <s v="Debil"/>
    <m/>
    <s v="Debil"/>
    <s v=""/>
    <s v=""/>
    <m/>
    <m/>
    <s v=""/>
    <s v=""/>
    <s v=""/>
  </r>
  <r>
    <s v="Archivo y Correspondencia"/>
    <x v="20"/>
    <s v="Estratégico"/>
    <s v="TODOS LOS PROCESOS"/>
    <s v="No se cuente con los recursos suficientes para lograr el objetivo institucional"/>
    <n v="21.01"/>
    <s v="Aplicación Procedimiento de Elaboración y Actualización del presupuesto"/>
    <m/>
    <m/>
    <m/>
    <m/>
    <m/>
    <m/>
    <m/>
    <m/>
    <n v="0"/>
    <s v="Debil"/>
    <m/>
    <s v="Debil"/>
    <s v=""/>
    <s v=""/>
    <m/>
    <m/>
    <s v=""/>
    <s v=""/>
    <s v=""/>
  </r>
  <r>
    <s v="Archivo y Correspondencia"/>
    <x v="20"/>
    <s v="Estratégico"/>
    <s v="TODOS LOS PROCESOS"/>
    <s v="No se cuente con los recursos suficientes para lograr el objetivo institucional"/>
    <n v="21.020000000000003"/>
    <s v="Se verifica el cumplimiento del presupuesto para cada uno de los pagos reallizados."/>
    <m/>
    <m/>
    <m/>
    <m/>
    <m/>
    <m/>
    <m/>
    <m/>
    <n v="0"/>
    <s v="Debil"/>
    <m/>
    <s v="Debil"/>
    <s v=""/>
    <s v=""/>
    <m/>
    <m/>
    <s v=""/>
    <s v=""/>
    <s v=""/>
  </r>
  <r>
    <s v="Archivo y Correspondencia"/>
    <x v="20"/>
    <s v="Estratégico"/>
    <s v="TODOS LOS PROCESOS"/>
    <s v="No se cuente con los recursos suficientes para lograr el objetivo institucional"/>
    <n v="21.030000000000005"/>
    <s v="Se realiza seguimiento a los ingresos presupuestados."/>
    <m/>
    <m/>
    <m/>
    <m/>
    <m/>
    <m/>
    <m/>
    <m/>
    <n v="0"/>
    <s v="Debil"/>
    <m/>
    <s v="Debil"/>
    <s v=""/>
    <s v=""/>
    <m/>
    <m/>
    <s v=""/>
    <s v=""/>
    <s v=""/>
  </r>
  <r>
    <s v="Archivo y Correspondencia"/>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m/>
    <s v="Debil"/>
    <s v=""/>
    <s v=""/>
    <m/>
    <m/>
    <s v=""/>
    <s v=""/>
    <s v=""/>
  </r>
  <r>
    <s v="Archivo y Correspondencia"/>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m/>
    <s v="Debil"/>
    <s v=""/>
    <s v=""/>
    <m/>
    <m/>
    <s v=""/>
    <s v=""/>
    <s v=""/>
  </r>
  <r>
    <s v="Archivo y Correspondencia"/>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m/>
    <s v="Debil"/>
    <s v=""/>
    <s v=""/>
    <m/>
    <m/>
    <s v=""/>
    <s v=""/>
    <s v=""/>
  </r>
  <r>
    <s v="Archivo y Correspondencia"/>
    <x v="23"/>
    <s v="Seguridad de la Información"/>
    <s v="RECEPCIÓN Y REGISTRO"/>
    <s v="No contar con la información real del inventario de los activos en administración"/>
    <n v="75.010000000000005"/>
    <s v="Definición de politica en la recepción de Activos"/>
    <m/>
    <m/>
    <m/>
    <m/>
    <m/>
    <m/>
    <m/>
    <m/>
    <n v="0"/>
    <s v="Debil"/>
    <m/>
    <s v="Debil"/>
    <s v=""/>
    <s v=""/>
    <m/>
    <m/>
    <s v=""/>
    <s v=""/>
    <s v=""/>
  </r>
  <r>
    <s v="Archivo y Correspondencia"/>
    <x v="23"/>
    <s v="Seguridad de la Información"/>
    <s v="RECEPCIÓN Y REGISTRO"/>
    <s v="No contar con la información real del inventario de los activos en administración"/>
    <n v="75.02000000000001"/>
    <s v="Seguimiento del lider del registro de los activos"/>
    <m/>
    <m/>
    <m/>
    <m/>
    <m/>
    <m/>
    <m/>
    <m/>
    <n v="0"/>
    <s v="Debil"/>
    <m/>
    <s v="Debil"/>
    <s v=""/>
    <s v=""/>
    <m/>
    <m/>
    <s v=""/>
    <s v=""/>
    <s v=""/>
  </r>
  <r>
    <s v="Archivo y Correspondencia"/>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m/>
    <s v="Debil"/>
    <s v=""/>
    <s v=""/>
    <m/>
    <m/>
    <s v=""/>
    <s v=""/>
    <s v=""/>
  </r>
  <r>
    <s v="Archivo y Correspondencia"/>
    <x v="24"/>
    <s v="Operativo"/>
    <s v="RECEPCIÓN Y REGISTRO y DIAGNOSTICO Y ALISTAMIENTO DE ACTIVOS"/>
    <s v="Puede ocurrir que no se caracterice  adecuadamente el activo "/>
    <n v="24.020000000000003"/>
    <s v="Acuerdos interadministrativos – IGAC, para obtención de información"/>
    <m/>
    <m/>
    <m/>
    <m/>
    <m/>
    <m/>
    <m/>
    <m/>
    <n v="0"/>
    <s v="Debil"/>
    <m/>
    <s v="Debil"/>
    <s v=""/>
    <s v=""/>
    <m/>
    <m/>
    <s v=""/>
    <s v=""/>
    <s v=""/>
  </r>
  <r>
    <s v="Archivo y Correspondencia"/>
    <x v="25"/>
    <s v="Operativo"/>
    <s v="TODOS LOS PROCESOS"/>
    <s v="Puede ocurrir que no tenga proveedores idóneos disponibles"/>
    <n v="25.01"/>
    <s v="Se cuenta con un sistema de registro de proveedores"/>
    <m/>
    <m/>
    <m/>
    <m/>
    <m/>
    <m/>
    <m/>
    <m/>
    <n v="0"/>
    <s v="Debil"/>
    <m/>
    <s v="Debil"/>
    <s v=""/>
    <s v=""/>
    <m/>
    <m/>
    <s v=""/>
    <s v=""/>
    <s v=""/>
  </r>
  <r>
    <s v="Archivo y Correspondencia"/>
    <x v="25"/>
    <s v="Operativo"/>
    <s v="TODOS LOS PROCESOS"/>
    <s v="Puede ocurrir que no tenga proveedores idóneos disponibles"/>
    <n v="25.020000000000003"/>
    <s v="Contratro elaboración ROM"/>
    <m/>
    <m/>
    <m/>
    <m/>
    <m/>
    <m/>
    <m/>
    <m/>
    <n v="0"/>
    <s v="Debil"/>
    <m/>
    <s v="Debil"/>
    <s v=""/>
    <s v=""/>
    <m/>
    <m/>
    <s v=""/>
    <s v=""/>
    <s v=""/>
  </r>
  <r>
    <s v="Archivo y Correspondencia"/>
    <x v="25"/>
    <s v="Operativo"/>
    <s v="TODOS LOS PROCESOS"/>
    <s v="Puede ocurrir que no tenga proveedores idóneos disponibles"/>
    <n v="25.030000000000005"/>
    <s v="Aplicación Procedimiento elaboración de Estudios Previos"/>
    <m/>
    <m/>
    <m/>
    <m/>
    <m/>
    <m/>
    <m/>
    <m/>
    <n v="0"/>
    <s v="Debil"/>
    <m/>
    <s v="Debil"/>
    <s v=""/>
    <s v=""/>
    <m/>
    <m/>
    <s v=""/>
    <s v=""/>
    <s v=""/>
  </r>
  <r>
    <s v="Archivo y Correspondencia"/>
    <x v="26"/>
    <s v="Operativo"/>
    <s v="TODOS LOS PROCESOS"/>
    <s v="Se podría contratar un servicio innecesario"/>
    <n v="26.01"/>
    <s v="Aplicación Procedimiento elaboración de Estudios Previos"/>
    <m/>
    <m/>
    <m/>
    <m/>
    <m/>
    <m/>
    <m/>
    <m/>
    <n v="0"/>
    <s v="Debil"/>
    <m/>
    <s v="Debil"/>
    <s v=""/>
    <s v=""/>
    <m/>
    <m/>
    <s v=""/>
    <s v=""/>
    <s v=""/>
  </r>
  <r>
    <s v="Archivo y Correspondencia"/>
    <x v="26"/>
    <s v="Operativo"/>
    <s v="TODOS LOS PROCESOS"/>
    <s v="Se podría contratar un servicio innecesario"/>
    <n v="26.020000000000003"/>
    <s v="Aplicación del Procedimiento de ROM y Formato de Solicitud de Aprobación de ROM"/>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1"/>
    <s v="procedimiento P-DP3-030_Registro_y_clasificacion_de_Depositarios, incluyendo mecanismo de evaluación de depositarios."/>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20000000000003"/>
    <s v="Sistema de información de registro de depositarios donde desarrolla el proceso"/>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30000000000005"/>
    <s v="Procedimiento de registro de depositarios y liquidadores, donde se establecen los requisitos y operacion de la selección"/>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40000000000006"/>
    <s v="Disponibilidad de un módulo de actualización de la información del Depositario registrada en el sistema"/>
    <m/>
    <m/>
    <m/>
    <m/>
    <m/>
    <m/>
    <m/>
    <m/>
    <n v="0"/>
    <s v="Debil"/>
    <m/>
    <s v="Debil"/>
    <s v=""/>
    <s v=""/>
    <m/>
    <m/>
    <s v=""/>
    <s v=""/>
    <s v=""/>
  </r>
  <r>
    <s v="Archivo y Correspondencia"/>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30000000000005"/>
    <s v="Aplicación del protocolo de ventas CISA SAE"/>
    <m/>
    <m/>
    <m/>
    <m/>
    <m/>
    <m/>
    <m/>
    <m/>
    <n v="0"/>
    <s v="Debil"/>
    <m/>
    <s v="Debil"/>
    <s v=""/>
    <s v=""/>
    <m/>
    <m/>
    <s v=""/>
    <s v=""/>
    <s v=""/>
  </r>
  <r>
    <s v="Archivo y Correspondencia"/>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m/>
    <s v="Debil"/>
    <s v=""/>
    <s v=""/>
    <m/>
    <m/>
    <s v=""/>
    <s v=""/>
    <s v=""/>
  </r>
  <r>
    <s v="Archivo y Correspondencia"/>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m/>
    <s v="Debil"/>
    <s v=""/>
    <s v=""/>
    <m/>
    <m/>
    <s v=""/>
    <s v=""/>
    <s v=""/>
  </r>
  <r>
    <s v="Archivo y Correspondencia"/>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80000000000013"/>
    <s v="Aplicación del procedimiento de chatarrización"/>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m/>
    <s v="Debil"/>
    <s v=""/>
    <s v=""/>
    <m/>
    <m/>
    <s v=""/>
    <s v=""/>
    <s v=""/>
  </r>
  <r>
    <s v="Archivo y Correspondencia"/>
    <x v="30"/>
    <s v="Estratégico"/>
    <s v="DISPOSICIÓN FINAL DE ACTIVOS"/>
    <s v="Puede ocurrir que no se encuentra disponible la información del activo"/>
    <n v="33.01"/>
    <s v="Aplicación del procedimiento de alistamiento de activos (Inmuebles, Muebles, Sociedades)"/>
    <m/>
    <m/>
    <m/>
    <m/>
    <m/>
    <m/>
    <m/>
    <m/>
    <n v="0"/>
    <s v="Debil"/>
    <m/>
    <s v="Debil"/>
    <s v=""/>
    <s v=""/>
    <m/>
    <m/>
    <s v=""/>
    <s v=""/>
    <s v=""/>
  </r>
  <r>
    <s v="Archivo y Correspondencia"/>
    <x v="30"/>
    <s v="Estratégico"/>
    <s v="DISPOSICIÓN FINAL DE ACTIVOS"/>
    <s v="Puede ocurrir que no se encuentra disponible la información del activo"/>
    <n v="33.019999999999996"/>
    <s v="Sistema de información Matrix con trazabilidad de los activos de información"/>
    <m/>
    <m/>
    <m/>
    <m/>
    <m/>
    <m/>
    <m/>
    <m/>
    <n v="0"/>
    <s v="Debil"/>
    <m/>
    <s v="Debil"/>
    <s v=""/>
    <s v=""/>
    <m/>
    <m/>
    <s v=""/>
    <s v=""/>
    <s v=""/>
  </r>
  <r>
    <s v="Archivo y Correspondencia"/>
    <x v="30"/>
    <s v="Estratégico"/>
    <s v="DISPOSICIÓN FINAL DE ACTIVOS"/>
    <s v="Puede ocurrir que no se encuentra disponible la información del activo"/>
    <n v="33.029999999999994"/>
    <s v="Visitas períodicas a cada uno de los activos"/>
    <m/>
    <m/>
    <m/>
    <m/>
    <m/>
    <m/>
    <m/>
    <m/>
    <n v="0"/>
    <s v="Debil"/>
    <m/>
    <s v="Debil"/>
    <s v=""/>
    <s v=""/>
    <m/>
    <m/>
    <s v=""/>
    <s v=""/>
    <s v=""/>
  </r>
  <r>
    <s v="Archivo y Correspondencia"/>
    <x v="30"/>
    <s v="Estratégico"/>
    <s v="DISPOSICIÓN FINAL DE ACTIVOS"/>
    <s v="Puede ocurrir que no se encuentra disponible la información del activo"/>
    <n v="33.039999999999992"/>
    <s v="Registro y verificación de informe de Gestión de Depositarios"/>
    <m/>
    <m/>
    <m/>
    <m/>
    <m/>
    <m/>
    <m/>
    <m/>
    <n v="0"/>
    <s v="Debil"/>
    <m/>
    <s v="Debil"/>
    <s v=""/>
    <s v=""/>
    <m/>
    <m/>
    <s v=""/>
    <s v=""/>
    <s v=""/>
  </r>
  <r>
    <s v="Archivo y Correspondencia"/>
    <x v="31"/>
    <s v="Operativo"/>
    <s v="DISPOSICIÓN FINAL DE ACTIVOS"/>
    <s v="Podría ocurrir que no se entregue el activo en administración o disposición final correspondiente"/>
    <n v="34.01"/>
    <s v="Aplicación procedimiento de alistamiento para la devolución de activos."/>
    <m/>
    <m/>
    <m/>
    <m/>
    <m/>
    <m/>
    <m/>
    <m/>
    <n v="0"/>
    <s v="Debil"/>
    <m/>
    <s v="Debil"/>
    <s v=""/>
    <s v=""/>
    <m/>
    <m/>
    <s v=""/>
    <s v=""/>
    <s v=""/>
  </r>
  <r>
    <s v="Archivo y Correspondencia"/>
    <x v="31"/>
    <s v="Operativo"/>
    <s v="DISPOSICIÓN FINAL DE ACTIVOS"/>
    <s v="Podría ocurrir que no se entregue el activo en administración o disposición final correspondiente"/>
    <n v="34.019999999999996"/>
    <s v="Procedimiento de entrega de activos"/>
    <m/>
    <m/>
    <m/>
    <m/>
    <m/>
    <m/>
    <m/>
    <m/>
    <n v="0"/>
    <s v="Debil"/>
    <m/>
    <s v="Debil"/>
    <s v=""/>
    <s v=""/>
    <m/>
    <m/>
    <s v=""/>
    <s v=""/>
    <s v=""/>
  </r>
  <r>
    <s v="Archivo y Correspondencia"/>
    <x v="32"/>
    <s v="Operativo"/>
    <s v="DISPOSICIÓN FINAL DE ACTIVOS"/>
    <s v="Se podría desconocer por parte de SAE la necesidad de la entrega del activo"/>
    <n v="35.01"/>
    <s v="Descriptores definidos en el Sistema de informacionde correspondencia recibida (ZEUS)"/>
    <m/>
    <m/>
    <m/>
    <m/>
    <m/>
    <m/>
    <m/>
    <m/>
    <n v="0"/>
    <s v="Debil"/>
    <m/>
    <s v="Debil"/>
    <s v=""/>
    <s v=""/>
    <m/>
    <m/>
    <s v=""/>
    <s v=""/>
    <s v=""/>
  </r>
  <r>
    <s v="Archivo y Correspondencia"/>
    <x v="32"/>
    <s v="Operativo"/>
    <s v="DISPOSICIÓN FINAL DE ACTIVOS"/>
    <s v="Se podría desconocer por parte de SAE la necesidad de la entrega del activo"/>
    <n v="35.019999999999996"/>
    <s v="Se cuenta con canales de comunicación directos con la fiscalia."/>
    <m/>
    <m/>
    <m/>
    <m/>
    <m/>
    <m/>
    <m/>
    <m/>
    <n v="0"/>
    <s v="Debil"/>
    <m/>
    <s v="Debil"/>
    <s v=""/>
    <s v=""/>
    <m/>
    <m/>
    <s v=""/>
    <s v=""/>
    <s v=""/>
  </r>
  <r>
    <s v="Archivo y Correspondencia"/>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m/>
    <s v="Debil"/>
    <s v=""/>
    <s v=""/>
    <m/>
    <m/>
    <s v=""/>
    <s v=""/>
    <s v=""/>
  </r>
  <r>
    <s v="Archivo y Correspondencia"/>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m/>
    <s v="Debil"/>
    <s v=""/>
    <s v=""/>
    <m/>
    <m/>
    <s v=""/>
    <s v=""/>
    <s v=""/>
  </r>
  <r>
    <s v="Archivo y Correspondencia"/>
    <x v="34"/>
    <s v="Operativo"/>
    <s v="GESTIÓN FINANCIERA"/>
    <s v="Se podría presentar fallas en la identificación de las características de los recaudos y pagos"/>
    <n v="38.01"/>
    <s v="Estandarizaciòn de flujo de pagos en el aplicativo ZEUS"/>
    <m/>
    <m/>
    <m/>
    <m/>
    <m/>
    <m/>
    <m/>
    <m/>
    <n v="0"/>
    <s v="Debil"/>
    <m/>
    <s v="Debil"/>
    <s v=""/>
    <s v=""/>
    <m/>
    <m/>
    <s v=""/>
    <s v=""/>
    <s v=""/>
  </r>
  <r>
    <s v="Archivo y Correspondencia"/>
    <x v="34"/>
    <s v="Operativo"/>
    <s v="GESTIÓN FINANCIERA"/>
    <s v="Se podría presentar fallas en la identificación de las características de los recaudos y pagos"/>
    <n v="38.019999999999996"/>
    <s v="Instructivo para generación de cupon recaudo general."/>
    <m/>
    <m/>
    <m/>
    <m/>
    <m/>
    <m/>
    <m/>
    <m/>
    <n v="0"/>
    <s v="Debil"/>
    <m/>
    <s v="Debil"/>
    <s v=""/>
    <s v=""/>
    <m/>
    <m/>
    <s v=""/>
    <s v=""/>
    <s v=""/>
  </r>
  <r>
    <s v="Archivo y Correspondencia"/>
    <x v="35"/>
    <s v="Estratégico"/>
    <s v="GESTIÓN FINANCIERA"/>
    <s v="Se podría presentar que no exista disponibilidad de recursos"/>
    <n v="39.01"/>
    <s v="Se realiza un presupuesto anual desarrollado por cada una de las àreas, tanto para ingresos como para gastos."/>
    <m/>
    <m/>
    <m/>
    <m/>
    <m/>
    <m/>
    <m/>
    <m/>
    <n v="0"/>
    <s v="Debil"/>
    <m/>
    <s v="Debil"/>
    <s v=""/>
    <s v=""/>
    <m/>
    <m/>
    <s v=""/>
    <s v=""/>
    <s v=""/>
  </r>
  <r>
    <s v="Archivo y Correspondencia"/>
    <x v="35"/>
    <s v="Estratégico"/>
    <s v="GESTIÓN FINANCIERA"/>
    <s v="Se podría presentar que no exista disponibilidad de recursos"/>
    <n v="39.019999999999996"/>
    <s v="Se verifica el cumplimiento del presupuesto para cada uno de los pagos reallizados."/>
    <m/>
    <m/>
    <m/>
    <m/>
    <m/>
    <m/>
    <m/>
    <m/>
    <n v="0"/>
    <s v="Debil"/>
    <m/>
    <s v="Debil"/>
    <s v=""/>
    <s v=""/>
    <m/>
    <m/>
    <s v=""/>
    <s v=""/>
    <s v=""/>
  </r>
  <r>
    <s v="Archivo y Correspondencia"/>
    <x v="35"/>
    <s v="Estratégico"/>
    <s v="GESTIÓN FINANCIERA"/>
    <s v="Se podría presentar que no exista disponibilidad de recursos"/>
    <n v="39.029999999999994"/>
    <s v="Se realiza seguimiento a los ingresos presupuestados."/>
    <m/>
    <m/>
    <m/>
    <m/>
    <m/>
    <m/>
    <m/>
    <m/>
    <n v="0"/>
    <s v="Debil"/>
    <m/>
    <s v="Debil"/>
    <s v=""/>
    <s v=""/>
    <m/>
    <m/>
    <s v=""/>
    <s v=""/>
    <s v=""/>
  </r>
  <r>
    <s v="Archivo y Correspondencia"/>
    <x v="36"/>
    <s v="Operativo"/>
    <s v="GESTIÓN FINANCIERA"/>
    <s v="Puede ocurrir que no se cuente con información del estado de cuenta por activo"/>
    <n v="40.01"/>
    <s v="Se cuenta con un Instructivo de generación de estado de cuenta de activos y Formato de estado de cuenta"/>
    <m/>
    <m/>
    <m/>
    <m/>
    <m/>
    <m/>
    <m/>
    <m/>
    <n v="0"/>
    <s v="Debil"/>
    <m/>
    <s v="Debil"/>
    <s v=""/>
    <s v=""/>
    <m/>
    <m/>
    <s v=""/>
    <s v=""/>
    <s v=""/>
  </r>
  <r>
    <s v="Archivo y Correspondencia"/>
    <x v="36"/>
    <s v="Operativo"/>
    <s v="GESTIÓN FINANCIERA"/>
    <s v="Puede ocurrir que no se cuente con información del estado de cuenta por activo"/>
    <n v="40.019999999999996"/>
    <s v="Sistema de información Matrix con trazabilidad de los activos de información"/>
    <m/>
    <m/>
    <m/>
    <m/>
    <m/>
    <m/>
    <m/>
    <m/>
    <n v="0"/>
    <s v="Debil"/>
    <m/>
    <s v="Debil"/>
    <s v=""/>
    <s v=""/>
    <m/>
    <m/>
    <s v=""/>
    <s v=""/>
    <s v=""/>
  </r>
  <r>
    <s v="Archivo y Correspondencia"/>
    <x v="37"/>
    <s v="Estratégico"/>
    <s v="GESTIÓN FINANCIERA"/>
    <s v="Puede ocurrir que SAE disponga de los recursos de los activos del FRISCO desconociendo la condición de estos. "/>
    <n v="41.01"/>
    <s v="Formato de certificación de afectación directa de activos."/>
    <m/>
    <m/>
    <m/>
    <m/>
    <m/>
    <m/>
    <m/>
    <m/>
    <n v="0"/>
    <s v="Debil"/>
    <m/>
    <s v="Debil"/>
    <s v=""/>
    <s v=""/>
    <m/>
    <m/>
    <s v=""/>
    <s v=""/>
    <s v=""/>
  </r>
  <r>
    <s v="Archivo y Correspondencia"/>
    <x v="38"/>
    <s v="Operativo"/>
    <s v="GESTIÓN FINANCIERA"/>
    <s v="Se podría reportar información financiera inexacta tanto de SAE como del FRISCO."/>
    <n v="42.01"/>
    <s v="Se cuenta con contabilidades separadas, una para el FRISCO y una para SAE."/>
    <m/>
    <m/>
    <m/>
    <m/>
    <m/>
    <m/>
    <m/>
    <m/>
    <n v="0"/>
    <s v="Debil"/>
    <m/>
    <s v="Debil"/>
    <s v=""/>
    <s v=""/>
    <m/>
    <m/>
    <s v=""/>
    <s v=""/>
    <s v=""/>
  </r>
  <r>
    <s v="Archivo y Correspondencia"/>
    <x v="38"/>
    <s v="Operativo"/>
    <s v="GESTIÓN FINANCIERA"/>
    <s v="Se podría reportar información financiera inexacta tanto de SAE como del FRISCO."/>
    <n v="42.019999999999996"/>
    <s v="Se realizan conciliaciones de cada registro contable."/>
    <m/>
    <m/>
    <m/>
    <m/>
    <m/>
    <m/>
    <m/>
    <m/>
    <n v="0"/>
    <s v="Debil"/>
    <m/>
    <s v="Debil"/>
    <s v=""/>
    <s v=""/>
    <m/>
    <m/>
    <s v=""/>
    <s v=""/>
    <s v=""/>
  </r>
  <r>
    <s v="Archivo y Correspondencia"/>
    <x v="39"/>
    <s v="Operativo"/>
    <s v="GESTIÓN DOCUMENTAL"/>
    <s v="Se podría generar una inadecuada identificación al área que corresponde el trámite  "/>
    <n v="43.01"/>
    <s v="Capacitación continua, criterios de direccionamiento de correspondencia"/>
    <s v="Evitar el riesgo"/>
    <m/>
    <m/>
    <m/>
    <m/>
    <m/>
    <m/>
    <m/>
    <n v="0"/>
    <s v="Debil"/>
    <m/>
    <s v="Debil"/>
    <s v=""/>
    <s v=""/>
    <m/>
    <m/>
    <s v=""/>
    <s v=""/>
    <s v=""/>
  </r>
  <r>
    <s v="Archivo y Correspondencia"/>
    <x v="39"/>
    <s v="Operativo"/>
    <s v="GESTIÓN DOCUMENTAL"/>
    <s v="Se podría generar una inadecuada identificación al área que corresponde el trámite  "/>
    <n v="43.019999999999996"/>
    <s v=" Base de datos actualizada de usuarios en el aplicativo de Correspondencia."/>
    <s v="Evitar el riesgo"/>
    <m/>
    <m/>
    <m/>
    <m/>
    <m/>
    <m/>
    <m/>
    <n v="0"/>
    <s v="Debil"/>
    <m/>
    <s v="Debil"/>
    <s v=""/>
    <s v=""/>
    <m/>
    <m/>
    <s v=""/>
    <s v=""/>
    <s v=""/>
  </r>
  <r>
    <s v="Archivo y Correspondencia"/>
    <x v="39"/>
    <s v="Operativo"/>
    <s v="GESTIÓN DOCUMENTAL"/>
    <s v="Se podría generar una inadecuada identificación al área que corresponde el trámite  "/>
    <n v="43.029999999999994"/>
    <s v="Mantenimiento del aplicativo por fuera de la jornadada laboral."/>
    <s v="Evitar el riesgo"/>
    <m/>
    <m/>
    <m/>
    <m/>
    <m/>
    <m/>
    <m/>
    <n v="0"/>
    <s v="Debil"/>
    <m/>
    <s v="Debil"/>
    <s v=""/>
    <s v=""/>
    <m/>
    <m/>
    <s v=""/>
    <s v=""/>
    <s v=""/>
  </r>
  <r>
    <s v="Archivo y Correspondencia"/>
    <x v="39"/>
    <s v="Operativo"/>
    <s v="GESTIÓN DOCUMENTAL"/>
    <s v="Se podría generar una inadecuada identificación al área que corresponde el trámite  "/>
    <n v="43.039999999999992"/>
    <s v="Priorizar atención de posibles fallas del aplicativo cuando se presenten."/>
    <s v="Evitar el riesgo"/>
    <m/>
    <m/>
    <m/>
    <m/>
    <m/>
    <m/>
    <m/>
    <n v="0"/>
    <s v="Debil"/>
    <m/>
    <s v="Debil"/>
    <s v=""/>
    <s v=""/>
    <m/>
    <m/>
    <s v=""/>
    <s v=""/>
    <s v=""/>
  </r>
  <r>
    <s v="Archivo y Correspondencia"/>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s v="Evitar el riesgo"/>
    <m/>
    <m/>
    <m/>
    <m/>
    <m/>
    <m/>
    <m/>
    <n v="0"/>
    <s v="Debil"/>
    <m/>
    <s v="Debil"/>
    <s v=""/>
    <s v=""/>
    <m/>
    <m/>
    <s v=""/>
    <s v=""/>
    <s v=""/>
  </r>
  <r>
    <s v="Archivo y Correspondencia"/>
    <x v="39"/>
    <s v="Operativo"/>
    <s v="GESTIÓN DOCUMENTAL"/>
    <s v="Se podría generar una inadecuada identificación al área que corresponde el trámite  "/>
    <n v="43.059999999999988"/>
    <s v="Seguimiento a ZEUS"/>
    <s v="Evitar el riesgo"/>
    <m/>
    <m/>
    <m/>
    <m/>
    <m/>
    <m/>
    <m/>
    <n v="0"/>
    <s v="Debil"/>
    <m/>
    <s v="Debil"/>
    <s v=""/>
    <s v=""/>
    <m/>
    <m/>
    <s v=""/>
    <s v=""/>
    <s v=""/>
  </r>
  <r>
    <s v="Archivo y Correspondencia"/>
    <x v="40"/>
    <s v="Operativo"/>
    <s v="GESTIÓN DOCUMENTAL"/>
    <s v="Puede ocurrir que no se inserten las piezas documentales en el expediente correspondiente "/>
    <n v="44.01"/>
    <s v="Formato de producción e identicación de documentos"/>
    <s v="Evitar el riesgo"/>
    <m/>
    <m/>
    <m/>
    <m/>
    <m/>
    <m/>
    <m/>
    <n v="0"/>
    <s v="Debil"/>
    <m/>
    <s v="Debil"/>
    <s v=""/>
    <s v=""/>
    <m/>
    <m/>
    <s v=""/>
    <s v=""/>
    <s v=""/>
  </r>
  <r>
    <s v="Archivo y Correspondencia"/>
    <x v="40"/>
    <s v="Operativo"/>
    <s v="GESTIÓN DOCUMENTAL"/>
    <s v="Puede ocurrir que no se inserten las piezas documentales en el expediente correspondiente "/>
    <n v="44.019999999999996"/>
    <s v="Formato de control de calidad"/>
    <s v="Evitar el riesgo"/>
    <m/>
    <m/>
    <m/>
    <m/>
    <m/>
    <m/>
    <m/>
    <n v="0"/>
    <s v="Debil"/>
    <m/>
    <s v="Debil"/>
    <s v=""/>
    <s v=""/>
    <m/>
    <m/>
    <s v=""/>
    <s v=""/>
    <s v=""/>
  </r>
  <r>
    <s v="Archivo y Correspondencia"/>
    <x v="40"/>
    <s v="Operativo"/>
    <s v="GESTIÓN DOCUMENTAL"/>
    <s v="Puede ocurrir que no se inserten las piezas documentales en el expediente correspondiente "/>
    <n v="44.029999999999994"/>
    <s v="Verificación del envío de los documentos en el formato FGD2-185"/>
    <s v="Evitar el riesgo"/>
    <m/>
    <m/>
    <m/>
    <m/>
    <m/>
    <m/>
    <m/>
    <n v="0"/>
    <s v="Debil"/>
    <m/>
    <s v="Debil"/>
    <s v=""/>
    <s v=""/>
    <m/>
    <m/>
    <s v=""/>
    <s v=""/>
    <s v=""/>
  </r>
  <r>
    <s v="Archivo y Correspondencia"/>
    <x v="41"/>
    <s v="Operativo"/>
    <s v="GESTIÓN DOCUMENTAL"/>
    <s v="Se podría alterar o extraviar piezas documentales vitales para la gestión "/>
    <n v="45.01"/>
    <s v="Capacitación temas de organización y conformación de expedientes"/>
    <s v="Evitar el riesgo"/>
    <m/>
    <m/>
    <m/>
    <m/>
    <m/>
    <m/>
    <m/>
    <n v="0"/>
    <s v="Debil"/>
    <m/>
    <s v="Debil"/>
    <s v=""/>
    <s v=""/>
    <m/>
    <m/>
    <s v=""/>
    <s v=""/>
    <s v=""/>
  </r>
  <r>
    <s v="Archivo y Correspondencia"/>
    <x v="41"/>
    <s v="Operativo"/>
    <s v="GESTIÓN DOCUMENTAL"/>
    <s v="Se podría alterar o extraviar piezas documentales vitales para la gestión "/>
    <n v="45.019999999999996"/>
    <s v="Diligenciamiento de la hoja de control de cada expediente."/>
    <s v="Evitar el riesgo"/>
    <m/>
    <m/>
    <m/>
    <m/>
    <m/>
    <m/>
    <m/>
    <n v="0"/>
    <s v="Debil"/>
    <m/>
    <s v="Debil"/>
    <s v=""/>
    <s v=""/>
    <m/>
    <m/>
    <s v=""/>
    <s v=""/>
    <s v=""/>
  </r>
  <r>
    <s v="Archivo y Correspondencia"/>
    <x v="41"/>
    <s v="Operativo"/>
    <s v="GESTIÓN DOCUMENTAL"/>
    <s v="Se podría alterar o extraviar piezas documentales vitales para la gestión "/>
    <n v="45.029999999999994"/>
    <s v="Verificación del envío de los documentos en el formato FGD2-185 y FUID"/>
    <s v="Evitar el riesgo"/>
    <m/>
    <m/>
    <m/>
    <m/>
    <m/>
    <m/>
    <m/>
    <n v="0"/>
    <s v="Debil"/>
    <m/>
    <s v="Debil"/>
    <s v=""/>
    <s v=""/>
    <m/>
    <m/>
    <s v=""/>
    <s v=""/>
    <s v=""/>
  </r>
  <r>
    <s v="Archivo y Correspondencia"/>
    <x v="41"/>
    <s v="Operativo"/>
    <s v="GESTIÓN DOCUMENTAL"/>
    <s v="Se podría alterar o extraviar piezas documentales vitales para la gestión "/>
    <n v="45.039999999999992"/>
    <s v="Vigilar la ubicación topográfica de las unidades documentales (cajas y carpetas) en la estanteria de acuerdo con las TRD"/>
    <s v="Evitar el riesgo"/>
    <m/>
    <m/>
    <m/>
    <m/>
    <m/>
    <m/>
    <m/>
    <n v="0"/>
    <s v="Debil"/>
    <m/>
    <s v="Debil"/>
    <s v=""/>
    <s v=""/>
    <m/>
    <m/>
    <s v=""/>
    <s v=""/>
    <s v=""/>
  </r>
  <r>
    <s v="Archivo y Correspondencia"/>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m/>
    <s v="Debil"/>
    <s v=""/>
    <s v=""/>
    <m/>
    <m/>
    <s v=""/>
    <s v=""/>
    <s v=""/>
  </r>
  <r>
    <s v="Archivo y Correspondencia"/>
    <x v="42"/>
    <s v="Operativo"/>
    <s v="GESTIÓN JURÍDICA"/>
    <s v="Se puede presentar  que no se cuente con un adecuado análisis jurisprudencial"/>
    <n v="48.019999999999996"/>
    <s v="P-GJ2-079_Procedimiento_Atención_Conceptos_Juridicos"/>
    <m/>
    <m/>
    <m/>
    <m/>
    <m/>
    <m/>
    <m/>
    <m/>
    <n v="0"/>
    <s v="Debil"/>
    <m/>
    <s v="Debil"/>
    <s v=""/>
    <s v=""/>
    <m/>
    <m/>
    <s v=""/>
    <s v=""/>
    <s v=""/>
  </r>
  <r>
    <s v="Archivo y Correspondencia"/>
    <x v="42"/>
    <s v="Operativo"/>
    <s v="GESTIÓN JURÍDICA"/>
    <s v="Se puede presentar  que no se cuente con un adecuado análisis jurisprudencial"/>
    <n v="48.029999999999994"/>
    <s v="SP-GJ2-080_Procedimiento_revision_y_expedicion_de_actos_administrativos"/>
    <m/>
    <m/>
    <m/>
    <m/>
    <m/>
    <m/>
    <m/>
    <m/>
    <n v="0"/>
    <s v="Debil"/>
    <m/>
    <s v="Debil"/>
    <s v=""/>
    <s v=""/>
    <m/>
    <m/>
    <s v=""/>
    <s v=""/>
    <s v=""/>
  </r>
  <r>
    <s v="Archivo y Correspondencia"/>
    <x v="42"/>
    <s v="Operativo"/>
    <s v="GESTIÓN JURÍDICA"/>
    <s v="Se puede presentar  que no se cuente con un adecuado análisis jurisprudencial"/>
    <n v="48.039999999999992"/>
    <s v="P-GJ1-070_Procedimiento_Tutelas"/>
    <m/>
    <m/>
    <m/>
    <m/>
    <m/>
    <m/>
    <m/>
    <m/>
    <n v="0"/>
    <s v="Debil"/>
    <m/>
    <s v="Debil"/>
    <s v=""/>
    <s v=""/>
    <m/>
    <m/>
    <s v=""/>
    <s v=""/>
    <s v=""/>
  </r>
  <r>
    <s v="Archivo y Correspondencia"/>
    <x v="43"/>
    <s v="Operativo"/>
    <s v="GESTIÓN JURÍDICA"/>
    <s v="Se puede presentar Indebido planteamiento de las estrategias para la defensa jurídica"/>
    <n v="49.01"/>
    <s v="Aplicación del procedimiento de representación Judicial P-GJ1-081"/>
    <m/>
    <m/>
    <m/>
    <m/>
    <m/>
    <m/>
    <m/>
    <m/>
    <n v="0"/>
    <s v="Debil"/>
    <m/>
    <s v="Debil"/>
    <s v=""/>
    <s v=""/>
    <m/>
    <m/>
    <s v=""/>
    <s v=""/>
    <s v=""/>
  </r>
  <r>
    <s v="Archivo y Correspondencia"/>
    <x v="43"/>
    <s v="Operativo"/>
    <s v="GESTIÓN JURÍDICA"/>
    <s v="Se puede presentar Indebido planteamiento de las estrategias para la defensa jurídica"/>
    <n v="49.019999999999996"/>
    <s v="P-GJ2-079_Procedimiento_Atención_Conceptos_Juridicos"/>
    <m/>
    <m/>
    <m/>
    <m/>
    <m/>
    <m/>
    <m/>
    <m/>
    <n v="0"/>
    <s v="Debil"/>
    <m/>
    <s v="Debil"/>
    <s v=""/>
    <s v=""/>
    <m/>
    <m/>
    <s v=""/>
    <s v=""/>
    <s v=""/>
  </r>
  <r>
    <s v="Archivo y Correspondencia"/>
    <x v="43"/>
    <s v="Operativo"/>
    <s v="GESTIÓN JURÍDICA"/>
    <s v="Se puede presentar Indebido planteamiento de las estrategias para la defensa jurídica"/>
    <n v="49.029999999999994"/>
    <s v="P-GJ2-080_Procedimiento_revision_y_expedicion_de_actos_administrativos"/>
    <m/>
    <m/>
    <m/>
    <m/>
    <m/>
    <m/>
    <m/>
    <m/>
    <n v="0"/>
    <s v="Debil"/>
    <m/>
    <s v="Debil"/>
    <s v=""/>
    <s v=""/>
    <m/>
    <m/>
    <s v=""/>
    <s v=""/>
    <s v=""/>
  </r>
  <r>
    <s v="Archivo y Correspondencia"/>
    <x v="43"/>
    <s v="Operativo"/>
    <s v="GESTIÓN JURÍDICA"/>
    <s v="Se puede presentar Indebido planteamiento de las estrategias para la defensa jurídica"/>
    <n v="49.039999999999992"/>
    <s v="P-GJ1-070_Procedimiento_Tutelas"/>
    <m/>
    <m/>
    <m/>
    <m/>
    <m/>
    <m/>
    <m/>
    <m/>
    <n v="0"/>
    <s v="Debil"/>
    <m/>
    <s v="Debil"/>
    <s v=""/>
    <s v=""/>
    <m/>
    <m/>
    <s v=""/>
    <s v=""/>
    <s v=""/>
  </r>
  <r>
    <s v="Archivo y Correspondencia"/>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m/>
    <s v="Debil"/>
    <s v=""/>
    <s v=""/>
    <m/>
    <m/>
    <s v=""/>
    <s v=""/>
    <s v=""/>
  </r>
  <r>
    <s v="Archivo y Correspondencia"/>
    <x v="44"/>
    <s v="Operativo"/>
    <s v="ADQUISICIONES"/>
    <s v="Se podría presentar una  inadecuada identificación  de las necesidades a contratar."/>
    <n v="50.019999999999996"/>
    <s v="Aplicación Procedimiento elaboración de Estudios Previos"/>
    <m/>
    <m/>
    <m/>
    <m/>
    <m/>
    <m/>
    <m/>
    <m/>
    <n v="0"/>
    <s v="Debil"/>
    <m/>
    <s v="Debil"/>
    <s v=""/>
    <s v=""/>
    <m/>
    <m/>
    <s v=""/>
    <s v=""/>
    <s v=""/>
  </r>
  <r>
    <s v="Archivo y Correspondencia"/>
    <x v="44"/>
    <s v="Operativo"/>
    <s v="ADQUISICIONES"/>
    <s v="Se podría presentar una  inadecuada identificación  de las necesidades a contratar."/>
    <n v="50.029999999999994"/>
    <s v="Comité de Contratos"/>
    <m/>
    <m/>
    <m/>
    <m/>
    <m/>
    <m/>
    <m/>
    <m/>
    <n v="0"/>
    <s v="Debil"/>
    <m/>
    <s v="Debil"/>
    <s v=""/>
    <s v=""/>
    <m/>
    <m/>
    <s v=""/>
    <s v=""/>
    <s v=""/>
  </r>
  <r>
    <s v="Archivo y Correspondencia"/>
    <x v="44"/>
    <s v="Operativo"/>
    <s v="ADQUISICIONES"/>
    <s v="Se podría presentar una  inadecuada identificación  de las necesidades a contratar."/>
    <n v="50.039999999999992"/>
    <s v="Aplicación Procedimiento de Elaboración y Actualización del presupuesto"/>
    <m/>
    <m/>
    <m/>
    <m/>
    <m/>
    <m/>
    <m/>
    <m/>
    <n v="0"/>
    <s v="Debil"/>
    <m/>
    <s v="Debil"/>
    <s v=""/>
    <s v=""/>
    <m/>
    <m/>
    <s v=""/>
    <s v=""/>
    <s v=""/>
  </r>
  <r>
    <s v="Archivo y Correspondencia"/>
    <x v="45"/>
    <s v="Operativo"/>
    <s v="ADQUISICIONES"/>
    <s v="Puede ocurrir que existan debilidades para realizar la supervisión o interventoría del contrato."/>
    <n v="51.01"/>
    <s v="Aplición del  procedimiento de supervisión o interventoria y liquidación de contratos"/>
    <m/>
    <m/>
    <m/>
    <m/>
    <m/>
    <m/>
    <m/>
    <m/>
    <n v="0"/>
    <s v="Debil"/>
    <m/>
    <s v="Debil"/>
    <s v=""/>
    <s v=""/>
    <m/>
    <m/>
    <s v=""/>
    <s v=""/>
    <s v=""/>
  </r>
  <r>
    <s v="Archivo y Correspondencia"/>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m/>
    <s v="Debil"/>
    <s v=""/>
    <s v=""/>
    <m/>
    <m/>
    <s v=""/>
    <s v=""/>
    <s v=""/>
  </r>
  <r>
    <s v="Archivo y Correspondencia"/>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m/>
    <s v="Debil"/>
    <s v=""/>
    <s v=""/>
    <m/>
    <m/>
    <s v=""/>
    <s v=""/>
    <s v=""/>
  </r>
  <r>
    <s v="Archivo y Correspondencia"/>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m/>
    <s v="Debil"/>
    <s v=""/>
    <s v=""/>
    <m/>
    <m/>
    <s v=""/>
    <s v=""/>
    <s v=""/>
  </r>
  <r>
    <s v="Archivo y Correspondencia"/>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m/>
    <s v="Debil"/>
    <s v=""/>
    <s v=""/>
    <m/>
    <m/>
    <s v=""/>
    <s v=""/>
    <s v=""/>
  </r>
  <r>
    <s v="Archivo y Correspondencia"/>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m/>
    <s v="Debil"/>
    <s v=""/>
    <s v=""/>
    <m/>
    <m/>
    <s v=""/>
    <s v=""/>
    <s v=""/>
  </r>
  <r>
    <s v="Archivo y Correspondencia"/>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m/>
    <s v="Debil"/>
    <s v=""/>
    <s v=""/>
    <m/>
    <m/>
    <s v=""/>
    <s v=""/>
    <s v=""/>
  </r>
  <r>
    <s v="Archivo y Correspondencia"/>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m/>
    <s v="Debil"/>
    <s v=""/>
    <s v=""/>
    <m/>
    <m/>
    <s v=""/>
    <s v=""/>
    <s v=""/>
  </r>
  <r>
    <s v="Archivo y Correspondencia"/>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m/>
    <s v="Debil"/>
    <s v=""/>
    <s v=""/>
    <m/>
    <m/>
    <s v=""/>
    <s v=""/>
    <s v=""/>
  </r>
  <r>
    <s v="Archivo y Correspondencia"/>
    <x v="51"/>
    <s v="Operativo"/>
    <s v="GESTIÓN DEL TALENTO HUMANO"/>
    <s v="Se podrían presentar fallas en la identificación de las necesidades de personal. "/>
    <n v="57.029999999999994"/>
    <s v="Dimensionamiento de la planta"/>
    <m/>
    <m/>
    <m/>
    <m/>
    <m/>
    <m/>
    <m/>
    <m/>
    <n v="0"/>
    <s v="Debil"/>
    <m/>
    <s v="Debil"/>
    <s v=""/>
    <s v=""/>
    <m/>
    <m/>
    <s v=""/>
    <s v=""/>
    <s v=""/>
  </r>
  <r>
    <s v="Archivo y Correspondencia"/>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m/>
    <s v="Debil"/>
    <s v=""/>
    <s v=""/>
    <m/>
    <m/>
    <s v=""/>
    <s v=""/>
    <s v=""/>
  </r>
  <r>
    <s v="Archivo y Correspondencia"/>
    <x v="53"/>
    <s v="Operativo"/>
    <s v="GESTIÓN DEL TALENTO HUMANO"/>
    <s v="Se podría presentar fallas en la transferencia del conocimiento"/>
    <n v="59.01"/>
    <s v="Se cuenta con un plan de inducción y reinducción en el que se busca cumplir con la curva de aprendizaje definida."/>
    <m/>
    <m/>
    <m/>
    <m/>
    <m/>
    <m/>
    <m/>
    <m/>
    <n v="0"/>
    <s v="Debil"/>
    <m/>
    <s v="Debil"/>
    <s v=""/>
    <s v=""/>
    <m/>
    <m/>
    <s v=""/>
    <s v=""/>
    <s v=""/>
  </r>
  <r>
    <s v="Archivo y Correspondencia"/>
    <x v="53"/>
    <s v="Operativo"/>
    <s v="GESTIÓN DEL TALENTO HUMANO"/>
    <s v="Se podría presentar fallas en la transferencia del conocimiento"/>
    <n v="59.019999999999996"/>
    <s v="Se realizan las evaluaciones de las capacitaciones recibidas."/>
    <m/>
    <m/>
    <m/>
    <m/>
    <m/>
    <m/>
    <m/>
    <m/>
    <n v="0"/>
    <s v="Debil"/>
    <m/>
    <s v="Debil"/>
    <s v=""/>
    <s v=""/>
    <m/>
    <m/>
    <s v=""/>
    <s v=""/>
    <s v=""/>
  </r>
  <r>
    <s v="Archivo y Correspondencia"/>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m/>
    <s v="Debil"/>
    <s v=""/>
    <s v=""/>
    <m/>
    <m/>
    <s v=""/>
    <s v=""/>
    <s v=""/>
  </r>
  <r>
    <s v="Archivo y Correspondencia"/>
    <x v="54"/>
    <s v="Operativo"/>
    <s v="GESTIÓN DEL TALENTO HUMANO"/>
    <s v="Se podrían presentar que no se optimicen las competencias del  Talento humano de la SAE"/>
    <n v="60.01"/>
    <s v="Procedimiento y ejecución del plan empresarial de capacitación"/>
    <m/>
    <m/>
    <m/>
    <m/>
    <m/>
    <m/>
    <m/>
    <m/>
    <n v="0"/>
    <s v="Debil"/>
    <m/>
    <s v="Debil"/>
    <s v=""/>
    <s v=""/>
    <m/>
    <m/>
    <s v=""/>
    <s v=""/>
    <s v=""/>
  </r>
  <r>
    <s v="Archivo y Correspondencia"/>
    <x v="55"/>
    <s v="Operativo"/>
    <s v="ADMINISTRACIÓN DE BIENES DE FUNICIONAMIENTO"/>
    <s v="Podría ocurrir que no se identifiquen activos fijos "/>
    <n v="61.01"/>
    <s v="Se cuenta con inventario detallado de los activos y se la relacion de los funcionarios a cargo."/>
    <m/>
    <m/>
    <m/>
    <m/>
    <m/>
    <m/>
    <m/>
    <m/>
    <n v="0"/>
    <s v="Debil"/>
    <m/>
    <s v="Debil"/>
    <s v=""/>
    <s v=""/>
    <m/>
    <m/>
    <s v=""/>
    <s v=""/>
    <s v=""/>
  </r>
  <r>
    <s v="Archivo y Correspondencia"/>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m/>
    <s v="Debil"/>
    <s v=""/>
    <s v=""/>
    <m/>
    <m/>
    <s v=""/>
    <s v=""/>
    <s v=""/>
  </r>
  <r>
    <s v="Archivo y Correspondencia"/>
    <x v="55"/>
    <s v="Operativo"/>
    <s v="ADMINISTRACIÓN DE BIENES DE FUNICIONAMIENTO"/>
    <s v="Podría ocurrir que no se identifiquen activos fijos "/>
    <n v="61.029999999999994"/>
    <s v="Procedimiento de asignación de bienes devolutivos y elementos de consumo a funcionarios P-AB1-064"/>
    <m/>
    <m/>
    <m/>
    <m/>
    <m/>
    <m/>
    <m/>
    <m/>
    <n v="0"/>
    <s v="Debil"/>
    <m/>
    <s v="Debil"/>
    <s v=""/>
    <s v=""/>
    <m/>
    <m/>
    <s v=""/>
    <s v=""/>
    <s v=""/>
  </r>
  <r>
    <s v="Archivo y Correspondencia"/>
    <x v="56"/>
    <s v="Operativo"/>
    <s v="ADMINISTRACIÓN DE BIENES DE FUNICIONAMIENTO"/>
    <s v="Podría ocurrir que no se identifiquen las necesidades de mantenimiento"/>
    <n v="62.01"/>
    <s v="1 vez al mes se enciende la planta eléctrica."/>
    <m/>
    <m/>
    <m/>
    <m/>
    <m/>
    <m/>
    <m/>
    <m/>
    <n v="0"/>
    <s v="Debil"/>
    <m/>
    <s v="Debil"/>
    <s v=""/>
    <s v=""/>
    <m/>
    <m/>
    <s v=""/>
    <s v=""/>
    <s v=""/>
  </r>
  <r>
    <s v="Archivo y Correspondencia"/>
    <x v="57"/>
    <s v="Operativo"/>
    <s v="ADMINISTRACIÓN DE BIENES DE FUNICIONAMIENTO"/>
    <s v="Se podría presentar daño o deterioro al mobiliario (muebles y enseres) de SAE"/>
    <n v="63.01"/>
    <s v="Toma de inventarios anual donde se establece el estado del bien."/>
    <m/>
    <m/>
    <m/>
    <m/>
    <m/>
    <m/>
    <m/>
    <m/>
    <n v="0"/>
    <s v="Debil"/>
    <m/>
    <s v="Debil"/>
    <s v=""/>
    <s v=""/>
    <m/>
    <m/>
    <s v=""/>
    <s v=""/>
    <s v=""/>
  </r>
  <r>
    <s v="Archivo y Correspondencia"/>
    <x v="58"/>
    <s v="Operativo"/>
    <s v="EVALUACIÒN Y CONTROL"/>
    <s v="podría ocurrir que no se identifique adecuadamente el alcance de la auditoría"/>
    <n v="64.010000000000005"/>
    <s v="Se cuenta con un procedimiento de P-EC1-156 Procedimiento de Auditorias  Internas"/>
    <m/>
    <m/>
    <m/>
    <m/>
    <m/>
    <m/>
    <m/>
    <m/>
    <n v="0"/>
    <s v="Debil"/>
    <m/>
    <s v="Debil"/>
    <s v=""/>
    <s v=""/>
    <m/>
    <m/>
    <s v=""/>
    <s v=""/>
    <s v=""/>
  </r>
  <r>
    <s v="Archivo y Correspondencia"/>
    <x v="59"/>
    <s v="Operativo"/>
    <s v="EVALUACIÒN Y CONTROL"/>
    <s v="podría ocurrir que se establezcan planes de mejoramiento que no correspondan a los hallazgos y al mejoramiento deseado"/>
    <n v="65.010000000000005"/>
    <s v="Realizar acompañamiento en la revisión de los informes de auditoria y en la documentación de los planes de mejoramiento. "/>
    <m/>
    <m/>
    <m/>
    <m/>
    <m/>
    <m/>
    <m/>
    <m/>
    <n v="0"/>
    <s v="Debil"/>
    <m/>
    <s v="Debil"/>
    <s v=""/>
    <s v=""/>
    <m/>
    <m/>
    <s v=""/>
    <s v=""/>
    <s v=""/>
  </r>
  <r>
    <s v="Archivo y Correspondencia"/>
    <x v="59"/>
    <s v="Operativo"/>
    <s v="EVALUACIÒN Y CONTROL"/>
    <s v="podría ocurrir que se establezcan planes de mejoramiento que no correspondan a los hallazgos y al mejoramiento deseado"/>
    <n v="65.02000000000001"/>
    <s v="Realizar semestralmente seguimiento al cumplimiento de los Planes de Mejoramiento con Entes de Control."/>
    <m/>
    <m/>
    <m/>
    <m/>
    <m/>
    <m/>
    <m/>
    <m/>
    <n v="0"/>
    <s v="Debil"/>
    <m/>
    <s v="Debil"/>
    <s v=""/>
    <s v=""/>
    <m/>
    <m/>
    <s v=""/>
    <s v=""/>
    <s v=""/>
  </r>
  <r>
    <s v="Archivo y Correspondencia"/>
    <x v="59"/>
    <s v="Operativo"/>
    <s v="EVALUACIÒN Y CONTROL"/>
    <s v="podría ocurrir que se establezcan planes de mejoramiento que no correspondan a los hallazgos y al mejoramiento deseado"/>
    <n v="65.030000000000015"/>
    <s v="Aplicación del procedimiento elaboración y seguimiento planes de mejoramiento P-EC2-109"/>
    <m/>
    <m/>
    <m/>
    <m/>
    <m/>
    <m/>
    <m/>
    <m/>
    <n v="0"/>
    <s v="Debil"/>
    <m/>
    <s v="Debil"/>
    <s v=""/>
    <s v=""/>
    <m/>
    <m/>
    <s v=""/>
    <s v=""/>
    <s v=""/>
  </r>
  <r>
    <s v="Archivo y Correspondencia"/>
    <x v="60"/>
    <s v="Operativo"/>
    <s v="EVALUACIÒN Y CONTROL"/>
    <s v="No dar respuesta adecuada y oportuna a las solicitudes de asesoría y acompañamiento a la gestión de la SAE"/>
    <n v="66.010000000000005"/>
    <s v="Aplicación del procedimiento de asesoria y de acompañamiento"/>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m/>
    <s v="Debil"/>
    <s v=""/>
    <s v=""/>
    <m/>
    <m/>
    <s v=""/>
    <s v=""/>
    <s v=""/>
  </r>
  <r>
    <s v="Archivo y Correspondencia"/>
    <x v="62"/>
    <s v="Seguridad de la Información"/>
    <s v="GESTIÓN DE LA INFRAESTRUCTURA TECNOLOGICA"/>
    <s v="Inconsistencias o Pérdida de la Información"/>
    <s v="68a.1"/>
    <s v="Instructivo lineamientos para copias de respaldo y restauración de información"/>
    <m/>
    <m/>
    <m/>
    <m/>
    <m/>
    <m/>
    <m/>
    <m/>
    <n v="0"/>
    <s v="Debil"/>
    <m/>
    <s v="Debil"/>
    <s v=""/>
    <s v=""/>
    <m/>
    <m/>
    <s v=""/>
    <s v=""/>
    <s v=""/>
  </r>
  <r>
    <s v="Archivo y Correspondencia"/>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m/>
    <s v="Debil"/>
    <s v=""/>
    <s v=""/>
    <m/>
    <m/>
    <s v=""/>
    <s v=""/>
    <s v=""/>
  </r>
  <r>
    <s v="Archivo y Correspondencia"/>
    <x v="63"/>
    <s v="Seguridad de la Información"/>
    <s v="GESTIÓN DE LA INFRAESTRUCTURA TECNOLOGICA"/>
    <s v="Puede ocurrir que no estén disponibles los Servicios de IT"/>
    <s v="70a.2"/>
    <s v="Aplicación de procedimiento de mantenimiento de aplicaciones P-TE3-150"/>
    <m/>
    <m/>
    <m/>
    <m/>
    <m/>
    <m/>
    <m/>
    <m/>
    <n v="0"/>
    <s v="Debil"/>
    <m/>
    <s v="Debil"/>
    <s v=""/>
    <s v=""/>
    <m/>
    <m/>
    <s v=""/>
    <s v=""/>
    <s v=""/>
  </r>
  <r>
    <s v="Archivo y Correspondencia"/>
    <x v="63"/>
    <s v="Seguridad de la Información"/>
    <s v="GESTIÓN DE LA INFRAESTRUCTURA TECNOLOGICA"/>
    <s v="Puede ocurrir que no estén disponibles los Servicios de IT"/>
    <s v="70a.3"/>
    <s v="Gestión de Cambios"/>
    <m/>
    <m/>
    <m/>
    <m/>
    <m/>
    <m/>
    <m/>
    <m/>
    <n v="0"/>
    <s v="Debil"/>
    <m/>
    <s v="Debil"/>
    <s v=""/>
    <s v=""/>
    <m/>
    <m/>
    <s v=""/>
    <s v=""/>
    <s v=""/>
  </r>
  <r>
    <s v="Archivo y Correspondencia"/>
    <x v="63"/>
    <s v="Seguridad de la Información"/>
    <s v="GESTIÓN DE LA INFRAESTRUCTURA TECNOLOGICA"/>
    <s v="Puede ocurrir que no estén disponibles los Servicios de IT"/>
    <s v="70a.4"/>
    <s v="prueba mensual con carga de la planta eléctrica"/>
    <m/>
    <m/>
    <m/>
    <m/>
    <m/>
    <m/>
    <m/>
    <m/>
    <n v="0"/>
    <s v="Debil"/>
    <m/>
    <s v="Debil"/>
    <s v=""/>
    <s v=""/>
    <m/>
    <m/>
    <s v=""/>
    <s v=""/>
    <s v=""/>
  </r>
  <r>
    <s v="Archivo y Correspondencia"/>
    <x v="64"/>
    <s v="Operativo"/>
    <s v="SOPORTE TECNICO"/>
    <s v="Soporte técnico inadecuado"/>
    <s v="71a.1"/>
    <s v="Servicio de soporte y mantenimiento"/>
    <m/>
    <m/>
    <m/>
    <m/>
    <m/>
    <m/>
    <m/>
    <m/>
    <n v="0"/>
    <s v="Debil"/>
    <m/>
    <s v="Debil"/>
    <s v=""/>
    <s v=""/>
    <m/>
    <m/>
    <s v=""/>
    <s v=""/>
    <s v=""/>
  </r>
  <r>
    <s v="Archivo y Correspondencia"/>
    <x v="64"/>
    <s v="Operativo"/>
    <s v="SOPORTE TECNICO"/>
    <s v="Soporte técnico inadecuado"/>
    <s v="71a.2"/>
    <s v="Mesa de ayuda"/>
    <m/>
    <m/>
    <m/>
    <m/>
    <m/>
    <m/>
    <m/>
    <m/>
    <n v="0"/>
    <s v="Debil"/>
    <m/>
    <s v="Debil"/>
    <s v=""/>
    <s v=""/>
    <m/>
    <m/>
    <s v=""/>
    <s v=""/>
    <s v=""/>
  </r>
  <r>
    <s v="Archivo y Correspondencia"/>
    <x v="65"/>
    <s v="Operativo"/>
    <s v="MANTENIMIENTO Y SOPORTE DE APLICACIONES"/>
    <s v="Puede ocurrir que se genere un soporte inadecuado o inoportuno a los usuarios"/>
    <n v="72.010000000000005"/>
    <s v="Programas de capacitación entrenamiento y divulgación de los servicios de IT"/>
    <m/>
    <m/>
    <m/>
    <m/>
    <m/>
    <m/>
    <m/>
    <m/>
    <n v="0"/>
    <s v="Debil"/>
    <m/>
    <s v="Debil"/>
    <s v=""/>
    <s v=""/>
    <m/>
    <m/>
    <s v=""/>
    <s v=""/>
    <s v=""/>
  </r>
  <r>
    <s v="Archivo y Correspondencia"/>
    <x v="66"/>
    <s v="Seguridad de la Información"/>
    <s v="GESTIÓN DE LA INFRAESTRUCTURA TECNOLOGICA"/>
    <s v="Puede ocurrir una operación inadecuada de los sistemas de información."/>
    <n v="73.010000000000005"/>
    <s v="Manuales de usuario por proceso"/>
    <m/>
    <m/>
    <m/>
    <m/>
    <m/>
    <m/>
    <m/>
    <m/>
    <n v="0"/>
    <s v="Debil"/>
    <m/>
    <s v="Debil"/>
    <s v=""/>
    <s v=""/>
    <m/>
    <m/>
    <s v=""/>
    <s v=""/>
    <s v=""/>
  </r>
  <r>
    <s v="Archivo y Correspondencia"/>
    <x v="67"/>
    <s v="Operativo"/>
    <s v="RECEPCIÓN Y REGISTRO"/>
    <s v="Puede ocurrir que no se efectué la entrega física del activo una vez posesionado el depositario provisional"/>
    <n v="76.010000000000005"/>
    <m/>
    <m/>
    <m/>
    <m/>
    <m/>
    <m/>
    <m/>
    <m/>
    <m/>
    <n v="0"/>
    <s v="Debil"/>
    <m/>
    <s v="Debil"/>
    <s v=""/>
    <s v=""/>
    <m/>
    <m/>
    <s v=""/>
    <s v=""/>
    <s v=""/>
  </r>
  <r>
    <s v="Archivo y Correspondencia"/>
    <x v="68"/>
    <s v="Operativo"/>
    <s v="TODOS LOS PROCESOS"/>
    <s v="Puede ocurrir que se utilice erradamente las funcionalidades de los Sistemas de Información (aplicativo Zeus)_x000a_"/>
    <n v="77.010000000000005"/>
    <m/>
    <m/>
    <m/>
    <m/>
    <m/>
    <m/>
    <m/>
    <m/>
    <m/>
    <n v="0"/>
    <s v="Debil"/>
    <m/>
    <s v="Debil"/>
    <s v=""/>
    <s v=""/>
    <m/>
    <m/>
    <s v=""/>
    <s v=""/>
    <s v=""/>
  </r>
  <r>
    <s v="Archivo y Correspondencia"/>
    <x v="69"/>
    <s v="Seguridad de la Información"/>
    <s v="RECEPCIÓN Y REGISTRO"/>
    <s v="Pueden presentar errores en la información en el registro de los activos _x000a_"/>
    <n v="78.010000000000005"/>
    <m/>
    <m/>
    <m/>
    <m/>
    <m/>
    <m/>
    <m/>
    <m/>
    <m/>
    <n v="0"/>
    <s v="Debil"/>
    <m/>
    <s v="Debil"/>
    <s v=""/>
    <s v=""/>
    <m/>
    <m/>
    <s v=""/>
    <s v=""/>
    <s v=""/>
  </r>
  <r>
    <s v="Archivo y Correspondencia"/>
    <x v="70"/>
    <s v="Operativo"/>
    <s v="TODOS LOS PROCESOS"/>
    <s v="Puede ocurrir la entrega extemporánea de informes a los entes de control"/>
    <n v="79.010000000000005"/>
    <m/>
    <m/>
    <m/>
    <m/>
    <m/>
    <m/>
    <m/>
    <m/>
    <m/>
    <n v="0"/>
    <s v="Debil"/>
    <m/>
    <s v="Debil"/>
    <s v=""/>
    <s v=""/>
    <m/>
    <m/>
    <s v=""/>
    <s v=""/>
    <s v=""/>
  </r>
  <r>
    <s v="Archivo y Correspondencia"/>
    <x v="71"/>
    <s v="Operativo"/>
    <s v="ADQUISICIONES"/>
    <s v="Puede ocurrir no alcanzar el objetivo del contrato"/>
    <n v="80.010000000000005"/>
    <m/>
    <m/>
    <m/>
    <m/>
    <m/>
    <m/>
    <m/>
    <m/>
    <m/>
    <n v="0"/>
    <s v="Debil"/>
    <m/>
    <s v="Debil"/>
    <s v=""/>
    <s v=""/>
    <m/>
    <m/>
    <s v=""/>
    <s v=""/>
    <s v=""/>
  </r>
  <r>
    <s v="Archivo y Correspondencia"/>
    <x v="72"/>
    <s v="Operativo"/>
    <s v="RECEPCIÓN Y REGISTRO"/>
    <s v="Contar con Depositarios Provisionales y/o Liquidadores incorporados en el Registro con características erróneas"/>
    <n v="81.010000000000005"/>
    <s v="Generación de la Resolución que conforma el equipo evaluador"/>
    <m/>
    <m/>
    <m/>
    <m/>
    <m/>
    <m/>
    <m/>
    <m/>
    <n v="0"/>
    <s v="Debil"/>
    <m/>
    <s v="Debil"/>
    <s v=""/>
    <s v=""/>
    <m/>
    <m/>
    <s v=""/>
    <s v=""/>
    <s v=""/>
  </r>
  <r>
    <s v="Archivo y Correspondencia"/>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m/>
    <s v="Debil"/>
    <s v=""/>
    <s v=""/>
    <m/>
    <m/>
    <s v=""/>
    <s v=""/>
    <s v=""/>
  </r>
  <r>
    <s v="Archivo y Correspondencia"/>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m/>
    <s v="Debil"/>
    <s v=""/>
    <s v=""/>
    <m/>
    <m/>
    <s v=""/>
    <s v=""/>
    <s v=""/>
  </r>
  <r>
    <s v="Archivo y Correspondencia"/>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1"/>
    <s v="Llamadas de confirmación de las áreas misionales que solicitan la asignación"/>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2"/>
    <s v="Correos de envío de las solicitudes"/>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3"/>
    <s v="Revisar el correcto diligenciamiento y aprobaciones del formato de solicitud"/>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4"/>
    <s v="Llamadas de confirmación de las áreas misionales que solicitan la asignación"/>
    <m/>
    <m/>
    <m/>
    <m/>
    <m/>
    <m/>
    <m/>
    <m/>
    <n v="0"/>
    <s v="Debil"/>
    <m/>
    <s v="Debil"/>
    <s v=""/>
    <s v=""/>
    <m/>
    <m/>
    <s v=""/>
    <s v=""/>
    <s v=""/>
  </r>
  <r>
    <s v="Archivo y Correspondencia"/>
    <x v="74"/>
    <s v="Operativo"/>
    <s v="RECEPCIÓN Y REGISTRO"/>
    <s v="Puede ocurrir que no se acepte la renuncia y/o remoción como Depositarios Provisionales y/o Liquidadores"/>
    <n v="83.01"/>
    <s v="Revisión de los Depositarios Provisionales y Liquidadores que no tienen activos asignados"/>
    <m/>
    <m/>
    <m/>
    <m/>
    <m/>
    <m/>
    <m/>
    <m/>
    <n v="0"/>
    <s v="Debil"/>
    <m/>
    <s v="Debil"/>
    <s v=""/>
    <s v=""/>
    <m/>
    <m/>
    <s v=""/>
    <s v=""/>
    <s v=""/>
  </r>
  <r>
    <s v="Archivo y Correspondencia"/>
    <x v="74"/>
    <s v="Operativo"/>
    <s v="RECEPCIÓN Y REGISTRO"/>
    <s v="Puede ocurrir que no se acepte la renuncia y/o remoción como Depositarios Provisionales y/o Liquidadores"/>
    <n v="83.02"/>
    <s v="Revisión de las pólizas de cumplimiento entregadas por Depositarios Provisionales y Liquidadores y llamadas de solicitud de las pólizas"/>
    <m/>
    <m/>
    <m/>
    <m/>
    <m/>
    <m/>
    <m/>
    <m/>
    <n v="0"/>
    <s v="Debil"/>
    <m/>
    <s v="Debil"/>
    <s v=""/>
    <s v=""/>
    <m/>
    <m/>
    <s v=""/>
    <s v=""/>
    <s v=""/>
  </r>
  <r>
    <s v="Archivo y Correspondencia"/>
    <x v="74"/>
    <s v="Operativo"/>
    <s v="RECEPCIÓN Y REGISTRO"/>
    <s v="Puede ocurrir que no se acepte la renuncia y/o remoción como Depositarios Provisionales y/o Liquidadores"/>
    <n v="83.03"/>
    <s v="Información a las áreas misionales mediante correo electrónico y traslado de las solicitudes recibidas por los de los Depositarios Provisionales y Liquidadores"/>
    <m/>
    <m/>
    <m/>
    <m/>
    <m/>
    <m/>
    <m/>
    <m/>
    <n v="0"/>
    <s v="Debil"/>
    <m/>
    <s v="Debil"/>
    <s v=""/>
    <s v=""/>
    <m/>
    <m/>
    <s v=""/>
    <s v=""/>
    <s v=""/>
  </r>
  <r>
    <s v="Archivo y Correspondencia"/>
    <x v="74"/>
    <s v="Operativo"/>
    <s v="RECEPCIÓN Y REGISTRO"/>
    <s v="Puede ocurrir que no se acepte la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m/>
    <m/>
    <s v=""/>
    <s v=""/>
    <s v=""/>
  </r>
  <r>
    <s v="Archivo y Correspondencia"/>
    <x v="75"/>
    <s v="Operativo"/>
    <s v="RECEPCIÓN Y REGISTRO"/>
    <s v="Puede ocurrir que la designación sea errónea o no generada"/>
    <n v="84.01"/>
    <s v="Creación de los activos en el inventario centralizado en un grupo"/>
    <m/>
    <m/>
    <m/>
    <m/>
    <m/>
    <m/>
    <m/>
    <m/>
    <n v="0"/>
    <s v="Debil"/>
    <m/>
    <s v="Debil"/>
    <s v=""/>
    <s v=""/>
    <m/>
    <m/>
    <s v=""/>
    <s v=""/>
    <s v=""/>
  </r>
  <r>
    <s v="Archivo y Correspondencia"/>
    <x v="75"/>
    <s v="Operativo"/>
    <s v="RECEPCIÓN Y REGISTRO"/>
    <s v="Puede ocurrir que la designación sea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m/>
    <s v="Debil"/>
    <s v=""/>
    <s v=""/>
    <m/>
    <m/>
    <s v=""/>
    <s v=""/>
    <s v=""/>
  </r>
  <r>
    <s v="Archivo y Correspondencia"/>
    <x v="75"/>
    <s v="Operativo"/>
    <s v="RECEPCIÓN Y REGISTRO"/>
    <s v="Puede ocurrir que la designación sea errónea o no generada"/>
    <n v="84.03"/>
    <s v="Revisión del cuadro de control de las asignaciones formalizadas con resolución, póliza y acta de posesión"/>
    <m/>
    <m/>
    <m/>
    <m/>
    <m/>
    <m/>
    <m/>
    <m/>
    <n v="0"/>
    <s v="Debil"/>
    <m/>
    <s v="Debil"/>
    <s v=""/>
    <s v=""/>
    <m/>
    <m/>
    <s v=""/>
    <s v=""/>
    <s v=""/>
  </r>
  <r>
    <s v="Archivo y Correspondencia"/>
    <x v="75"/>
    <s v="Operativo"/>
    <s v="RECEPCIÓN Y REGISTRO"/>
    <s v="Puede ocurrir que la designación sea errónea o no generada"/>
    <n v="84.04"/>
    <s v="Revisión del funcionamiento correcto del sistema de asignación"/>
    <m/>
    <m/>
    <m/>
    <m/>
    <m/>
    <m/>
    <m/>
    <m/>
    <n v="0"/>
    <s v="Debil"/>
    <m/>
    <s v="Debil"/>
    <s v=""/>
    <s v=""/>
    <m/>
    <m/>
    <s v=""/>
    <s v=""/>
    <s v=""/>
  </r>
  <r>
    <s v="Archivo y Correspondencia"/>
    <x v="75"/>
    <s v="Operativo"/>
    <s v="RECEPCIÓN Y REGISTRO"/>
    <s v="Puede ocurrir que la designación sea errónea o no generada"/>
    <n v="84.05"/>
    <s v="Se cuenta con dos usuarios con acceso al sistema de asignación y se ha realizado capacitación a funcionarios del Grupo de Gestión de Depositarios Provisionales y Liquidadores sobre el proceso"/>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m/>
    <m/>
    <s v=""/>
    <s v=""/>
    <s v=""/>
  </r>
  <r>
    <s v="Archivo y Correspondencia"/>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m/>
    <s v="Debil"/>
    <s v=""/>
    <s v=""/>
    <m/>
    <m/>
    <s v=""/>
    <s v=""/>
    <s v=""/>
  </r>
  <r>
    <s v="Archivo y Correspondencia"/>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m/>
    <s v="Debil"/>
    <s v=""/>
    <s v=""/>
    <m/>
    <m/>
    <s v=""/>
    <s v=""/>
    <s v=""/>
  </r>
  <r>
    <s v="Archivo y Correspondencia"/>
    <x v="78"/>
    <s v="Operativo"/>
    <s v="RECEPCIÓN Y REGISTRO"/>
    <s v="Puede ocurrir que se generen y suscriban del Acta de posesión con datos incorrectos o incompletos"/>
    <n v="87.01"/>
    <s v="Revisión de las actas de posesión creadas por parte del funcionario con funciones de coordinación del Grupo de Gestión de Depositarios Provisionales y Liquidadores"/>
    <m/>
    <m/>
    <m/>
    <m/>
    <m/>
    <m/>
    <m/>
    <m/>
    <n v="0"/>
    <s v="Debil"/>
    <m/>
    <s v="Debil"/>
    <s v=""/>
    <s v=""/>
    <m/>
    <m/>
    <s v=""/>
    <s v=""/>
    <s v=""/>
  </r>
  <r>
    <s v="Archivo y Correspondencia"/>
    <x v="78"/>
    <s v="Operativo"/>
    <s v="RECEPCIÓN Y REGISTRO"/>
    <s v="Puede ocurrir que se generen y suscriban del Acta de posesión con datos incorrectos o incompletos"/>
    <n v="87.02"/>
    <s v="Revisión del funcionamiento correcto del sistema de asignac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1"/>
    <s v="Revisión del cuadro de control de las asignaciones formalizadas con resolución, póliza y acta de poses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2"/>
    <s v="Revisión del cuadro de control de las asignaciones formalizadas con resolución, póliza y acta de poses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3"/>
    <s v="Generación de una comunicación que indique la normatividad en la exoneración del pago de las inscripciones"/>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1"/>
    <s v="Revisión de la información de la creación de los activos en el inventario"/>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2"/>
    <s v="Revisión en la vinculación del activo en el sistema en cuanto a unidades inmobiliarias o unidades económicas, activos sociales o no sociales y demás variables que afectan la descripción del activo que se está ingresando"/>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3"/>
    <s v="No hay definido un control"/>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4"/>
    <s v="Verificar que el activo que se va a remover quede en administración directa con la cantidad completa de folios que comprenden la unidad inmobiliara o unidad económica, así como los activos sociales"/>
    <m/>
    <m/>
    <m/>
    <m/>
    <m/>
    <m/>
    <m/>
    <m/>
    <n v="0"/>
    <s v="Debil"/>
    <m/>
    <s v="Debil"/>
    <s v=""/>
    <s v=""/>
    <m/>
    <m/>
    <s v=""/>
    <s v=""/>
    <s v=""/>
  </r>
  <r>
    <s v="Archivo y Correspondencia"/>
    <x v="81"/>
    <s v="Seguridad de la Información"/>
    <s v="TODOS LOS PROCESOS"/>
    <s v="Puede ocurrir que se filtre información privilegiada o sensible"/>
    <m/>
    <m/>
    <m/>
    <m/>
    <m/>
    <m/>
    <m/>
    <m/>
    <m/>
    <m/>
    <n v="0"/>
    <s v="Debil"/>
    <m/>
    <s v="Debil"/>
    <s v=""/>
    <s v=""/>
    <m/>
    <m/>
    <s v=""/>
    <s v=""/>
    <s v=""/>
  </r>
  <r>
    <s v="Archivo y Correspondencia"/>
    <x v="84"/>
    <s v="Continuidad del negocio "/>
    <s v="TODOS LOS PROCESOS"/>
    <s v="Puede ocurrir que se presente un desastre natural (Terremoto, incendio, entre otros)"/>
    <m/>
    <s v="Plan de Emergencias"/>
    <s v="Reducir el riesgo"/>
    <m/>
    <m/>
    <m/>
    <m/>
    <m/>
    <m/>
    <m/>
    <n v="0"/>
    <s v="Debil"/>
    <m/>
    <s v="Debil"/>
    <s v=""/>
    <s v=""/>
    <m/>
    <m/>
    <s v=""/>
    <s v=""/>
    <s v=""/>
  </r>
  <r>
    <s v="Archivo y Correspondencia"/>
    <x v="85"/>
    <s v="Continuidad del negocio "/>
    <s v="GESTIÓN DE LA INFRAESTRUCTURA TECNOLOGICA"/>
    <s v="Puede ocurrir que se presente la interrupción de la tecnología (Hardware y Software)"/>
    <m/>
    <m/>
    <m/>
    <m/>
    <m/>
    <m/>
    <m/>
    <m/>
    <m/>
    <m/>
    <n v="0"/>
    <s v="Debil"/>
    <m/>
    <s v="Debil"/>
    <s v=""/>
    <s v=""/>
    <m/>
    <m/>
    <s v=""/>
    <s v=""/>
    <s v=""/>
  </r>
  <r>
    <s v="Archivo y Correspondencia"/>
    <x v="86"/>
    <s v="Continuidad del negocio "/>
    <s v="DISPOSICIÓN FINAL DE ACTIVOS"/>
    <s v="Puede ocurrir que se destruya la información"/>
    <m/>
    <s v="PINAR (Plan Institucional de Archivos)"/>
    <s v="Reducir el riesgo"/>
    <m/>
    <m/>
    <m/>
    <m/>
    <m/>
    <m/>
    <m/>
    <n v="0"/>
    <s v="Debil"/>
    <m/>
    <s v="Debil"/>
    <s v=""/>
    <s v=""/>
    <m/>
    <m/>
    <s v=""/>
    <s v=""/>
    <s v=""/>
  </r>
  <r>
    <s v="Archivo y Correspondencia"/>
    <x v="87"/>
    <s v="Continuidad del negocio "/>
    <s v="GESTIÓN FINANCIERA"/>
    <s v="Puede ocurrir que un proveedor se encuentre suplantado"/>
    <m/>
    <s v="Manual de riesgos de la contratacion"/>
    <s v="Reducir el riesgo"/>
    <m/>
    <m/>
    <m/>
    <m/>
    <m/>
    <m/>
    <m/>
    <n v="0"/>
    <s v="Debil"/>
    <m/>
    <s v="Debil"/>
    <s v=""/>
    <s v=""/>
    <m/>
    <m/>
    <s v=""/>
    <s v=""/>
    <s v=""/>
  </r>
  <r>
    <s v="Archivo y Correspondencia"/>
    <x v="87"/>
    <s v="Continuidad del negocio "/>
    <s v="GESTIÓN FINANCIERA"/>
    <s v="Puede ocurrir que un proveedor se encuentre suplantado"/>
    <m/>
    <s v="Procedimiento de contratacion"/>
    <s v="Reducir el riesgo"/>
    <m/>
    <m/>
    <m/>
    <m/>
    <m/>
    <m/>
    <m/>
    <n v="0"/>
    <s v="Debil"/>
    <m/>
    <s v="Debil"/>
    <s v=""/>
    <s v=""/>
    <m/>
    <m/>
    <s v=""/>
    <s v=""/>
    <s v=""/>
  </r>
  <r>
    <s v="Archivo y Correspondencia"/>
    <x v="88"/>
    <s v="Continuidad del negocio "/>
    <s v="GESTIÓN DEL TALENTO HUMANO"/>
    <s v="puede que se cuente con las instalaciones físicas inadecuadas"/>
    <m/>
    <s v="Contrato de seguridad"/>
    <s v="Reducir el riesgo"/>
    <m/>
    <m/>
    <m/>
    <m/>
    <m/>
    <m/>
    <m/>
    <n v="0"/>
    <s v="Debil"/>
    <m/>
    <s v="Debil"/>
    <s v=""/>
    <s v=""/>
    <m/>
    <m/>
    <s v=""/>
    <s v=""/>
    <s v=""/>
  </r>
  <r>
    <s v="Archivo y Correspondencia"/>
    <x v="88"/>
    <s v="Continuidad del negocio "/>
    <s v="GESTIÓN DEL TALENTO HUMANO"/>
    <s v="puede que se cuente con las instalaciones físicas inadecuadas"/>
    <m/>
    <s v="Registro de visitantes"/>
    <s v="Reducir el riesgo"/>
    <m/>
    <m/>
    <m/>
    <m/>
    <m/>
    <m/>
    <m/>
    <n v="0"/>
    <s v="Debil"/>
    <m/>
    <s v="Debil"/>
    <s v=""/>
    <s v=""/>
    <m/>
    <m/>
    <s v=""/>
    <s v=""/>
    <s v=""/>
  </r>
  <r>
    <s v="Archivo y Correspondencia"/>
    <x v="88"/>
    <s v="Continuidad del negocio "/>
    <s v="GESTIÓN DEL TALENTO HUMANO"/>
    <s v="puede que se cuente con las instalaciones físicas inadecuadas"/>
    <m/>
    <s v="Sistema de control de accesos"/>
    <s v="Reducir el riesgo"/>
    <m/>
    <m/>
    <m/>
    <m/>
    <m/>
    <m/>
    <m/>
    <n v="0"/>
    <s v="Debil"/>
    <m/>
    <s v="Debil"/>
    <s v=""/>
    <s v=""/>
    <m/>
    <m/>
    <s v=""/>
    <s v=""/>
    <s v=""/>
  </r>
  <r>
    <s v="Archivo y Correspondencia"/>
    <x v="88"/>
    <s v="Continuidad del negocio "/>
    <s v="GESTIÓN DEL TALENTO HUMANO"/>
    <s v="puede que se cuente con las instalaciones físicas inadecuadas"/>
    <m/>
    <s v="Circuito cerrado de television CCTV"/>
    <s v="Reducir el riesgo"/>
    <m/>
    <m/>
    <m/>
    <m/>
    <m/>
    <m/>
    <m/>
    <n v="0"/>
    <s v="Debil"/>
    <m/>
    <s v="Debil"/>
    <s v=""/>
    <s v=""/>
    <m/>
    <m/>
    <s v=""/>
    <s v=""/>
    <s v=""/>
  </r>
  <r>
    <s v="Archivo y Correspondencia"/>
    <x v="89"/>
    <s v="Continuidad del negocio "/>
    <s v="GESTIÓN DEL TALENTO HUMANO"/>
    <s v="Posibilidad que se presente un evento de desorden publico"/>
    <m/>
    <s v="Herramienta VPN"/>
    <s v="Reducir el riesgo"/>
    <m/>
    <m/>
    <m/>
    <m/>
    <m/>
    <m/>
    <m/>
    <n v="0"/>
    <s v="Debil"/>
    <m/>
    <s v="Debil"/>
    <s v=""/>
    <s v=""/>
    <m/>
    <m/>
    <s v=""/>
    <s v=""/>
    <s v=""/>
  </r>
  <r>
    <s v="Archivo y Correspondencia"/>
    <x v="90"/>
    <s v="Continuidad del negocio "/>
    <s v="GESTIÓN DEL TALENTO HUMANO"/>
    <s v="Posibilidad de alta rotación de personal en procesos misionales"/>
    <m/>
    <s v="Procedimientos de bienestar"/>
    <s v="Reducir el riesgo"/>
    <m/>
    <m/>
    <m/>
    <m/>
    <m/>
    <m/>
    <m/>
    <n v="0"/>
    <s v="Debil"/>
    <m/>
    <s v="Debil"/>
    <s v=""/>
    <s v=""/>
    <m/>
    <m/>
    <s v=""/>
    <s v=""/>
    <s v=""/>
  </r>
  <r>
    <s v="Control Interno"/>
    <x v="0"/>
    <s v="Corrupción"/>
    <s v="TODOS LOS PROCESOS"/>
    <s v="Posibilidad de que un funcionario vaya mas allá de las funciones designadas con el fin de obtener un beneficio privado."/>
    <n v="1.01"/>
    <s v="Comunicación  y seguimiento al cumplimiento de las funciones"/>
    <m/>
    <m/>
    <m/>
    <m/>
    <m/>
    <m/>
    <m/>
    <m/>
    <n v="0"/>
    <s v="Debil"/>
    <s v="Moderado"/>
    <s v="DebilModerado"/>
    <n v="8"/>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2"/>
    <s v="Perfiles en los Apicativos"/>
    <m/>
    <m/>
    <m/>
    <m/>
    <m/>
    <m/>
    <m/>
    <m/>
    <n v="0"/>
    <s v="Debil"/>
    <s v="Fuerte"/>
    <s v="DebilFuerte"/>
    <n v="7"/>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3"/>
    <s v="Controles en los aplicativos"/>
    <m/>
    <m/>
    <m/>
    <m/>
    <m/>
    <m/>
    <m/>
    <m/>
    <n v="0"/>
    <s v="Debil"/>
    <s v="Moderado"/>
    <s v="DebilModerado"/>
    <n v="8"/>
    <s v="Débil"/>
    <s v="No disminuye"/>
    <s v="Directamente"/>
    <s v="DébilNo disminuyeDirectamente"/>
    <s v=""/>
    <s v=""/>
  </r>
  <r>
    <s v="Control Interno"/>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s v="Fuerte"/>
    <s v="DebilFuerte"/>
    <n v="7"/>
    <s v="Débil"/>
    <s v="No disminuye"/>
    <s v="Directamente"/>
    <s v="DébilNo disminuyeDirectamente"/>
    <s v=""/>
    <s v=""/>
  </r>
  <r>
    <s v="Control Interno"/>
    <x v="0"/>
    <s v="Corrupción"/>
    <s v="TODOS LOS PROCESOS"/>
    <s v="Posibilidad de que un funcionario vaya mas allá de las funciones designadas con el fin de obtener un beneficio privado."/>
    <n v="1.05"/>
    <s v="Aplicación código de ética"/>
    <m/>
    <m/>
    <m/>
    <m/>
    <m/>
    <m/>
    <m/>
    <m/>
    <n v="0"/>
    <s v="Debil"/>
    <s v="Fuerte"/>
    <s v="DebilFuerte"/>
    <n v="7"/>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6"/>
    <s v="Firma de compromiso de cumplimiento_x000a_"/>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1"/>
    <s v="Aplicación código de ética"/>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s v="Fuerte"/>
    <s v="DebilFuerte"/>
    <n v="7"/>
    <s v="Débil"/>
    <s v="Directamente"/>
    <s v="Directamente"/>
    <s v="DébilDirectamenteDirectamente"/>
    <s v=""/>
    <s v=""/>
  </r>
  <r>
    <s v="Control Interno"/>
    <x v="1"/>
    <s v="Corrupción"/>
    <s v="TODOS LOS PROCESOS"/>
    <s v="Puede ocurrir intercambio extraoficial de favores, en el cual un individuo se beneficie a si mismo o aun tercero. Amiguismo y clientelismo."/>
    <n v="3.0399999999999991"/>
    <s v="Formato de Control de Visitantes"/>
    <m/>
    <m/>
    <m/>
    <m/>
    <m/>
    <m/>
    <m/>
    <m/>
    <n v="0"/>
    <s v="Debil"/>
    <s v="Fuerte"/>
    <s v="DebilFuerte"/>
    <n v="7"/>
    <s v="Débil"/>
    <s v="Directamente"/>
    <s v="Directamente"/>
    <s v="DébilDirectamenteDirectamente"/>
    <s v=""/>
    <s v=""/>
  </r>
  <r>
    <s v="Control Interno"/>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s v="Fuerte"/>
    <s v="DebilFuerte"/>
    <n v="7"/>
    <s v="Débil"/>
    <s v="Directamente"/>
    <s v="Directamente"/>
    <s v="DébilDirectamenteDirectamente"/>
    <s v=""/>
    <s v=""/>
  </r>
  <r>
    <s v="Control Interno"/>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Control Interno"/>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s v="Fuerte"/>
    <s v="DebilFuerte"/>
    <n v="7"/>
    <s v="Débil"/>
    <s v="No disminuye"/>
    <s v="Directamente"/>
    <s v="DébilNo disminuyeDirectamente"/>
    <s v=""/>
    <s v=""/>
  </r>
  <r>
    <s v="Control Interno"/>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2"/>
    <s v="Firma de compromiso de cumplimiento"/>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299999999999994"/>
    <s v="Aplicación código de ética"/>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399999999999991"/>
    <s v="Auditorias de control interno"/>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2"/>
    <s v="Aplicación código de ética"/>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299999999999994"/>
    <s v="Auditorias de control interno"/>
    <m/>
    <m/>
    <m/>
    <m/>
    <m/>
    <m/>
    <m/>
    <m/>
    <n v="0"/>
    <s v="Debil"/>
    <s v="Fuerte"/>
    <s v="DebilFuerte"/>
    <n v="7"/>
    <s v="Débil"/>
    <s v="No disminuye"/>
    <s v="Directamente"/>
    <s v="DébilNo disminuyeDirectamente"/>
    <s v=""/>
    <s v=""/>
  </r>
  <r>
    <s v="Control Interno"/>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s v="Fuerte"/>
    <s v="DebilFuerte"/>
    <n v="7"/>
    <s v="Débil"/>
    <s v="Directamente"/>
    <s v="Directamente"/>
    <s v="DébilDirectamenteDirectamente"/>
    <s v=""/>
    <s v=""/>
  </r>
  <r>
    <s v="Control Interno"/>
    <x v="6"/>
    <s v="Corrupción"/>
    <s v="TODOS LOS PROCESOS"/>
    <s v="Puede incitar la participación de varias personas o compañías para cometer un delito buscando el beneficio propio. Concierto para delinquir."/>
    <n v="8.02"/>
    <s v="Firma de compromiso de cumplimiento"/>
    <m/>
    <m/>
    <m/>
    <m/>
    <m/>
    <m/>
    <m/>
    <m/>
    <n v="0"/>
    <s v="Debil"/>
    <s v="Fuerte"/>
    <s v="DebilFuerte"/>
    <n v="7"/>
    <s v="Débil"/>
    <s v="Directamente"/>
    <s v="Directamente"/>
    <s v="DébilDirectamenteDirectamente"/>
    <s v=""/>
    <s v=""/>
  </r>
  <r>
    <s v="Control Interno"/>
    <x v="6"/>
    <s v="Corrupción"/>
    <s v="TODOS LOS PROCESOS"/>
    <s v="Puede incitar la participación de varias personas o compañías para cometer un delito buscando el beneficio propio. Concierto para delinquir."/>
    <n v="8.0299999999999994"/>
    <s v="Aplicación código de ética"/>
    <m/>
    <m/>
    <m/>
    <m/>
    <m/>
    <m/>
    <m/>
    <m/>
    <n v="0"/>
    <s v="Debil"/>
    <s v="Fuerte"/>
    <s v="DebilFuerte"/>
    <n v="7"/>
    <s v="Débil"/>
    <s v="Directamente"/>
    <s v="Indirectamente"/>
    <s v="DébilDirectamenteIndirectamente"/>
    <s v=""/>
    <s v=""/>
  </r>
  <r>
    <s v="Control Interno"/>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s v="Fuerte"/>
    <s v="DebilFuerte"/>
    <n v="7"/>
    <s v="Débil"/>
    <s v="Directamente"/>
    <s v="Indirectamente"/>
    <s v="DébilDirectamenteIndirectamente"/>
    <s v=""/>
    <s v=""/>
  </r>
  <r>
    <s v="Control Interno"/>
    <x v="6"/>
    <s v="Corrupción"/>
    <s v="TODOS LOS PROCESOS"/>
    <s v="Puede incitar la participación de varias personas o compañías para cometer un delito buscando el beneficio propio. Concierto para delinquir."/>
    <n v="8.0499999999999989"/>
    <s v="Auditorias de control interno"/>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1"/>
    <s v="Definición de presupuestos "/>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2"/>
    <s v="Publicacion de los contrat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299999999999994"/>
    <s v="Comité de Contrat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399999999999991"/>
    <s v="Estudios previ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s v="Fuerte"/>
    <s v="DebilFuerte"/>
    <n v="7"/>
    <s v="Débil"/>
    <s v="No disminuye"/>
    <s v="Directamente"/>
    <s v="DébilNo disminuyeDirectamente"/>
    <s v=""/>
    <s v=""/>
  </r>
  <r>
    <s v="Control Interno"/>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1"/>
    <s v="Aplicación del formato del control de bienes y rentas"/>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2"/>
    <s v="Firma de compromiso de cumplimiento"/>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3"/>
    <s v="Aplicación código de ética"/>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2"/>
    <s v="Identificación de activos a comerciallizar o destruir dentro del comité de negocios de SAE"/>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3"/>
    <s v="Seguimiento a gestión dentro de comité directivo y comité de negocios"/>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No disminuye"/>
    <s v="Directamente"/>
    <s v="DébilNo disminuyeDirectamente"/>
    <s v=""/>
    <s v=""/>
  </r>
  <r>
    <s v="Control Interno"/>
    <x v="16"/>
    <s v="Operativo"/>
    <s v="GESTIÓN FINANCIERA"/>
    <s v="Se pueden realizar inversiones sin la información necesaria"/>
    <n v="17.010000000000002"/>
    <s v="aplicación del procedimiento de gestion de inversiones P-GF3-066"/>
    <m/>
    <m/>
    <m/>
    <m/>
    <m/>
    <m/>
    <m/>
    <m/>
    <n v="0"/>
    <s v="Debil"/>
    <s v="Fuerte"/>
    <s v="DebilFuerte"/>
    <n v="7"/>
    <s v="Débil"/>
    <s v="No disminuye"/>
    <s v="Directamente"/>
    <s v="DébilNo disminuyeDirectamente"/>
    <s v=""/>
    <s v=""/>
  </r>
  <r>
    <s v="Control Interno"/>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20000000000003"/>
    <s v="Se verifica el cumplimiento del presupuesto para cada uno de los pagos reallizados."/>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30000000000005"/>
    <s v="Se realiza seguimiento a los ingresos presupuestados."/>
    <m/>
    <m/>
    <m/>
    <m/>
    <m/>
    <m/>
    <m/>
    <m/>
    <n v="0"/>
    <s v="Debil"/>
    <s v="Fuerte"/>
    <s v="DebilFuerte"/>
    <n v="7"/>
    <s v="Débil"/>
    <s v="No disminuye"/>
    <s v="Directamente"/>
    <s v="DébilNo disminuyeDirectamente"/>
    <s v=""/>
    <s v=""/>
  </r>
  <r>
    <s v="Control Interno"/>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s v="Fuerte"/>
    <s v="DebilFuerte"/>
    <n v="7"/>
    <s v="Débil"/>
    <s v="No disminuye"/>
    <s v="Directamente"/>
    <s v="DébilNo disminuyeDirectamente"/>
    <s v=""/>
    <s v=""/>
  </r>
  <r>
    <s v="Control Interno"/>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s v="Fuerte"/>
    <s v="DebilFuerte"/>
    <n v="7"/>
    <s v="Débil"/>
    <s v="No disminuye"/>
    <s v="Directamente"/>
    <s v="DébilNo disminuyeDirectamente"/>
    <s v=""/>
    <s v=""/>
  </r>
  <r>
    <s v="Control Interno"/>
    <x v="19"/>
    <s v="Seguridad de la Información"/>
    <s v="TODOS LOS PROCESOS"/>
    <s v="Falta de programas de gestión de cambio y seguimientos en el uso y apropiación de TIC's"/>
    <n v="20.010000000000002"/>
    <s v="Seguimeintos realizados al plan de acción "/>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1"/>
    <s v="Aplicación Procedimiento de Elaboración y Actualización del presupuesto"/>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20000000000003"/>
    <s v="Se verifica el cumplimiento del presupuesto para cada uno de los pagos reallizados."/>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30000000000005"/>
    <s v="Se realiza seguimiento a los ingresos presupuestados."/>
    <m/>
    <m/>
    <m/>
    <m/>
    <m/>
    <m/>
    <m/>
    <m/>
    <n v="0"/>
    <s v="Debil"/>
    <s v="Fuerte"/>
    <s v="DebilFuerte"/>
    <n v="7"/>
    <s v="Débil"/>
    <s v="No disminuye"/>
    <s v="Directamente"/>
    <s v="DébilNo disminuyeDirectamente"/>
    <s v=""/>
    <s v=""/>
  </r>
  <r>
    <s v="Control Interno"/>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No disminuye"/>
    <s v="Directamente"/>
    <s v="DébilNo disminuyeDirectamente"/>
    <s v=""/>
    <s v=""/>
  </r>
  <r>
    <s v="Control Interno"/>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No disminuye"/>
    <s v="Directamente"/>
    <s v="DébilNo disminuyeDirectamente"/>
    <s v=""/>
    <s v=""/>
  </r>
  <r>
    <s v="Control Interno"/>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No disminuye"/>
    <s v="Directamente"/>
    <s v="DébilNo disminuyeDirectamente"/>
    <s v=""/>
    <s v=""/>
  </r>
  <r>
    <s v="Control Interno"/>
    <x v="23"/>
    <s v="Seguridad de la Información"/>
    <s v="RECEPCIÓN Y REGISTRO"/>
    <s v="No contar con la información real del inventario de los activos en administración"/>
    <n v="75.010000000000005"/>
    <s v="Definición de politica en la recepción de Activos"/>
    <m/>
    <m/>
    <m/>
    <m/>
    <m/>
    <m/>
    <m/>
    <m/>
    <n v="0"/>
    <s v="Debil"/>
    <s v="Fuerte"/>
    <s v="DebilFuerte"/>
    <n v="7"/>
    <s v="Débil"/>
    <s v="No disminuye"/>
    <s v="Directamente"/>
    <s v="DébilNo disminuyeDirectamente"/>
    <s v=""/>
    <s v=""/>
  </r>
  <r>
    <s v="Control Interno"/>
    <x v="23"/>
    <s v="Seguridad de la Información"/>
    <s v="RECEPCIÓN Y REGISTRO"/>
    <s v="No contar con la información real del inventario de los activos en administración"/>
    <n v="75.02000000000001"/>
    <s v="Seguimiento del lider del registro de los activos"/>
    <m/>
    <m/>
    <m/>
    <m/>
    <m/>
    <m/>
    <m/>
    <m/>
    <n v="0"/>
    <s v="Debil"/>
    <s v="Fuerte"/>
    <s v="DebilFuerte"/>
    <n v="7"/>
    <s v="Débil"/>
    <s v="No disminuye"/>
    <s v="Directamente"/>
    <s v="DébilNo disminuyeDirectamente"/>
    <s v=""/>
    <s v=""/>
  </r>
  <r>
    <s v="Control Interno"/>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Control Interno"/>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No disminuye"/>
    <s v="Directamente"/>
    <s v="DébilNo disminuyeDirectamente"/>
    <s v=""/>
    <s v=""/>
  </r>
  <r>
    <s v="Control Interno"/>
    <x v="25"/>
    <s v="Operativo"/>
    <s v="TODOS LOS PROCESOS"/>
    <s v="Puede ocurrir que no tenga proveedores idóneos disponibles"/>
    <n v="25.01"/>
    <s v="Se cuenta con un sistema de registro de proveedores"/>
    <m/>
    <m/>
    <m/>
    <m/>
    <m/>
    <m/>
    <m/>
    <m/>
    <n v="0"/>
    <s v="Debil"/>
    <s v="Fuerte"/>
    <s v="DebilFuerte"/>
    <n v="7"/>
    <s v="Débil"/>
    <s v="No disminuye"/>
    <s v="Directamente"/>
    <s v="DébilNo disminuyeDirectamente"/>
    <s v=""/>
    <s v=""/>
  </r>
  <r>
    <s v="Control Interno"/>
    <x v="25"/>
    <s v="Operativo"/>
    <s v="TODOS LOS PROCESOS"/>
    <s v="Puede ocurrir que no tenga proveedores idóneos disponibles"/>
    <n v="25.020000000000003"/>
    <s v="Contratro elaboración ROM"/>
    <m/>
    <m/>
    <m/>
    <m/>
    <m/>
    <m/>
    <m/>
    <m/>
    <n v="0"/>
    <s v="Debil"/>
    <s v="Fuerte"/>
    <s v="DebilFuerte"/>
    <n v="7"/>
    <s v="Débil"/>
    <s v="No disminuye"/>
    <s v="Directamente"/>
    <s v="DébilNo disminuyeDirectamente"/>
    <s v=""/>
    <s v=""/>
  </r>
  <r>
    <s v="Control Interno"/>
    <x v="25"/>
    <s v="Operativo"/>
    <s v="TODOS LOS PROCESOS"/>
    <s v="Puede ocurrir que no tenga proveedores idóneos disponibles"/>
    <n v="25.030000000000005"/>
    <s v="Aplicación Procedimiento elaboración de Estudios Previos"/>
    <m/>
    <m/>
    <m/>
    <m/>
    <m/>
    <m/>
    <m/>
    <m/>
    <n v="0"/>
    <s v="Debil"/>
    <s v="Fuerte"/>
    <s v="DebilFuerte"/>
    <n v="7"/>
    <s v="Débil"/>
    <s v="No disminuye"/>
    <s v="Directamente"/>
    <s v="DébilNo disminuyeDirectamente"/>
    <s v=""/>
    <s v=""/>
  </r>
  <r>
    <s v="Control Interno"/>
    <x v="26"/>
    <s v="Operativo"/>
    <s v="TODOS LOS PROCESOS"/>
    <s v="Se podría contratar un servicio innecesario"/>
    <n v="26.01"/>
    <s v="Aplicación Procedimiento elaboración de Estudios Previos"/>
    <m/>
    <m/>
    <m/>
    <m/>
    <m/>
    <m/>
    <m/>
    <m/>
    <n v="0"/>
    <s v="Debil"/>
    <s v="Fuerte"/>
    <s v="DebilFuerte"/>
    <n v="7"/>
    <s v="Débil"/>
    <s v="No disminuye"/>
    <s v="Directamente"/>
    <s v="DébilNo disminuyeDirectamente"/>
    <s v=""/>
    <s v=""/>
  </r>
  <r>
    <s v="Control Interno"/>
    <x v="26"/>
    <s v="Operativo"/>
    <s v="TODOS LOS PROCESOS"/>
    <s v="Se podría contratar un servicio innecesario"/>
    <n v="26.020000000000003"/>
    <s v="Aplicación del Procedimiento de ROM y Formato de Solicitud de Aprobación de ROM"/>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1"/>
    <s v="procedimiento P-DP3-030_Registro_y_clasificacion_de_Depositarios, incluyendo mecanismo de evaluación de depositarios."/>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20000000000003"/>
    <s v="Sistema de información de registro de depositarios donde desarrolla el proceso"/>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30000000000005"/>
    <s v="Procedimiento de registro de depositarios y liquidadores, donde se establecen los requisitos y operacion de la selección"/>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40000000000006"/>
    <s v="Disponibilidad de un módulo de actualización de la información del Depositario registrada en el sistema"/>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30000000000005"/>
    <s v="Aplicación del protocolo de ventas CISA SAE"/>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80000000000013"/>
    <s v="Aplicación del procedimiento de chatarrización"/>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1"/>
    <s v="Aplicación del procedimiento de alistamiento de activos (Inmuebles, Muebles, Sociedade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19999999999996"/>
    <s v="Sistema de información Matrix con trazabilidad de los activos de información"/>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29999999999994"/>
    <s v="Visitas períodicas a cada uno de los activo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39999999999992"/>
    <s v="Registro y verificación de informe de Gestión de Depositarios"/>
    <m/>
    <m/>
    <m/>
    <m/>
    <m/>
    <m/>
    <m/>
    <m/>
    <n v="0"/>
    <s v="Debil"/>
    <s v="Fuerte"/>
    <s v="DebilFuerte"/>
    <n v="7"/>
    <s v="Débil"/>
    <s v="No disminuye"/>
    <s v="Directamente"/>
    <s v="DébilNo disminuyeDirectamente"/>
    <s v=""/>
    <s v=""/>
  </r>
  <r>
    <s v="Control Interno"/>
    <x v="31"/>
    <s v="Operativo"/>
    <s v="DISPOSICIÓN FINAL DE ACTIVOS"/>
    <s v="Podría ocurrir que no se entregue el activo en administración o disposición final correspondiente"/>
    <n v="34.01"/>
    <s v="Aplicación procedimiento de alistamiento para la devolución de activos."/>
    <m/>
    <m/>
    <m/>
    <m/>
    <m/>
    <m/>
    <m/>
    <m/>
    <n v="0"/>
    <s v="Debil"/>
    <s v="Fuerte"/>
    <s v="DebilFuerte"/>
    <n v="7"/>
    <s v="Débil"/>
    <s v="No disminuye"/>
    <s v="Directamente"/>
    <s v="DébilNo disminuyeDirectamente"/>
    <s v=""/>
    <s v=""/>
  </r>
  <r>
    <s v="Control Interno"/>
    <x v="31"/>
    <s v="Operativo"/>
    <s v="DISPOSICIÓN FINAL DE ACTIVOS"/>
    <s v="Podría ocurrir que no se entregue el activo en administración o disposición final correspondiente"/>
    <n v="34.019999999999996"/>
    <s v="Procedimiento de entrega de activos"/>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1"/>
    <s v="Descriptores definidos en el Sistema de informacionde correspondencia recibida (ZEUS)"/>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19999999999996"/>
    <s v="Se cuenta con canales de comunicación directos con la fiscalia."/>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s v="Fuerte"/>
    <s v="DebilFuerte"/>
    <n v="7"/>
    <s v="Débil"/>
    <s v="No disminuye"/>
    <s v="Directamente"/>
    <s v="DébilNo disminuyeDirectamente"/>
    <s v=""/>
    <s v=""/>
  </r>
  <r>
    <s v="Control Interno"/>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Control Interno"/>
    <x v="34"/>
    <s v="Operativo"/>
    <s v="GESTIÓN FINANCIERA"/>
    <s v="Se podría presentar fallas en la identificación de las características de los recaudos y pagos"/>
    <n v="38.01"/>
    <s v="Estandarizaciòn de flujo de pagos en el aplicativo ZEUS"/>
    <m/>
    <m/>
    <m/>
    <m/>
    <m/>
    <m/>
    <m/>
    <m/>
    <n v="0"/>
    <s v="Debil"/>
    <s v="Fuerte"/>
    <s v="DebilFuerte"/>
    <n v="7"/>
    <s v="Débil"/>
    <s v="No disminuye"/>
    <s v="Directamente"/>
    <s v="DébilNo disminuyeDirectamente"/>
    <s v=""/>
    <s v=""/>
  </r>
  <r>
    <s v="Control Interno"/>
    <x v="34"/>
    <s v="Operativo"/>
    <s v="GESTIÓN FINANCIERA"/>
    <s v="Se podría presentar fallas en la identificación de las características de los recaudos y pagos"/>
    <n v="38.019999999999996"/>
    <s v="Instructivo para generación de cupon recaudo general."/>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1"/>
    <s v="Se realiza un presupuesto anual desarrollado por cada una de las àreas, tanto para ingresos como para gastos."/>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19999999999996"/>
    <s v="Se verifica el cumplimiento del presupuesto para cada uno de los pagos reallizados."/>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29999999999994"/>
    <s v="Se realiza seguimiento a los ingresos presupuestados."/>
    <m/>
    <m/>
    <m/>
    <m/>
    <m/>
    <m/>
    <m/>
    <m/>
    <n v="0"/>
    <s v="Debil"/>
    <s v="Fuerte"/>
    <s v="DebilFuerte"/>
    <n v="7"/>
    <s v="Débil"/>
    <s v="No disminuye"/>
    <s v="Directamente"/>
    <s v="DébilNo disminuyeDirectamente"/>
    <s v=""/>
    <s v=""/>
  </r>
  <r>
    <s v="Control Interno"/>
    <x v="36"/>
    <s v="Operativo"/>
    <s v="GESTIÓN FINANCIERA"/>
    <s v="Puede ocurrir que no se cuente con información del estado de cuenta por activo"/>
    <n v="40.01"/>
    <s v="Se cuenta con un Instructivo de generación de estado de cuenta de activos y Formato de estado de cuenta"/>
    <m/>
    <m/>
    <m/>
    <m/>
    <m/>
    <m/>
    <m/>
    <m/>
    <n v="0"/>
    <s v="Debil"/>
    <s v="Fuerte"/>
    <s v="DebilFuerte"/>
    <n v="7"/>
    <s v="Débil"/>
    <s v="No disminuye"/>
    <s v="Directamente"/>
    <s v="DébilNo disminuyeDirectamente"/>
    <s v=""/>
    <s v=""/>
  </r>
  <r>
    <s v="Control Interno"/>
    <x v="36"/>
    <s v="Operativo"/>
    <s v="GESTIÓN FINANCIERA"/>
    <s v="Puede ocurrir que no se cuente con información del estado de cuenta por activo"/>
    <n v="40.019999999999996"/>
    <s v="Sistema de información Matrix con trazabilidad de los activos de información"/>
    <m/>
    <m/>
    <m/>
    <m/>
    <m/>
    <m/>
    <m/>
    <m/>
    <n v="0"/>
    <s v="Debil"/>
    <s v="Fuerte"/>
    <s v="DebilFuerte"/>
    <n v="7"/>
    <s v="Débil"/>
    <s v="No disminuye"/>
    <s v="Directamente"/>
    <s v="DébilNo disminuyeDirectamente"/>
    <s v=""/>
    <s v=""/>
  </r>
  <r>
    <s v="Control Interno"/>
    <x v="37"/>
    <s v="Estratégico"/>
    <s v="GESTIÓN FINANCIERA"/>
    <s v="Puede ocurrir que SAE disponga de los recursos de los activos del FRISCO desconociendo la condición de estos. "/>
    <n v="41.01"/>
    <s v="Formato de certificación de afectación directa de activos."/>
    <m/>
    <m/>
    <m/>
    <m/>
    <m/>
    <m/>
    <m/>
    <m/>
    <n v="0"/>
    <s v="Debil"/>
    <s v="Fuerte"/>
    <s v="DebilFuerte"/>
    <n v="7"/>
    <s v="Débil"/>
    <s v="No disminuye"/>
    <s v="Directamente"/>
    <s v="DébilNo disminuyeDirectamente"/>
    <s v=""/>
    <s v=""/>
  </r>
  <r>
    <s v="Control Interno"/>
    <x v="38"/>
    <s v="Operativo"/>
    <s v="GESTIÓN FINANCIERA"/>
    <s v="Se podría reportar información financiera inexacta tanto de SAE como del FRISCO."/>
    <n v="42.01"/>
    <s v="Se cuenta con contabilidades separadas, una para el FRISCO y una para SAE."/>
    <m/>
    <m/>
    <m/>
    <m/>
    <m/>
    <m/>
    <m/>
    <m/>
    <n v="0"/>
    <s v="Debil"/>
    <s v="Fuerte"/>
    <s v="DebilFuerte"/>
    <n v="7"/>
    <s v="Débil"/>
    <s v="No disminuye"/>
    <s v="Directamente"/>
    <s v="DébilNo disminuyeDirectamente"/>
    <s v=""/>
    <s v=""/>
  </r>
  <r>
    <s v="Control Interno"/>
    <x v="38"/>
    <s v="Operativo"/>
    <s v="GESTIÓN FINANCIERA"/>
    <s v="Se podría reportar información financiera inexacta tanto de SAE como del FRISCO."/>
    <n v="42.019999999999996"/>
    <s v="Se realizan conciliaciones de cada registro contable."/>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1"/>
    <s v="Capacitación continua, criterios de direccionamiento de correspondencia"/>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19999999999996"/>
    <s v=" Base de datos actualizada de usuarios en el aplicativo de Correspondencia."/>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29999999999994"/>
    <s v="Mantenimiento del aplicativo por fuera de la jornadada laboral."/>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39999999999992"/>
    <s v="Priorizar atención de posibles fallas del aplicativo cuando se presenten."/>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59999999999988"/>
    <s v="Seguimiento a ZEUS"/>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1"/>
    <s v="Se cuenta con una verificación por parte del Comitè Institucional de Desarrollo Adminsitrativo."/>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19999999999996"/>
    <s v="Se cuenta con una verificaciòn por parte del lìder del proceso."/>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29999999999994"/>
    <s v="Se realiza levantamiento información directamente con el área dando cumplimiento a la normatividad de gestión documental"/>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1"/>
    <s v="Capacitación temas de organización y conformación de expedientes"/>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19999999999996"/>
    <s v="Diligenciamiento de la hoja de control de cada expediente."/>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19999999999996"/>
    <s v="P-GJ2-079_Procedimiento_Atención_Conceptos_Juridic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29999999999994"/>
    <s v="SP-GJ2-080_Procedimiento_revision_y_expedicion_de_actos_administrativ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39999999999992"/>
    <s v="P-GJ1-070_Procedimiento_Tutela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1"/>
    <s v="Aplicación del procedimiento de representación Judicial P-GJ1-081"/>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19999999999996"/>
    <s v="P-GJ2-079_Procedimiento_Atención_Conceptos_Juridico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29999999999994"/>
    <s v="P-GJ2-080_Procedimiento_revision_y_expedicion_de_actos_administrativo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39999999999992"/>
    <s v="P-GJ1-070_Procedimiento_Tutela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19999999999996"/>
    <s v="Aplicación Procedimiento elaboración de Estudios Previo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29999999999994"/>
    <s v="Comité de Contrato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39999999999992"/>
    <s v="Aplicación Procedimiento de Elaboración y Actualización del presupuesto"/>
    <m/>
    <m/>
    <m/>
    <m/>
    <m/>
    <m/>
    <m/>
    <m/>
    <n v="0"/>
    <s v="Debil"/>
    <s v="Fuerte"/>
    <s v="DebilFuerte"/>
    <n v="7"/>
    <s v="Débil"/>
    <s v="No disminuye"/>
    <s v="Directamente"/>
    <s v="DébilNo disminuyeDirectamente"/>
    <s v=""/>
    <s v=""/>
  </r>
  <r>
    <s v="Control Interno"/>
    <x v="45"/>
    <s v="Operativo"/>
    <s v="ADQUISICIONES"/>
    <s v="Puede ocurrir que existan debilidades para realizar la supervisión o interventoría del contrato."/>
    <n v="51.01"/>
    <s v="Aplición del  procedimiento de supervisión o interventoria y liquidación de contratos"/>
    <m/>
    <m/>
    <m/>
    <m/>
    <m/>
    <m/>
    <m/>
    <m/>
    <n v="0"/>
    <s v="Debil"/>
    <s v="Fuerte"/>
    <s v="DebilFuerte"/>
    <n v="7"/>
    <s v="Débil"/>
    <s v="No disminuye"/>
    <s v="Directamente"/>
    <s v="DébilNo disminuyeDirectamente"/>
    <s v=""/>
    <s v=""/>
  </r>
  <r>
    <s v="Control Interno"/>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Control Interno"/>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Control Interno"/>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Control Interno"/>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Control Interno"/>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s v="Fuerte"/>
    <s v="DebilFuerte"/>
    <n v="7"/>
    <s v="Débil"/>
    <s v="No disminuye"/>
    <s v="Directamente"/>
    <s v="DébilNo disminuyeDirectamente"/>
    <s v=""/>
    <s v=""/>
  </r>
  <r>
    <s v="Control Interno"/>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29999999999994"/>
    <s v="Dimensionamiento de la planta"/>
    <m/>
    <m/>
    <m/>
    <m/>
    <m/>
    <m/>
    <m/>
    <m/>
    <n v="0"/>
    <s v="Debil"/>
    <s v="Fuerte"/>
    <s v="DebilFuerte"/>
    <n v="7"/>
    <s v="Débil"/>
    <s v="No disminuye"/>
    <s v="Directamente"/>
    <s v="DébilNo disminuyeDirectamente"/>
    <s v=""/>
    <s v=""/>
  </r>
  <r>
    <s v="Control Interno"/>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1"/>
    <s v="Se cuenta con un plan de inducción y reinducción en el que se busca cumplir con la curva de aprendizaje definida."/>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19999999999996"/>
    <s v="Se realizan las evaluaciones de las capacitaciones recibidas."/>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Control Interno"/>
    <x v="54"/>
    <s v="Operativo"/>
    <s v="GESTIÓN DEL TALENTO HUMANO"/>
    <s v="Se podrían presentar que no se optimicen las competencias del  Talento humano de la SAE"/>
    <n v="60.01"/>
    <s v="Procedimiento y ejecución del plan empresarial de capacitación"/>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1"/>
    <s v="Se cuenta con inventario detallado de los activos y se la relacion de los funcionarios a cargo."/>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29999999999994"/>
    <s v="Procedimiento de asignación de bienes devolutivos y elementos de consumo a funcionarios P-AB1-064"/>
    <m/>
    <m/>
    <m/>
    <m/>
    <m/>
    <m/>
    <m/>
    <m/>
    <n v="0"/>
    <s v="Debil"/>
    <s v="Fuerte"/>
    <s v="DebilFuerte"/>
    <n v="7"/>
    <s v="Débil"/>
    <s v="No disminuye"/>
    <s v="Directamente"/>
    <s v="DébilNo disminuyeDirectamente"/>
    <s v=""/>
    <s v=""/>
  </r>
  <r>
    <s v="Control Interno"/>
    <x v="56"/>
    <s v="Operativo"/>
    <s v="ADMINISTRACIÓN DE BIENES DE FUNICIONAMIENTO"/>
    <s v="Podría ocurrir que no se identifiquen las necesidades de mantenimiento"/>
    <n v="62.01"/>
    <s v="1 vez al mes se enciende la planta eléctrica."/>
    <m/>
    <m/>
    <m/>
    <m/>
    <m/>
    <m/>
    <m/>
    <m/>
    <n v="0"/>
    <s v="Debil"/>
    <s v="Fuerte"/>
    <s v="DebilFuerte"/>
    <n v="7"/>
    <s v="Débil"/>
    <s v="No disminuye"/>
    <s v="Directamente"/>
    <s v="DébilNo disminuyeDirectamente"/>
    <s v=""/>
    <s v=""/>
  </r>
  <r>
    <s v="Control Interno"/>
    <x v="57"/>
    <s v="Operativo"/>
    <s v="ADMINISTRACIÓN DE BIENES DE FUNICIONAMIENTO"/>
    <s v="Se podría presentar daño o deterioro al mobiliario (muebles y enseres) de SAE"/>
    <n v="63.01"/>
    <s v="Toma de inventarios anual donde se establece el estado del bien."/>
    <m/>
    <m/>
    <m/>
    <m/>
    <m/>
    <m/>
    <m/>
    <m/>
    <n v="0"/>
    <s v="Debil"/>
    <s v="Fuerte"/>
    <s v="DebilFuerte"/>
    <n v="7"/>
    <s v="Débil"/>
    <s v="No disminuye"/>
    <s v="Directamente"/>
    <s v="DébilNo disminuyeDirectamente"/>
    <s v=""/>
    <s v=""/>
  </r>
  <r>
    <s v="Control Interno"/>
    <x v="58"/>
    <s v="Operativo"/>
    <s v="EVALUACIÒN Y CONTROL"/>
    <s v="Podría ocurrir que se incumpla con las auditorías y seguimientos programados en el Plan Anual de auditoría"/>
    <n v="64.010000000000005"/>
    <m/>
    <m/>
    <m/>
    <m/>
    <m/>
    <m/>
    <m/>
    <m/>
    <m/>
    <n v="0"/>
    <s v="Debil"/>
    <s v="Fuerte"/>
    <s v="DebilFuerte"/>
    <n v="7"/>
    <s v="Débil"/>
    <s v="No disminuye"/>
    <s v="Directamente"/>
    <s v="DébilNo disminuyeDirectamente"/>
    <s v=""/>
    <s v=""/>
  </r>
  <r>
    <s v="Control Interno"/>
    <x v="59"/>
    <s v="Operativo"/>
    <s v="TODOS LOS PROCESOS"/>
    <s v="Podría ocurrir que se ejecuten planes de mejoramiento que no sean efectivos."/>
    <m/>
    <s v="Revisión y aprobación de los lideres de proceso y la Presidencia de SAE."/>
    <s v="Reducir el riesgo"/>
    <s v="Asignado"/>
    <s v="Adecuado"/>
    <s v="Inoportuna"/>
    <s v="Prevenir"/>
    <s v="Confiable"/>
    <s v="Se investigan y resuelven oportunamente"/>
    <s v="Incompleta"/>
    <n v="80"/>
    <s v="Debil"/>
    <s v="Fuerte"/>
    <s v="DebilFuerte"/>
    <n v="7"/>
    <s v="Débil"/>
    <s v="Directamente"/>
    <s v="No disminuye"/>
    <s v="DébilDirectamenteNo disminuye"/>
    <s v=""/>
    <s v=""/>
  </r>
  <r>
    <s v="Control Interno"/>
    <x v="59"/>
    <s v="Operativo"/>
    <s v="TODOS LOS PROCESOS"/>
    <s v="Podría ocurrir que se ejecuten planes de mejoramiento que no sean efectivos."/>
    <n v="65.02000000000001"/>
    <s v="Realizar semestralmente seguimiento al cumplimiento de los Planes de Mejoramiento con Entes de Control."/>
    <s v="Reducir el riesgo"/>
    <s v="Asignado"/>
    <s v="Adecuado"/>
    <s v="Oportuna"/>
    <s v="Detectar"/>
    <s v="Confiable"/>
    <s v="Se investigan y resuelven oportunamente"/>
    <s v="Completa"/>
    <n v="95"/>
    <s v="Moderado"/>
    <s v="Fuerte"/>
    <s v="ModeradoFuerte"/>
    <n v="4"/>
    <s v="Moderado"/>
    <s v="Directamente"/>
    <s v="No disminuye"/>
    <s v="ModeradoDirectamenteNo disminuye"/>
    <n v="1"/>
    <n v="0"/>
  </r>
  <r>
    <s v="Control Interno"/>
    <x v="83"/>
    <s v="Corrupción"/>
    <s v="EVALUACIÒN Y CONTROL"/>
    <s v="Puede ocurrir que se presente manipulación o direccionamiento de información procesada o generada en el marco de la actividad de la auditoría interna, con el fin de obtener provecho propio o de un tercero."/>
    <m/>
    <s v="Se suscribe documento  MANIFESTACION EXPRESA DE ACEPTACION INDIVIDUAL DE LOS AUDITORES – CODIGO DE ETICA DE LOS AUDITORES INTERNOS SAE SAS, por cada una de las auditorías realizad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Control Interno"/>
    <x v="91"/>
    <s v="Operativo"/>
    <s v="EVALUACIÒN Y CONTROL"/>
    <s v="Podría ocurrir que se incumpla con la normatividad vigente."/>
    <m/>
    <s v="Reunion seguimiento de la OCI al PAAI"/>
    <s v="Reducir el riesgo"/>
    <s v="Asignado"/>
    <s v="Adecuado"/>
    <s v="Oportuna"/>
    <s v="Prevenir"/>
    <s v="Confiable"/>
    <s v="Se investigan y resuelven oportunamente"/>
    <s v="Completa"/>
    <n v="100"/>
    <s v="Fuerte"/>
    <s v="Fuerte"/>
    <s v="FuerteFuerte"/>
    <n v="1"/>
    <s v="Fuerte"/>
    <s v="Directamente"/>
    <s v="Directamente"/>
    <s v="FuerteDirectamenteDirectamente"/>
    <n v="2"/>
    <n v="2"/>
  </r>
  <r>
    <s v="Control Interno"/>
    <x v="60"/>
    <s v="Operativo"/>
    <s v="EVALUACIÒN Y CONTROL"/>
    <s v="No dar respuesta adecuada y oportuna a las solicitudes de asesoría y acompañamiento a la gestión de la SAE"/>
    <n v="66.010000000000005"/>
    <m/>
    <m/>
    <m/>
    <m/>
    <m/>
    <m/>
    <m/>
    <m/>
    <m/>
    <n v="0"/>
    <s v="Debil"/>
    <m/>
    <s v="Debil"/>
    <s v=""/>
    <s v=""/>
    <m/>
    <m/>
    <s v=""/>
    <s v=""/>
    <s v=""/>
  </r>
  <r>
    <s v="Control Interno"/>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s v="Fuerte"/>
    <s v="DebilFuerte"/>
    <n v="7"/>
    <s v="Débil"/>
    <s v="No disminuye"/>
    <s v="Directamente"/>
    <s v="DébilNo disminuyeDirectamente"/>
    <s v=""/>
    <s v=""/>
  </r>
  <r>
    <s v="Control Interno"/>
    <x v="62"/>
    <s v="Seguridad de la Información"/>
    <s v="GESTIÓN DE LA INFRAESTRUCTURA TECNOLOGICA"/>
    <s v="Inconsistencias o Pérdida de la Información"/>
    <s v="68a.1"/>
    <s v="Instructivo lineamientos para copias de respaldo y restauración de información"/>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2"/>
    <s v="Aplicación de procedimiento de mantenimiento de aplicaciones P-TE3-150"/>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3"/>
    <s v="Gestión de Cambios"/>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4"/>
    <s v="prueba mensual con carga de la planta eléctrica"/>
    <m/>
    <m/>
    <m/>
    <m/>
    <m/>
    <m/>
    <m/>
    <m/>
    <n v="0"/>
    <s v="Debil"/>
    <s v="Fuerte"/>
    <s v="DebilFuerte"/>
    <n v="7"/>
    <s v="Débil"/>
    <s v="No disminuye"/>
    <s v="Directamente"/>
    <s v="DébilNo disminuyeDirectamente"/>
    <s v=""/>
    <s v=""/>
  </r>
  <r>
    <s v="Control Interno"/>
    <x v="64"/>
    <s v="Operativo"/>
    <s v="SOPORTE TECNICO"/>
    <s v="Soporte técnico inadecuado"/>
    <s v="71a.1"/>
    <s v="Servicio de soporte y mantenimiento"/>
    <m/>
    <m/>
    <m/>
    <m/>
    <m/>
    <m/>
    <m/>
    <m/>
    <n v="0"/>
    <s v="Debil"/>
    <s v="Fuerte"/>
    <s v="DebilFuerte"/>
    <n v="7"/>
    <s v="Débil"/>
    <s v="No disminuye"/>
    <s v="Directamente"/>
    <s v="DébilNo disminuyeDirectamente"/>
    <s v=""/>
    <s v=""/>
  </r>
  <r>
    <s v="Control Interno"/>
    <x v="64"/>
    <s v="Operativo"/>
    <s v="SOPORTE TECNICO"/>
    <s v="Soporte técnico inadecuado"/>
    <s v="71a.2"/>
    <s v="Mesa de ayuda"/>
    <m/>
    <m/>
    <m/>
    <m/>
    <m/>
    <m/>
    <m/>
    <m/>
    <n v="0"/>
    <s v="Debil"/>
    <s v="Fuerte"/>
    <s v="DebilFuerte"/>
    <n v="7"/>
    <s v="Débil"/>
    <s v="No disminuye"/>
    <s v="Directamente"/>
    <s v="DébilNo disminuyeDirectamente"/>
    <s v=""/>
    <s v=""/>
  </r>
  <r>
    <s v="Control Interno"/>
    <x v="65"/>
    <s v="Operativo"/>
    <s v="MANTENIMIENTO Y SOPORTE DE APLICACIONES"/>
    <s v="Puede ocurrir que se genere un soporte inadecuado o inoportuno a los usuarios"/>
    <n v="72.010000000000005"/>
    <s v="Programas de capacitación entrenamiento y divulgación de los servicios de IT"/>
    <m/>
    <m/>
    <m/>
    <m/>
    <m/>
    <m/>
    <m/>
    <m/>
    <n v="0"/>
    <s v="Debil"/>
    <s v="Fuerte"/>
    <s v="DebilFuerte"/>
    <n v="7"/>
    <s v="Débil"/>
    <s v="No disminuye"/>
    <s v="Directamente"/>
    <s v="DébilNo disminuyeDirectamente"/>
    <s v=""/>
    <s v=""/>
  </r>
  <r>
    <s v="Control Interno"/>
    <x v="66"/>
    <s v="Seguridad de la Información"/>
    <s v="GESTIÓN DE LA INFRAESTRUCTURA TECNOLOGICA"/>
    <s v="Puede ocurrir una operación inadecuada de los sistemas de información."/>
    <n v="73.010000000000005"/>
    <s v="Manuales de usuario por proceso"/>
    <m/>
    <m/>
    <m/>
    <m/>
    <m/>
    <m/>
    <m/>
    <m/>
    <n v="0"/>
    <s v="Debil"/>
    <s v="Fuerte"/>
    <s v="DebilFuerte"/>
    <n v="7"/>
    <s v="Débil"/>
    <s v="No disminuye"/>
    <s v="Directamente"/>
    <s v="DébilNo disminuyeDirectamente"/>
    <s v=""/>
    <s v=""/>
  </r>
  <r>
    <s v="Control Interno"/>
    <x v="67"/>
    <s v="Operativo"/>
    <s v="RECEPCIÓN Y REGISTRO"/>
    <s v="Puede ocurrir que no se efectué la entrega física del activo una vez posesionado el depositario provisional"/>
    <n v="76.010000000000005"/>
    <m/>
    <m/>
    <m/>
    <m/>
    <m/>
    <m/>
    <m/>
    <m/>
    <m/>
    <n v="0"/>
    <s v="Debil"/>
    <s v="Fuerte"/>
    <s v="DebilFuerte"/>
    <n v="7"/>
    <s v="Débil"/>
    <s v="No disminuye"/>
    <s v="Directamente"/>
    <s v="DébilNo disminuyeDirectamente"/>
    <s v=""/>
    <s v=""/>
  </r>
  <r>
    <s v="Control Interno"/>
    <x v="68"/>
    <s v="Operativo"/>
    <s v="TODOS LOS PROCESOS"/>
    <s v="Puede ocurrir que se utilice erradamente las funcionalidades de los Sistemas de Información (aplicativo Zeus)_x000a_"/>
    <n v="77.010000000000005"/>
    <m/>
    <m/>
    <m/>
    <m/>
    <m/>
    <m/>
    <m/>
    <m/>
    <m/>
    <n v="0"/>
    <s v="Debil"/>
    <s v="Fuerte"/>
    <s v="DebilFuerte"/>
    <n v="7"/>
    <s v="Débil"/>
    <s v="No disminuye"/>
    <s v="Directamente"/>
    <s v="DébilNo disminuyeDirectamente"/>
    <s v=""/>
    <s v=""/>
  </r>
  <r>
    <s v="Control Interno"/>
    <x v="69"/>
    <s v="Seguridad de la Información"/>
    <s v="RECEPCIÓN Y REGISTRO"/>
    <s v="Pueden presentar errores en la información en el registro de los activos _x000a_"/>
    <n v="78.010000000000005"/>
    <m/>
    <m/>
    <m/>
    <m/>
    <m/>
    <m/>
    <m/>
    <m/>
    <m/>
    <n v="0"/>
    <s v="Debil"/>
    <s v="Fuerte"/>
    <s v="DebilFuerte"/>
    <n v="7"/>
    <s v="Débil"/>
    <s v="No disminuye"/>
    <s v="Directamente"/>
    <s v="DébilNo disminuyeDirectamente"/>
    <s v=""/>
    <s v=""/>
  </r>
  <r>
    <s v="Control Interno"/>
    <x v="70"/>
    <s v="Operativo"/>
    <s v="TODOS LOS PROCESOS"/>
    <s v="Puede ocurrir la entrega extemporánea de informes a los entes de control"/>
    <n v="79.010000000000005"/>
    <m/>
    <m/>
    <m/>
    <m/>
    <m/>
    <m/>
    <m/>
    <m/>
    <m/>
    <n v="0"/>
    <s v="Debil"/>
    <s v="Fuerte"/>
    <s v="DebilFuerte"/>
    <n v="7"/>
    <s v="Débil"/>
    <s v="No disminuye"/>
    <s v="Directamente"/>
    <s v="DébilNo disminuyeDirectamente"/>
    <s v=""/>
    <s v=""/>
  </r>
  <r>
    <s v="Control Interno"/>
    <x v="71"/>
    <s v="Operativo"/>
    <s v="ADQUISICIONES"/>
    <s v="Puede ocurrir no alcanzar el objetivo del contrato"/>
    <n v="80.010000000000005"/>
    <m/>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10000000000005"/>
    <s v="Generación de la Resolución que conforma el equipo evaluador"/>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1"/>
    <s v="Llamadas de confirmación de las áreas misionales que solicitan la asignación"/>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2"/>
    <s v="Correos de envío de las solicitudes"/>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3"/>
    <s v="Revisar el correcto diligenciamiento y aprobaciones del formato de solicitud"/>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4"/>
    <s v="Llamadas de confirmación de las áreas misionales que solicitan la asignación"/>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1"/>
    <s v="Revisión de los Depositarios Provisionales y Liquidadores que no tienen activos asignado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2"/>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3"/>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Control Interno"/>
    <x v="75"/>
    <s v="Operativo"/>
    <s v="RECEPCIÓN Y REGISTRO"/>
    <s v="Resolución de designación errónea o no generada"/>
    <n v="84.01"/>
    <s v="Creación de los activos en el inventario centralizado en un grupo"/>
    <m/>
    <m/>
    <m/>
    <m/>
    <m/>
    <m/>
    <m/>
    <m/>
    <n v="0"/>
    <s v="Debil"/>
    <s v="Fuerte"/>
    <s v="DebilFuerte"/>
    <n v="7"/>
    <s v="Débil"/>
    <s v="No disminuye"/>
    <s v="Directamente"/>
    <s v="DébilNo disminuyeDirectamente"/>
    <s v=""/>
    <s v=""/>
  </r>
  <r>
    <s v="Control Interno"/>
    <x v="75"/>
    <s v="Operativo"/>
    <s v="RECEPCIÓN Y REGISTRO"/>
    <s v="Resolución de designación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Control Interno"/>
    <x v="75"/>
    <s v="Operativo"/>
    <s v="RECEPCIÓN Y REGISTRO"/>
    <s v="Resolución de designación errónea o no generada"/>
    <n v="84.03"/>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5"/>
    <s v="Operativo"/>
    <s v="RECEPCIÓN Y REGISTRO"/>
    <s v="Resolución de designación errónea o no generada"/>
    <n v="84.04"/>
    <s v="Revisión del funcionamiento correcto del sistema de asignación"/>
    <m/>
    <m/>
    <m/>
    <m/>
    <m/>
    <m/>
    <m/>
    <m/>
    <n v="0"/>
    <s v="Debil"/>
    <s v="Fuerte"/>
    <s v="DebilFuerte"/>
    <n v="7"/>
    <s v="Débil"/>
    <s v="No disminuye"/>
    <s v="Directamente"/>
    <s v="DébilNo disminuyeDirectamente"/>
    <s v=""/>
    <s v=""/>
  </r>
  <r>
    <s v="Control Interno"/>
    <x v="75"/>
    <s v="Operativo"/>
    <s v="RECEPCIÓN Y REGISTRO"/>
    <s v="Resolución de designación errónea o no generada"/>
    <n v="84.05"/>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Control Interno"/>
    <x v="77"/>
    <s v="Operativo"/>
    <s v="RECEPCIÓN Y REGISTRO"/>
    <s v="Administrar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Control Interno"/>
    <x v="77"/>
    <s v="Operativo"/>
    <s v="RECEPCIÓN Y REGISTRO"/>
    <s v="Administrar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Control Interno"/>
    <x v="78"/>
    <s v="Operativo"/>
    <s v="RECEPCIÓN Y REGISTRO"/>
    <s v="Generación y suscripción del Acta de posesión con datos incorrectos o incompletos"/>
    <n v="87.01"/>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Control Interno"/>
    <x v="78"/>
    <s v="Operativo"/>
    <s v="RECEPCIÓN Y REGISTRO"/>
    <s v="Generación y suscripción del Acta de posesión con datos incorrectos o incompletos"/>
    <n v="87.02"/>
    <s v="Revisión del funcionamiento correcto del sistema de asignac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1"/>
    <s v="Revisión de la información de la creación de los activos en el inventario"/>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2"/>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3"/>
    <s v="No hay definido un control"/>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4"/>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Control Interno"/>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Control Interno"/>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Control Interno"/>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Control Interno"/>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Control Interno"/>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Control Interno"/>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Control Interno"/>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Control Interno"/>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Contratos"/>
    <x v="0"/>
    <s v="Corrupción"/>
    <s v="TODOS LOS PROCESOS"/>
    <s v="Posibilidad de que un funcionario vaya mas allá de las funciones designadas con el fin de obtener un beneficio privado."/>
    <m/>
    <s v="Comunicación  y seguimiento al cumplimiento de las fun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Perfiles en los Ap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Controles en los apl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Actos administrativos con funciones de cada uno de los Comités definidos para la toma de decis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Firma de compromiso de cumplimiento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Firma de compromiso de cumplimiento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Formato de Control de Visita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
    <s v="Operativo"/>
    <s v="TODOS LOS PROCESOS"/>
    <s v="Puede ocurrir falta de apoyo en los procesos de control social realizados por los ciudadanos."/>
    <m/>
    <s v="Cumplimiento de Normatividad de Ley de transparencias 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Comunicación  y seguimiento al cumplimiento de las fun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Definición de presupuesto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Publicacion de los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Comité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Plan Anual de Adquisi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Aplicación del Manual de Contratación de CISA adoptado según ac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
    <s v="Corrupción"/>
    <s v="TODOS LOS PROCESOS"/>
    <s v="Puede ocurrir que teniendo conocimiento de una conducta delictiva, no se informe a las autoridades por temor a repercusiones sociales o financieras. Omisión de denuncia"/>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Implementación de la politica de seguridad de la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Procedimiento de inserción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Procedimiento préstamo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Tabla de retenc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Perfiles en los Ap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Controles en los apl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Sistema de Seguridad de la Información - PC Secur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Seguimiento al contrato de las almacenador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Aplicación del formato del control de bienes y rent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Aplicación del procedimiento de gestión de cobro de los contratos de arrenda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Documentar los contratos realizados hasta la fecha tanto para administración directa como para los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Establecer procedimiento de cartera y cartera judicializa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Procedimiento de alistamiento de inmuebles para comercializar y procedimientos de destrucción y chatarrización de 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Identificación de activos a comerciallizar o destruir dentro del comité de negocios de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Seguimiento a gestión dentro de comité directivo y comité de negoc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Aplicación de procedimientos de diagnóstico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Identificación de activos productivos dentro del comité de negocios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Aplicación de procedimiento de desalojos y legalización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6"/>
    <s v="Operativo"/>
    <s v="GESTIÓN FINANCIERA"/>
    <s v="Se pueden realizar inversiones sin la información necesaria"/>
    <m/>
    <s v="aplicación del procedimiento de gestion de inversiones P-GF3-066"/>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6"/>
    <s v="Operativo"/>
    <s v="GESTIÓN FINANCIERA"/>
    <s v="Se pueden realizar inversiones sin la información necesaria"/>
    <m/>
    <s v="Aplicación de P-GF1-015_Procedimiento_Elaboracion_y_Actualizacion_del_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realiza un presupuesto anual desarrollado por cada una de las àreas, tanto para ingresos como para gas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8"/>
    <s v="Operativo"/>
    <s v="TODOS LOS PROCESOS"/>
    <s v="Se pueden establecer procesos con controles obsoletos o desbordados en términos de la operación"/>
    <m/>
    <s v="Aplicación del procedimiento de creación, modificación o eliminación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8"/>
    <s v="Operativo"/>
    <s v="TODOS LOS PROCESOS"/>
    <s v="Se pueden establecer procesos con controles obsoletos o desbordados en términos de la operación"/>
    <m/>
    <s v="Se cuenta con la definición de la arquitectura empresarial, donde se establece el alcance de los proces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9"/>
    <s v="Seguridad de la Información"/>
    <s v="TODOS LOS PROCESOS"/>
    <s v="Falta de programas de gestión de cambio y seguimientos en el uso y apropiación de TIC's"/>
    <m/>
    <s v="Seguimeintos realizados al plan de acción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Aplicación Procedimiento de Elaboración y Actualización del 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2"/>
    <s v="Estratégico"/>
    <s v="RECEPCIÓN Y REGISTRO"/>
    <s v="Puede que no haya recursos disponibles idóneos para la recepción de los Activos (Delegados, Bodegas, Especialistas, depositarios)"/>
    <m/>
    <s v="Aplicación del procedimiento de preparación para la recep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3"/>
    <s v="Seguridad de la Información"/>
    <s v="RECEPCIÓN Y REGISTRO"/>
    <s v="No contar con la información real del inventario de los activos en administración"/>
    <m/>
    <s v="Definición de politica en la recep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3"/>
    <s v="Seguridad de la Información"/>
    <s v="RECEPCIÓN Y REGISTRO"/>
    <s v="No contar con la información real del inventario de los activos en administración"/>
    <m/>
    <s v="Seguimiento del lider del registro de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4"/>
    <s v="Operativo"/>
    <s v="RECEPCIÓN Y REGISTRO y DIAGNOSTICO Y ALISTAMIENTO DE ACTIVOS"/>
    <s v="Puede ocurrir que no se caracterice  adecuadamente el activo "/>
    <m/>
    <s v="Acuerdos interadministrativos – IGAC, para obtención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Se cuenta con un sistema de registro de provee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Contratro elaboración RO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6"/>
    <s v="Operativo"/>
    <s v="TODOS LOS PROCESOS"/>
    <s v="Se podría contratar un servicio innecesario"/>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6"/>
    <s v="Operativo"/>
    <s v="TODOS LOS PROCESOS"/>
    <s v="Se podría contratar un servicio innecesario"/>
    <m/>
    <s v="Aplicación del Procedimiento de ROM y Formato de Solicitud de Aprobación de RO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Promoción y Negociación de Bienes In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administración directa de bienes 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tocolo de ventas CISA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Comercialización de Semovientes, sustancias quimic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destinación definitiva de bienes inmuebles - leyes espe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enajenación de bienes en común y proindivi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Comercialización de Activos So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chatarriz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Plan de Choque de RETOMA de In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Aplicación del procedimiento de alistamiento de activos (Inmuebles, Muebles, Sociedad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Sistema de información Matrix con trazabilidad de los activos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Visitas períodicas a cada uno de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Registro y verificación de informe de Gest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1"/>
    <s v="Operativo"/>
    <s v="DISPOSICIÓN FINAL DE ACTIVOS"/>
    <s v="Podría ocurrir que no se entregue el activo en administración o disposición final correspondiente"/>
    <m/>
    <s v="Aplicación procedimiento de alistamiento para la devolu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1"/>
    <s v="Operativo"/>
    <s v="DISPOSICIÓN FINAL DE ACTIVOS"/>
    <s v="Podría ocurrir que no se entregue el activo en administración o disposición final correspondiente"/>
    <m/>
    <s v="Procedimiento de entrega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Descriptores definidos en el Sistema de informacionde correspondencia recibida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Se cuenta con canales de comunicación directos con la fiscal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Seguimiento semanal a las actividades desarrolladas por las G. de asuntos legales y contra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4"/>
    <s v="Operativo"/>
    <s v="GESTIÓN FINANCIERA"/>
    <s v="Se podría presentar fallas en la identificación de las características de los recaudos y pagos"/>
    <m/>
    <s v="Estandarizaciòn de flujo de pagos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4"/>
    <s v="Operativo"/>
    <s v="GESTIÓN FINANCIERA"/>
    <s v="Se podría presentar fallas en la identificación de las características de los recaudos y pagos"/>
    <m/>
    <s v="Instructivo para generación de cupon recaudo gene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realiza un presupuesto anual desarrollado por cada una de las àreas, tanto para ingresos como para gas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6"/>
    <s v="Operativo"/>
    <s v="GESTIÓN FINANCIERA"/>
    <s v="Puede ocurrir que no se cuente con información del estado de cuenta por activo"/>
    <m/>
    <s v="Se cuenta con un Instructivo de generación de estado de cuenta de activos y Formato de estado de cuen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6"/>
    <s v="Operativo"/>
    <s v="GESTIÓN FINANCIERA"/>
    <s v="Puede ocurrir que no se cuente con información del estado de cuenta por activo"/>
    <m/>
    <s v="Sistema de información Matrix con trazabilidad de los activos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7"/>
    <s v="Estratégico"/>
    <s v="GESTIÓN FINANCIERA"/>
    <s v="Puede ocurrir que SAE disponga de los recursos de los activos del FRISCO desconociendo la condición de estos. "/>
    <m/>
    <s v="Formato de certificación de afectación directa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8"/>
    <s v="Operativo"/>
    <s v="GESTIÓN FINANCIERA"/>
    <s v="Se podría reportar información financiera inexacta tanto de SAE como del FRISCO."/>
    <m/>
    <s v="Se cuenta con contabilidades separadas, una para el FRISCO y una para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8"/>
    <s v="Operativo"/>
    <s v="GESTIÓN FINANCIERA"/>
    <s v="Se podría reportar información financiera inexacta tanto de SAE como del FRISCO."/>
    <m/>
    <s v="Se realizan conciliaciones de cada registro contabl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Capacitación continua, criterios de direccionamiento de correspondenc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 Base de datos actualizada de usuarios en el aplicativo de Correspondenc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Mantenimiento del aplicativo por fuera de la jornadada labo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Priorizar atención de posibles fallas del aplicativo cuando se presente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Verificación y actualización permanente de las direcciones de los destinatarios externos a quien se envían comunicacion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Seguimiento a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cuenta con una verificación por parte del Comitè Institucional de Desarrollo Adminsitrativ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cuenta con una verificaciòn por parte del lìder d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realiza levantamiento información directamente con el área dando cumplimiento a la normatividad de gest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Capacitación temas de organización y conformación de expedie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Diligenciamiento de la hoja de control de cada expedi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Aplicación del procedimiento de prestamo y consulta de documentos, Formatos Prestamo y Formato de control de prestamo de material de arciv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P-GJ2-079_Procedimiento_Atención_Conceptos_Juridic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SP-GJ2-080_Procedimiento_revision_y_expedicion_de_actos_administr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P-GJ1-070_Procedimiento_Tutel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Aplicación del procedimiento de representación Judicial P-GJ1-081"/>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2-079_Procedimiento_Atención_Conceptos_Juridic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2-080_Procedimiento_revision_y_expedicion_de_actos_administr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1-070_Procedimiento_Tutel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Revisión de cumplimiento formato estudios previos, por parte de la gerencia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Comité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Aplicación Procedimiento de Elaboración y Actualización del 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5"/>
    <s v="Operativo"/>
    <s v="ADQUISICIONES"/>
    <s v="Puede ocurrir que existan debilidades para realizar la supervisión o interventoría del contrato."/>
    <m/>
    <s v="Aplición del  procedimiento de supervisión o interventoria y liquidación de contratos"/>
    <m/>
    <s v="Asignado"/>
    <s v="Inadecuado"/>
    <s v="Oportuna"/>
    <s v="Prevenir"/>
    <s v="Confiable"/>
    <s v="Se investigan y resuelven oportunamente"/>
    <s v="Incompleta"/>
    <n v="80"/>
    <s v="Debil"/>
    <s v="Fuerte"/>
    <s v="DebilFuerte"/>
    <n v="7"/>
    <s v="Débil"/>
    <s v="Directamente"/>
    <s v="Directamente"/>
    <s v="DébilDirectamenteDirectamente"/>
    <s v=""/>
    <s v=""/>
  </r>
  <r>
    <s v="Gerencia de Contratos"/>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9"/>
    <s v="Operativo"/>
    <s v="DIRECCIONAMIENTO ESTRATEGICO"/>
    <s v="Se podrían presentar fallas dentro  de la medición de la estrategia"/>
    <m/>
    <s v="Se cuenta con una validación de los resultados en el comité Directivo, por parte de cada uno de los lideres de las áre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Las necesidades son contrarestadas con el dimensionamiento realizado por la firma Bahamon en el año 201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Dimensionamiento de la plan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cuenta con un plan de inducción y reinducción en el que se busca cumplir con la curva de aprendizaje defini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realizan las evaluaciones de las capacitaciones recibid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cuenta con procedimientos documentados, los cuales reflejan un nivel de complejidad suficiente para trasmitir el funcionamiento de la oper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4"/>
    <s v="Operativo"/>
    <s v="GESTIÓN DEL TALENTO HUMANO"/>
    <s v="Se podrían presentar que no se optimicen las competencias del  Talento humano de la SAE"/>
    <m/>
    <s v="Procedimiento y ejecución del plan empresarial de capaci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Se cuenta con inventario detallado de los activos y se la relacion de los funcionarios a carg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Procedimiento de asignación de bienes devolutivos y elementos de consumo a funcionarios P-AB1-06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6"/>
    <s v="Operativo"/>
    <s v="ADMINISTRACIÓN DE BIENES DE FUNICIONAMIENTO"/>
    <s v="Podría ocurrir que no se identifiquen las necesidades de mantenimiento"/>
    <m/>
    <s v="1 vez al mes se enciende la planta eléctr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7"/>
    <s v="Operativo"/>
    <s v="ADMINISTRACIÓN DE BIENES DE FUNICIONAMIENTO"/>
    <s v="Se podría presentar daño o deterioro al mobiliario (muebles y enseres) de SAE"/>
    <m/>
    <s v="Toma de inventarios anual donde se establece el estado del bie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8"/>
    <s v="Operativo"/>
    <s v="EVALUACIÒN Y CONTROL"/>
    <s v="podría ocurrir que no se identifique adecuadamente el alcance de la auditoría"/>
    <m/>
    <s v="Se cuenta con un procedimiento de P-EC1-156 Procedimiento de Auditorias  Intern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Realizar semestralmente seguimiento al cumplimiento de los Planes de Mejoramiento con Entes de Contro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Aplicación del procedimiento elaboración y seguimiento planes de mejoramiento P-EC2-109"/>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0"/>
    <s v="Operativo"/>
    <s v="EVALUACIÒN Y CONTROL"/>
    <s v="No dar respuesta adecuada y oportuna a las solicitudes de asesoría y acompañamiento a la gestión de la SAE"/>
    <m/>
    <s v="Aplicación del procedimiento de asesoria y de acompaña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2"/>
    <s v="Seguridad de la Información"/>
    <s v="GESTIÓN DE LA INFRAESTRUCTURA TECNOLOGICA"/>
    <s v="Inconsistencias o Pérdida de la Información"/>
    <m/>
    <s v="Instructivo lineamientos para copias de respaldo y restauración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Aplicación del procedimiento de monitoreo de hardware y software P-TE1-075 y el instructivo gestión de la capacidad  N-TE1-01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Aplicación de procedimiento de mantenimiento de aplicaciones P-TE3-150"/>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Gestión de Camb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prueba mensual con carga de la planta eléctr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4"/>
    <s v="Operativo"/>
    <s v="SOPORTE TECNICO"/>
    <s v="Soporte técnico inadecuado"/>
    <m/>
    <s v="Servicio de soporte y manten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4"/>
    <s v="Operativo"/>
    <s v="SOPORTE TECNICO"/>
    <s v="Soporte técnico inadecuado"/>
    <m/>
    <s v="Mesa de ayu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5"/>
    <s v="Operativo"/>
    <s v="MANTENIMIENTO Y SOPORTE DE APLICACIONES"/>
    <s v="Puede ocurrir que se genere un soporte inadecuado o inoportuno a los usuarios"/>
    <m/>
    <s v="Programas de capacitación entrenamiento y divulgación de los servicios de IT"/>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6"/>
    <s v="Seguridad de la Información"/>
    <s v="GESTIÓN DE LA INFRAESTRUCTURA TECNOLOGICA"/>
    <s v="Puede ocurrir una operación inadecuada de los sistemas de información."/>
    <m/>
    <s v="Manuales de usuario por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7"/>
    <s v="Operativo"/>
    <s v="RECEPCIÓN Y REGISTRO"/>
    <s v="Puede ocurrir que no se efectué la entrega física del activo una vez posesionado el depositario provisional"/>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8"/>
    <s v="Operativo"/>
    <s v="TODOS LOS PROCESOS"/>
    <s v="Puede ocurrir que se utilice erradamente las funcionalidades de los Sistemas de Información (aplicativo Zeus)_x000a_"/>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9"/>
    <s v="Seguridad de la Información"/>
    <s v="RECEPCIÓN Y REGISTRO"/>
    <s v="Pueden presentar errores en la información en el registro de los activos _x000a_"/>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0"/>
    <s v="Operativo"/>
    <s v="TODOS LOS PROCESOS"/>
    <s v="Puede ocurrir la entrega extemporánea de informes a los entes de control"/>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1"/>
    <s v="Operativo"/>
    <s v="ADQUISICIONES"/>
    <s v="Puede ocurrir no alcanzar el objetivo del contrato"/>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Generación de la Resolución que conforma el equipo evaluador"/>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Reunión con el equipo evaluador previa al inicio de la evaluación de los participa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Envío a los evaluadores de la resolución del equipo evaluador junto con el texto aprobado de la Convocator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Llamadas de confirmación de las áreas misionales que solicitan la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Correos de envío de las solicitud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Revisar el correcto diligenciamiento y aprobaciones del formato de solicitu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Llamadas de confirmación de las áreas misionales que solicitan la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Revisión de los Depositarios Provisionales y Liquidadores que no tienen activos asign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Creación de los activos en el inventario centralizado en un grup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del funcionamiento correcto del sistema de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8"/>
    <s v="Operativo"/>
    <s v="RECEPCIÓN Y REGISTRO"/>
    <s v="Generación y suscripción del Acta de posesión con datos incorrectos o incompletos"/>
    <m/>
    <s v="Revisión del funcionamiento correcto del sistema de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Revisión de la información de la creación de los activos en el inventari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No hay definido un contro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1"/>
    <s v="Seguridad de la Información"/>
    <s v="TODOS LOS PROCESOS"/>
    <s v="Puede ocurrir que se filtre información privilegiada o sensible"/>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Contrato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Contrato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Contrato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Contrato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Contrato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Inmuebles"/>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de Inmuebles"/>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de Inmuebles"/>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de Inmuebles"/>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de Inmuebles"/>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de Inmuebles"/>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Inmuebles"/>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de Inmuebles"/>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de Inmuebles"/>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de Inmuebles"/>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de Inmuebles"/>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de Inmuebles"/>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de Inmuebles"/>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de Inmuebles"/>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de Inmuebles"/>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de Inmuebles"/>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de Inmuebles"/>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de Inmuebles"/>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de Inmuebles"/>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de Inmuebles"/>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de Inmuebles"/>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de Inmuebles"/>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Inmuebles"/>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de Inmuebles"/>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de Inmuebles"/>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de Inmuebles"/>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de Inmuebles"/>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de Inmuebles"/>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Inmuebles"/>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de Inmuebles"/>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de Inmuebles"/>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de Inmuebles"/>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de Inmuebles"/>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de Inmuebles"/>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de Inmuebles"/>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de Inmuebles"/>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de Inmuebles"/>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Inmuebles"/>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Inmuebles"/>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Inmuebles"/>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Inmuebles"/>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Inmuebles"/>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de Inmuebles"/>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de Inmuebles"/>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de Inmuebles"/>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de Inmuebles"/>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de Inmuebles"/>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de Inmuebles"/>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de Inmuebles"/>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de Inmuebles"/>
    <x v="64"/>
    <s v="Operativo"/>
    <s v="SOPORTE TECNICO"/>
    <s v="Soporte técnico inadecuado"/>
    <m/>
    <s v="Servicio de soporte y mantenimiento"/>
    <m/>
    <m/>
    <m/>
    <m/>
    <m/>
    <m/>
    <m/>
    <m/>
    <n v="0"/>
    <s v="Debil"/>
    <s v="Fuerte"/>
    <s v="DebilFuerte"/>
    <n v="7"/>
    <s v="Débil"/>
    <s v="No disminuye"/>
    <s v="Directamente"/>
    <s v="DébilNo disminuyeDirectamente"/>
    <s v=""/>
    <s v=""/>
  </r>
  <r>
    <s v="Gerencia de Inmuebles"/>
    <x v="64"/>
    <s v="Operativo"/>
    <s v="SOPORTE TECNICO"/>
    <s v="Soporte técnico inadecuado"/>
    <m/>
    <s v="Mesa de ayuda"/>
    <m/>
    <m/>
    <m/>
    <m/>
    <m/>
    <m/>
    <m/>
    <m/>
    <n v="0"/>
    <s v="Debil"/>
    <s v="Fuerte"/>
    <s v="DebilFuerte"/>
    <n v="7"/>
    <s v="Débil"/>
    <s v="No disminuye"/>
    <s v="Directamente"/>
    <s v="DébilNo disminuyeDirectamente"/>
    <s v=""/>
    <s v=""/>
  </r>
  <r>
    <s v="Gerencia de Inmuebles"/>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de Inmuebles"/>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de Inmuebles"/>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de Inmuebles"/>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de Inmuebles"/>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de Inmuebles"/>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de Inmuebles"/>
    <x v="71"/>
    <s v="Operativo"/>
    <s v="ADQUISICIONES"/>
    <s v="Puede ocurrir no alcanzar el objetivo del contrato"/>
    <m/>
    <m/>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Inmuebles"/>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de Inmuebles"/>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Inmueble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Inmueble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Inmuebles"/>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Inmuebles"/>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Inmuebles"/>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de Inmuebles"/>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de Inmueble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Inmueble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Inmueble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Inmueble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Inmueble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Inmueble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Talento Humano "/>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Indirectamente"/>
    <s v="ModeradoDirectamenteIndirectamente"/>
    <n v="1"/>
    <n v="0"/>
  </r>
  <r>
    <s v="Gerencia de Talento Humano "/>
    <x v="0"/>
    <s v="Corrupción"/>
    <s v="TODOS LOS PROCESOS"/>
    <s v="Posibilidad de que un funcionario vaya mas allá de las funciones designadas con el fin de obtener un beneficio privado."/>
    <m/>
    <s v="Perfiles en los Apl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0"/>
    <s v="Corrupción"/>
    <s v="TODOS LOS PROCESOS"/>
    <s v="Posibilidad de que un funcionario vaya mas allá de las funciones designadas con el fin de obtener un beneficio privado."/>
    <m/>
    <s v="Controles en los aplicativos"/>
    <s v="Reducir el riesgo"/>
    <s v="Asignado"/>
    <s v="Adecuado"/>
    <s v="Oportuna"/>
    <s v="Detectar"/>
    <s v="No Confiable"/>
    <s v="No se investigan y resulven oportunamente"/>
    <s v="Completa"/>
    <n v="65"/>
    <s v="Debil"/>
    <s v="Moderado"/>
    <s v="DebilModerado"/>
    <n v="8"/>
    <s v="Débil"/>
    <s v="No disminuye"/>
    <s v="Directamente"/>
    <s v="DébilNo disminuyeDirectamente"/>
    <s v=""/>
    <s v=""/>
  </r>
  <r>
    <s v="Gerencia de Talento Humano "/>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Talento Humano "/>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Talento Humano "/>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Detectar"/>
    <s v="No Confiable"/>
    <s v="Se investigan y resuelven oportunamente"/>
    <s v="Completa"/>
    <n v="80"/>
    <s v="Debil"/>
    <s v="Fuerte"/>
    <s v="DebilFuerte"/>
    <n v="7"/>
    <s v="Débil"/>
    <s v="Directamente"/>
    <s v="Directamente"/>
    <s v="DébilDirectamenteDirectamente"/>
    <s v=""/>
    <s v=""/>
  </r>
  <r>
    <s v="Gerencia de Talento Humano "/>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Detectar"/>
    <s v="No Confiable"/>
    <s v="No se investigan y resulven oportunamente"/>
    <s v="Completa"/>
    <n v="65"/>
    <s v="Debil"/>
    <s v="Fuerte"/>
    <s v="DebilFuerte"/>
    <n v="7"/>
    <s v="Débil"/>
    <s v="No disminuye"/>
    <s v="Directamente"/>
    <s v="DébilNo disminuyeDirectamente"/>
    <s v=""/>
    <s v=""/>
  </r>
  <r>
    <s v="Gerencia de Talento Humano "/>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3"/>
    <s v="Operativo"/>
    <s v="TODOS LOS PROCESOS"/>
    <s v="Puede ocurrir falta de apoyo en los procesos de control social realizados por los ciudadanos."/>
    <m/>
    <s v="Cumplimiento de Normatividad de Ley de transparencias _x000a_"/>
    <s v="Reducir el riesgo"/>
    <s v="No Asignado"/>
    <s v="Adecuado"/>
    <s v="Oportuna"/>
    <s v="Prevenir"/>
    <s v="Confiable"/>
    <s v="Se investigan y resuelven oportunamente"/>
    <s v="Completa"/>
    <n v="85"/>
    <s v="Debil"/>
    <s v="Fuerte"/>
    <s v="DebilFuerte"/>
    <n v="7"/>
    <s v="Débil"/>
    <s v="No disminuye"/>
    <s v="Directamente"/>
    <s v="DébilNo disminuyeDirectamente"/>
    <s v=""/>
    <s v=""/>
  </r>
  <r>
    <s v="Gerencia de Talento Humano "/>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Auditorias de control intern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Evita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Talento Humano "/>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Talento Humano "/>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6"/>
    <s v="Corrupción"/>
    <s v="TODOS LOS PROCESOS"/>
    <s v="Puede incitar la participación de varias personas o compañías para cometer un delito buscando el beneficio propio. Concierto para delinquir."/>
    <m/>
    <s v="Auditorias de control interno"/>
    <s v="Reducir el riesgo"/>
    <s v="Asignado"/>
    <s v="Inadecuado"/>
    <s v="Oportuna"/>
    <s v="Detectar"/>
    <s v="Confiable"/>
    <s v="Se investigan y resuelven oportunamente"/>
    <s v="Completa"/>
    <n v="80"/>
    <s v="Debil"/>
    <s v="Fuerte"/>
    <s v="DebilFuerte"/>
    <n v="7"/>
    <s v="Débil"/>
    <s v="No disminuye"/>
    <s v="Directamente"/>
    <s v="DébilNo disminuyeDirectamente"/>
    <s v=""/>
    <s v=""/>
  </r>
  <r>
    <s v="Gerencia de Talento Humano "/>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Prevenir"/>
    <s v="Confiable"/>
    <s v="Se investigan y resuelven oportunamente"/>
    <s v="Incompleta"/>
    <n v="95"/>
    <s v="Moderado"/>
    <s v="Fuerte"/>
    <s v="ModeradoFuerte"/>
    <n v="4"/>
    <s v="Moderado"/>
    <s v="No disminuye"/>
    <s v="Directamente"/>
    <s v="ModeradoNo disminuyeDirectamente"/>
    <n v="0"/>
    <n v="1"/>
  </r>
  <r>
    <s v="Gerencia de Talento Humano "/>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de Talento Humano "/>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Prevenir"/>
    <s v="Confiable"/>
    <s v="No se investigan y resulven oportunamente"/>
    <s v="Completa"/>
    <n v="85"/>
    <s v="Debil"/>
    <s v="Fuerte"/>
    <s v="DebilFuerte"/>
    <n v="7"/>
    <s v="Débil"/>
    <s v="No disminuye"/>
    <s v="Directamente"/>
    <s v="DébilNo disminuyeDirectamente"/>
    <s v=""/>
    <s v=""/>
  </r>
  <r>
    <s v="Gerencia de Talento Humano "/>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Aplicación del formato del control de bienes y rent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de Talento Humano "/>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Talento Humano "/>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de Talento Humano "/>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de Talento Humano "/>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de Talento Humano "/>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7"/>
    <s v="Estratégico"/>
    <s v="TODOS LOS PROCESOS"/>
    <s v="No disponibilidad de recursos para gestionar la distribución a las entidades del Estado"/>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7"/>
    <s v="Estratégico"/>
    <s v="TODOS LOS PROCESOS"/>
    <s v="No disponibilidad de recursos para gestionar la distribución a las entidades del Estado"/>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8"/>
    <s v="Operativo"/>
    <s v="TODOS LOS PROCESOS"/>
    <s v="Se pueden establecer procesos con controles obsoletos o desbordados en términos de la operación"/>
    <m/>
    <s v="Se cuenta con la definición de la arquitectura empresarial, donde se establece el alcance de los proces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19"/>
    <s v="Seguridad de la Información"/>
    <s v="TODOS LOS PROCESOS"/>
    <s v="Falta de programas de gestión de cambio y seguimientos en el uso y apropiación de TIC's"/>
    <m/>
    <s v="Seguimeintos realizados al plan de acción "/>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Aplicación Procedimiento de Elaboración y Actualización del presupuest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Se verifica el cumplimiento del presupuesto para cada uno de los pagos reallizad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Se realiza seguimiento a los ingresos presupuestad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de Talento Humano "/>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de Talento Humano "/>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de Talento Humano "/>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de Talento Humano "/>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de Talento Humano "/>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Talento Humano "/>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Gerencia de Talento Humano "/>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25"/>
    <s v="Operativo"/>
    <s v="TODOS LOS PROCESOS"/>
    <s v="Puede ocurrir que no tenga proveedores idóneos disponibles"/>
    <m/>
    <s v="Aplicación Procedimiento elaboración de Estudios Previ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6"/>
    <s v="Operativo"/>
    <s v="TODOS LOS PROCESOS"/>
    <s v="Se podría contratar un servicio innecesario"/>
    <m/>
    <s v="Aplicación Procedimiento elaboración de Estudios Previ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6"/>
    <s v="Operativo"/>
    <s v="TODOS LOS PROCESOS"/>
    <s v="Se podría contratar un servicio innecesario"/>
    <m/>
    <s v="Aplicación del Procedimiento de ROM y Formato de Solicitud de Aprobación de ROM"/>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de Talento Humano "/>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de Talento Humano "/>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de Talento Humano "/>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Talento Humano "/>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de Talento Humano "/>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de Talento Humano "/>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de Talento Humano "/>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de Talento Humano "/>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de Talento Humano "/>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de Talento Humano "/>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de Talento Humano "/>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de Talento Humano "/>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Talento Humano "/>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Talento Humano "/>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Talento Humano "/>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Talento Humano "/>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Talento Humano "/>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Talento Humano "/>
    <x v="51"/>
    <s v="Operativo"/>
    <s v="GESTIÓN DEL TALENTO HUMANO"/>
    <s v="Se podrían presentar fallas en la identificación de las necesidades de personal en la entidad."/>
    <m/>
    <s v="Aplicación P-GT1-010_Procedimiento_Seleccion_y_Vinculacion_de_Talento_Humano, donde se definen los mecanismos para la solicitud de personal y flujo en el aplicativo ZEU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1"/>
    <s v="Operativo"/>
    <s v="GESTIÓN DEL TALENTO HUMANO"/>
    <s v="Se podrían presentar fallas en la identificación de las necesidades de personal en la entidad."/>
    <m/>
    <s v="Las necesidades son contrarestadas con el dimensionamiento realizado por la firma Bahamon en el año 2014."/>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1"/>
    <s v="Operativo"/>
    <s v="GESTIÓN DEL TALENTO HUMANO"/>
    <s v="Se podrían presentar fallas en la identificación de las necesidades de personal en la entidad."/>
    <m/>
    <s v="Dimensionamiento de la planta"/>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cuenta con un plan de inducción y reinducción en el que se busca cumplir con la curva de aprendizaje definida."/>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realizan las evaluaciones de las capacitaciones recibida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cuenta con procedimientos documentados, los cuales reflejan un nivel de complejidad suficiente para trasmitir el funcionamiento de la operación."/>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4"/>
    <s v="Operativo"/>
    <s v="GESTIÓN DEL TALENTO HUMANO"/>
    <s v="Se podrían presentar que no se desarrollen las competencias del  Talento humano de la SAE"/>
    <m/>
    <s v="Procedimiento y ejecución del plan empresarial de capacit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de Talento Humano "/>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Talento Humano "/>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de Talento Humano "/>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de Talento Humano "/>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de Talento Humano "/>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de Talento Humano "/>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de Talento Humano "/>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de Talento Humano "/>
    <x v="64"/>
    <s v="Operativo"/>
    <s v="SOPORTE TECNICO"/>
    <s v="Soporte técnico inadecuado"/>
    <m/>
    <s v="Servicio de soporte y mantenimiento"/>
    <m/>
    <m/>
    <m/>
    <m/>
    <m/>
    <m/>
    <m/>
    <m/>
    <n v="0"/>
    <s v="Debil"/>
    <s v="Fuerte"/>
    <s v="DebilFuerte"/>
    <n v="7"/>
    <s v="Débil"/>
    <s v="No disminuye"/>
    <s v="Directamente"/>
    <s v="DébilNo disminuyeDirectamente"/>
    <s v=""/>
    <s v=""/>
  </r>
  <r>
    <s v="Gerencia de Talento Humano "/>
    <x v="64"/>
    <s v="Operativo"/>
    <s v="SOPORTE TECNICO"/>
    <s v="Soporte técnico inadecuado"/>
    <m/>
    <s v="Mesa de ayuda"/>
    <m/>
    <m/>
    <m/>
    <m/>
    <m/>
    <m/>
    <m/>
    <m/>
    <n v="0"/>
    <s v="Debil"/>
    <s v="Fuerte"/>
    <s v="DebilFuerte"/>
    <n v="7"/>
    <s v="Débil"/>
    <s v="No disminuye"/>
    <s v="Directamente"/>
    <s v="DébilNo disminuyeDirectamente"/>
    <s v=""/>
    <s v=""/>
  </r>
  <r>
    <s v="Gerencia de Talento Humano "/>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de Talento Humano "/>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de Talento Humano "/>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de Talento Humano "/>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de Talento Humano "/>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de Talento Humano "/>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de Talento Humano "/>
    <x v="71"/>
    <s v="Operativo"/>
    <s v="ADQUISICIONES"/>
    <s v="Puede ocurrir no alcanzar el objetivo del contrato"/>
    <m/>
    <m/>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Talento Humano "/>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Talento Humano "/>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Talento Humano "/>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Talento Humano "/>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Talento Humano "/>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de Talento Humano "/>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Talento Humano "/>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Talento Humano "/>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Talento Humano "/>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Sistema de control de ac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Talento Humano "/>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Talento Humano "/>
    <x v="90"/>
    <s v="Continuidad del negocio "/>
    <s v="GESTIÓN DEL TALENTO HUMANO"/>
    <s v="Posibilidad de alta rotación de personal en procesos misionales"/>
    <m/>
    <s v="Procedimientos de bienestar"/>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Muebles"/>
    <x v="0"/>
    <s v="Corrupción"/>
    <s v="TODOS LOS PROCESOS"/>
    <s v="Posibilidad de que un funcionario vaya mas allá de las funciones designadas con el fin de obtener un beneficio privado."/>
    <n v="1.01"/>
    <s v="Comunicación  y seguimiento al cumplimiento de las funciones"/>
    <m/>
    <m/>
    <m/>
    <m/>
    <m/>
    <m/>
    <m/>
    <m/>
    <n v="0"/>
    <s v="Debil"/>
    <s v="Moderado"/>
    <s v="DebilModerado"/>
    <n v="8"/>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2"/>
    <s v="Perfiles en los Apicativos"/>
    <m/>
    <m/>
    <m/>
    <m/>
    <m/>
    <m/>
    <m/>
    <m/>
    <n v="0"/>
    <s v="Debil"/>
    <s v="Fuerte"/>
    <s v="DebilFuerte"/>
    <n v="7"/>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3"/>
    <s v="Controles en los aplicativos"/>
    <m/>
    <m/>
    <m/>
    <m/>
    <m/>
    <m/>
    <m/>
    <m/>
    <n v="0"/>
    <s v="Debil"/>
    <s v="Moderado"/>
    <s v="DebilModerado"/>
    <n v="8"/>
    <s v="Débil"/>
    <s v="No disminuye"/>
    <s v="Directamente"/>
    <s v="DébilNo disminuyeDirectamente"/>
    <s v=""/>
    <s v=""/>
  </r>
  <r>
    <s v="Gerencia de Muebles"/>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s v="Fuerte"/>
    <s v="DebilFuerte"/>
    <n v="7"/>
    <s v="Débil"/>
    <s v="No disminuye"/>
    <s v="Directamente"/>
    <s v="DébilNo disminuyeDirectamente"/>
    <s v=""/>
    <s v=""/>
  </r>
  <r>
    <s v="Gerencia de Muebles"/>
    <x v="0"/>
    <s v="Corrupción"/>
    <s v="TODOS LOS PROCESOS"/>
    <s v="Posibilidad de que un funcionario vaya mas allá de las funciones designadas con el fin de obtener un beneficio privado."/>
    <n v="1.05"/>
    <s v="Aplicación código de ética"/>
    <m/>
    <m/>
    <m/>
    <m/>
    <m/>
    <m/>
    <m/>
    <m/>
    <n v="0"/>
    <s v="Debil"/>
    <s v="Fuerte"/>
    <s v="DebilFuerte"/>
    <n v="7"/>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6"/>
    <s v="Firma de compromiso de cumplimiento_x000a_"/>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1"/>
    <s v="Aplicación código de ética"/>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Muebles"/>
    <x v="1"/>
    <s v="Corrupción"/>
    <s v="TODOS LOS PROCESOS"/>
    <s v="Puede ocurrir intercambio extraoficial de favores, en el cual un individuo se beneficie a si mismo o aun tercero. Amiguismo y clientelismo."/>
    <n v="3.0399999999999991"/>
    <s v="Formato de Control de Visitantes"/>
    <m/>
    <m/>
    <m/>
    <m/>
    <m/>
    <m/>
    <m/>
    <m/>
    <n v="0"/>
    <s v="Debil"/>
    <s v="Fuerte"/>
    <s v="DebilFuerte"/>
    <n v="7"/>
    <s v="Débil"/>
    <s v="Directamente"/>
    <s v="Directamente"/>
    <s v="DébilDirectamenteDirectamente"/>
    <s v=""/>
    <s v=""/>
  </r>
  <r>
    <s v="Gerencia de Muebles"/>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s v="Fuerte"/>
    <s v="DebilFuerte"/>
    <n v="7"/>
    <s v="Débil"/>
    <s v="Directamente"/>
    <s v="Directamente"/>
    <s v="DébilDirectamenteDirectamente"/>
    <s v=""/>
    <s v=""/>
  </r>
  <r>
    <s v="Gerencia de Muebles"/>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Gerencia de Muebles"/>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s v="Fuerte"/>
    <s v="DebilFuerte"/>
    <n v="7"/>
    <s v="Débil"/>
    <s v="No disminuye"/>
    <s v="Directamente"/>
    <s v="DébilNo disminuyeDirectamente"/>
    <s v=""/>
    <s v=""/>
  </r>
  <r>
    <s v="Gerencia de Muebles"/>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2"/>
    <s v="Firma de compromiso de cumplimiento"/>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299999999999994"/>
    <s v="Aplicación código de ética"/>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399999999999991"/>
    <s v="Auditorias de control interno"/>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2"/>
    <s v="Aplicación código de ética"/>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299999999999994"/>
    <s v="Auditorias de control interno"/>
    <m/>
    <m/>
    <m/>
    <m/>
    <m/>
    <m/>
    <m/>
    <m/>
    <n v="0"/>
    <s v="Debil"/>
    <s v="Fuerte"/>
    <s v="DebilFuerte"/>
    <n v="7"/>
    <s v="Débil"/>
    <s v="No disminuye"/>
    <s v="Directamente"/>
    <s v="DébilNo disminuyeDirectamente"/>
    <s v=""/>
    <s v=""/>
  </r>
  <r>
    <s v="Gerencia de Muebles"/>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Muebles"/>
    <x v="6"/>
    <s v="Corrupción"/>
    <s v="TODOS LOS PROCESOS"/>
    <s v="Puede incitar la participación de varias personas o compañías para cometer un delito buscando el beneficio propio. Concierto para delinquir."/>
    <n v="8.02"/>
    <s v="Firma de compromiso de cumplimiento"/>
    <m/>
    <m/>
    <m/>
    <m/>
    <m/>
    <m/>
    <m/>
    <m/>
    <n v="0"/>
    <s v="Debil"/>
    <s v="Fuerte"/>
    <s v="DebilFuerte"/>
    <n v="7"/>
    <s v="Débil"/>
    <s v="Directamente"/>
    <s v="Directamente"/>
    <s v="DébilDirectamenteDirectamente"/>
    <s v=""/>
    <s v=""/>
  </r>
  <r>
    <s v="Gerencia de Muebles"/>
    <x v="6"/>
    <s v="Corrupción"/>
    <s v="TODOS LOS PROCESOS"/>
    <s v="Puede incitar la participación de varias personas o compañías para cometer un delito buscando el beneficio propio. Concierto para delinquir."/>
    <n v="8.0299999999999994"/>
    <s v="Aplicación código de ética"/>
    <m/>
    <m/>
    <m/>
    <m/>
    <m/>
    <m/>
    <m/>
    <m/>
    <n v="0"/>
    <s v="Debil"/>
    <s v="Fuerte"/>
    <s v="DebilFuerte"/>
    <n v="7"/>
    <s v="Débil"/>
    <s v="Directamente"/>
    <s v="Indirectamente"/>
    <s v="DébilDirectamenteIndirectamente"/>
    <s v=""/>
    <s v=""/>
  </r>
  <r>
    <s v="Gerencia de Muebles"/>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s v="Fuerte"/>
    <s v="DebilFuerte"/>
    <n v="7"/>
    <s v="Débil"/>
    <s v="Directamente"/>
    <s v="Indirectamente"/>
    <s v="DébilDirectamenteIndirectamente"/>
    <s v=""/>
    <s v=""/>
  </r>
  <r>
    <s v="Gerencia de Muebles"/>
    <x v="6"/>
    <s v="Corrupción"/>
    <s v="TODOS LOS PROCESOS"/>
    <s v="Puede incitar la participación de varias personas o compañías para cometer un delito buscando el beneficio propio. Concierto para delinquir."/>
    <n v="8.0499999999999989"/>
    <s v="Auditorias de control interno"/>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1"/>
    <s v="Definición de presupuestos "/>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2"/>
    <s v="Publicacion de los contrat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299999999999994"/>
    <s v="Comité de Contrat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399999999999991"/>
    <s v="Estudios previ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s v="Fuerte"/>
    <s v="DebilFuerte"/>
    <n v="7"/>
    <s v="Débil"/>
    <s v="No disminuye"/>
    <s v="Directamente"/>
    <s v="DébilNo disminuyeDirectamente"/>
    <s v=""/>
    <s v=""/>
  </r>
  <r>
    <s v="Gerencia de Muebles"/>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1"/>
    <s v="Aplicación del formato del control de bienes y rentas"/>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2"/>
    <s v="Firma de compromiso de cumplimiento"/>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3"/>
    <s v="Aplicación código de ética"/>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No disminuye"/>
    <s v="Directamente"/>
    <s v="DébilNo disminuyeDirectamente"/>
    <s v=""/>
    <s v=""/>
  </r>
  <r>
    <s v="Gerencia de Muebles"/>
    <x v="14"/>
    <s v="Operativo"/>
    <s v="DISPOSICIÓN FINAL DE ACTIVOS"/>
    <s v="Se puede gestionar de manera tardía la comercialización o destrucción de activos."/>
    <n v="15.01"/>
    <s v="viabilidad tecnica de los bienes otorgada por la Gerencia Tecn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4"/>
    <s v="Operativo"/>
    <s v="DISPOSICIÓN FINAL DE ACTIVOS"/>
    <s v="Se puede gestionar de manera tardía la comercialización o destrucción de activos."/>
    <n v="15.02"/>
    <s v="Alistamientos y entregas de insumo a los operadores comercialies para comercializacion de bie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4"/>
    <s v="Operativo"/>
    <s v="DISPOSICIÓN FINAL DE ACTIVOS"/>
    <s v="Se puede gestionar de manera tardía la comercialización o destrucción de activos."/>
    <n v="15.03"/>
    <s v="Alistamiento y entregas de insumo a las empresas desintegradoras y chatarrizador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No disminuye"/>
    <s v="Directamente"/>
    <s v="DébilNo disminuyeDirectamente"/>
    <s v=""/>
    <s v=""/>
  </r>
  <r>
    <s v="Gerencia de Muebles"/>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No disminuye"/>
    <s v="Directamente"/>
    <s v="DébilNo disminuyeDirectamente"/>
    <s v=""/>
    <s v=""/>
  </r>
  <r>
    <s v="Gerencia de Muebles"/>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No disminuye"/>
    <s v="Directamente"/>
    <s v="DébilNo disminuyeDirectamente"/>
    <s v=""/>
    <s v=""/>
  </r>
  <r>
    <s v="Gerencia de Muebles"/>
    <x v="16"/>
    <s v="Operativo"/>
    <s v="GESTIÓN FINANCIERA"/>
    <s v="Se pueden realizar inversiones sin la información necesaria"/>
    <n v="17.010000000000002"/>
    <s v="aplicación del procedimiento de gestion de inversiones P-GF3-066"/>
    <m/>
    <m/>
    <m/>
    <m/>
    <m/>
    <m/>
    <m/>
    <m/>
    <n v="0"/>
    <s v="Debil"/>
    <s v="Fuerte"/>
    <s v="DebilFuerte"/>
    <n v="7"/>
    <s v="Débil"/>
    <s v="No disminuye"/>
    <s v="Directamente"/>
    <s v="DébilNo disminuyeDirectamente"/>
    <s v=""/>
    <s v=""/>
  </r>
  <r>
    <s v="Gerencia de Muebles"/>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20000000000003"/>
    <s v="Se verifica el cumplimiento del presupuesto para cada uno de los pagos reallizados."/>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30000000000005"/>
    <s v="Se realiza seguimiento a los ingresos presupuestados."/>
    <m/>
    <m/>
    <m/>
    <m/>
    <m/>
    <m/>
    <m/>
    <m/>
    <n v="0"/>
    <s v="Debil"/>
    <s v="Fuerte"/>
    <s v="DebilFuerte"/>
    <n v="7"/>
    <s v="Débil"/>
    <s v="No disminuye"/>
    <s v="Directamente"/>
    <s v="DébilNo disminuyeDirectamente"/>
    <s v=""/>
    <s v=""/>
  </r>
  <r>
    <s v="Gerencia de Muebles"/>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s v="Fuerte"/>
    <s v="DebilFuerte"/>
    <n v="7"/>
    <s v="Débil"/>
    <s v="No disminuye"/>
    <s v="Directamente"/>
    <s v="DébilNo disminuyeDirectamente"/>
    <s v=""/>
    <s v=""/>
  </r>
  <r>
    <s v="Gerencia de Muebles"/>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s v="Fuerte"/>
    <s v="DebilFuerte"/>
    <n v="7"/>
    <s v="Débil"/>
    <s v="No disminuye"/>
    <s v="Directamente"/>
    <s v="DébilNo disminuyeDirectamente"/>
    <s v=""/>
    <s v=""/>
  </r>
  <r>
    <s v="Gerencia de Muebles"/>
    <x v="19"/>
    <s v="Seguridad de la Información"/>
    <s v="TODOS LOS PROCESOS"/>
    <s v="Falta de programas de gestión de cambio y seguimientos en el uso y apropiación de TIC's"/>
    <n v="20.010000000000002"/>
    <s v="Seguimeintos realizados al plan de acción "/>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1"/>
    <s v="Aplicación Procedimiento de Elaboración y Actualización del presupuesto"/>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20000000000003"/>
    <s v="Se verifica el cumplimiento del presupuesto para cada uno de los pagos reallizados."/>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30000000000005"/>
    <s v="Se realiza seguimiento a los ingresos presupuestados."/>
    <m/>
    <m/>
    <m/>
    <m/>
    <m/>
    <m/>
    <m/>
    <m/>
    <n v="0"/>
    <s v="Debil"/>
    <s v="Fuerte"/>
    <s v="DebilFuerte"/>
    <n v="7"/>
    <s v="Débil"/>
    <s v="No disminuye"/>
    <s v="Directamente"/>
    <s v="DébilNo disminuyeDirectamente"/>
    <s v=""/>
    <s v=""/>
  </r>
  <r>
    <s v="Gerencia de Muebles"/>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No disminuye"/>
    <s v="Directamente"/>
    <s v="DébilNo disminuyeDirectamente"/>
    <s v=""/>
    <s v=""/>
  </r>
  <r>
    <s v="Gerencia de Muebles"/>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No disminuye"/>
    <s v="Directamente"/>
    <s v="DébilNo disminuyeDirectamente"/>
    <s v=""/>
    <s v=""/>
  </r>
  <r>
    <s v="Gerencia de Muebles"/>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No disminuye"/>
    <s v="Directamente"/>
    <s v="DébilNo disminuyeDirectamente"/>
    <s v=""/>
    <s v=""/>
  </r>
  <r>
    <s v="Gerencia de Muebles"/>
    <x v="23"/>
    <s v="Seguridad de la Información"/>
    <s v="RECEPCIÓN Y REGISTRO"/>
    <s v="No contar con la información real del inventario de los activos en administración"/>
    <n v="75.010000000000005"/>
    <s v="Seguimiento al reporte de programacion de dili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23"/>
    <s v="Seguridad de la Información"/>
    <s v="RECEPCIÓN Y REGISTRO"/>
    <s v="No contar con la información real del inventario de los activos en administración"/>
    <n v="75.02000000000001"/>
    <s v="Seguimiento a la informacion allegada de bienes puestos a disposicion y materializ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Muebles"/>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1"/>
    <s v="Se cuenta con un sistema de registro de proveedores"/>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20000000000003"/>
    <s v="Contratro elaboración ROM"/>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30000000000005"/>
    <s v="Aplicación Procedimiento elaboración de Estudios Previos"/>
    <m/>
    <m/>
    <m/>
    <m/>
    <m/>
    <m/>
    <m/>
    <m/>
    <n v="0"/>
    <s v="Debil"/>
    <s v="Fuerte"/>
    <s v="DebilFuerte"/>
    <n v="7"/>
    <s v="Débil"/>
    <s v="No disminuye"/>
    <s v="Directamente"/>
    <s v="DébilNo disminuyeDirectamente"/>
    <s v=""/>
    <s v=""/>
  </r>
  <r>
    <s v="Gerencia de Muebles"/>
    <x v="26"/>
    <s v="Operativo"/>
    <s v="TODOS LOS PROCESOS"/>
    <s v="Se podría contratar un servicio innecesario"/>
    <n v="26.01"/>
    <s v="Aplicación Procedimiento elaboración de Estudios Previos"/>
    <m/>
    <m/>
    <m/>
    <m/>
    <m/>
    <m/>
    <m/>
    <m/>
    <n v="0"/>
    <s v="Debil"/>
    <s v="Fuerte"/>
    <s v="DebilFuerte"/>
    <n v="7"/>
    <s v="Débil"/>
    <s v="No disminuye"/>
    <s v="Directamente"/>
    <s v="DébilNo disminuyeDirectamente"/>
    <s v=""/>
    <s v=""/>
  </r>
  <r>
    <s v="Gerencia de Muebles"/>
    <x v="26"/>
    <s v="Operativo"/>
    <s v="TODOS LOS PROCESOS"/>
    <s v="Se podría contratar un servicio innecesario"/>
    <n v="26.020000000000003"/>
    <s v="Aplicación del Procedimiento de ROM y Formato de Solicitud de Aprobación de ROM"/>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1"/>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20000000000003"/>
    <s v="Sistema de información de registro de depositarios donde desarrolla el proceso"/>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30000000000005"/>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40000000000006"/>
    <s v="Disponibilidad de un módulo de actualización de la información del Depositario registrada en el sistema"/>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30000000000005"/>
    <s v="Aplicación del protocolo de ventas CISA SAE"/>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80000000000013"/>
    <s v="Aplicación del procedimiento de chatarrización"/>
    <m/>
    <m/>
    <m/>
    <m/>
    <m/>
    <m/>
    <m/>
    <m/>
    <n v="0"/>
    <s v="Debil"/>
    <s v="Fuerte"/>
    <s v="DebilFuerte"/>
    <n v="7"/>
    <s v="Débil"/>
    <s v="No disminuye"/>
    <s v="Directamente"/>
    <s v="DébilNo disminuyeDirectamente"/>
    <s v=""/>
    <s v=""/>
  </r>
  <r>
    <s v="Gerencia de Muebles"/>
    <x v="29"/>
    <s v="Estratégico"/>
    <s v="DISPOSICIÓN TEMPORAL DE ACTIVOS"/>
    <s v="Puede ocurrir que se cuenten con depositarios provisionales y/o liquidadores, destinatarios provisionales y arrendatarios que incumplen con sus obligaciones"/>
    <n v="31.01"/>
    <s v="Solicitar anualmente  a los destinatarios de la remision del informe de 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20000000000003"/>
    <s v="Verificacion de informes y reportes de alertas novedades encontrad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30000000000005"/>
    <s v="remision acciones legales destinatarios por in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40000000000006"/>
    <s v="Verificar el estado fisico de los vehiculos con 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30"/>
    <s v="Estratégico"/>
    <s v="DISPOSICIÓN FINAL DE ACTIVOS"/>
    <s v="Puede ocurrir que no se encuentra disponible la información del activo"/>
    <n v="33.01"/>
    <s v="Aplicación del procedimiento de alistamiento de activos (Inmuebles, Muebles, Sociedades)"/>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19999999999996"/>
    <s v="Sistema de información Matrix con trazabilidad de los activos de información"/>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29999999999994"/>
    <s v="Visitas períodicas a cada uno de los activos"/>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39999999999992"/>
    <s v="Registro y verificación de informe de Gestión de Depositarios"/>
    <m/>
    <m/>
    <m/>
    <m/>
    <m/>
    <m/>
    <m/>
    <m/>
    <n v="0"/>
    <s v="Debil"/>
    <s v="Fuerte"/>
    <s v="DebilFuerte"/>
    <n v="7"/>
    <s v="Débil"/>
    <s v="No disminuye"/>
    <s v="Directamente"/>
    <s v="DébilNo disminuyeDirectamente"/>
    <s v=""/>
    <s v=""/>
  </r>
  <r>
    <s v="Gerencia de Muebles"/>
    <x v="31"/>
    <s v="Operativo"/>
    <s v="DISPOSICIÓN FINAL DE ACTIVOS"/>
    <s v="Podría ocurrir que no se entregue el activo en administración o disposición final correspondiente"/>
    <n v="34.01"/>
    <s v="Aplicación procedimiento de alistamiento para la devolución de activos."/>
    <m/>
    <m/>
    <m/>
    <m/>
    <m/>
    <m/>
    <m/>
    <m/>
    <n v="0"/>
    <s v="Debil"/>
    <s v="Fuerte"/>
    <s v="DebilFuerte"/>
    <n v="7"/>
    <s v="Débil"/>
    <s v="No disminuye"/>
    <s v="Directamente"/>
    <s v="DébilNo disminuyeDirectamente"/>
    <s v=""/>
    <s v=""/>
  </r>
  <r>
    <s v="Gerencia de Muebles"/>
    <x v="31"/>
    <s v="Operativo"/>
    <s v="DISPOSICIÓN FINAL DE ACTIVOS"/>
    <s v="Podría ocurrir que no se entregue el activo en administración o disposición final correspondiente"/>
    <n v="34.019999999999996"/>
    <s v="Procedimiento de entrega de activos"/>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1"/>
    <s v="Descriptores definidos en el Sistema de informacionde correspondencia recibida (ZEUS)"/>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19999999999996"/>
    <s v="Se cuenta con canales de comunicación directos con la fiscalia."/>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s v="Fuerte"/>
    <s v="DebilFuerte"/>
    <n v="7"/>
    <s v="Débil"/>
    <s v="No disminuye"/>
    <s v="Directamente"/>
    <s v="DébilNo disminuyeDirectamente"/>
    <s v=""/>
    <s v=""/>
  </r>
  <r>
    <s v="Gerencia de Muebles"/>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n v="38.01"/>
    <s v="Estandarizaciòn de flujo de pagos en el aplicativo ZEUS"/>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n v="38.019999999999996"/>
    <s v="Instructivo para generación de cupon recaudo general."/>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m/>
    <s v="conciliacion de cuenta de recaudos de bienes incautados diner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35"/>
    <s v="Estratégico"/>
    <s v="GESTIÓN FINANCIERA"/>
    <s v="Se podría presentar que no exista disponibilidad de recursos"/>
    <n v="39.01"/>
    <s v="Se realiza un presupuesto anual desarrollado por cada una de las àreas, tanto para ingresos como para gastos."/>
    <m/>
    <m/>
    <m/>
    <m/>
    <m/>
    <m/>
    <m/>
    <m/>
    <n v="0"/>
    <s v="Debil"/>
    <s v="Fuerte"/>
    <s v="DebilFuerte"/>
    <n v="7"/>
    <s v="Débil"/>
    <s v="No disminuye"/>
    <s v="Directamente"/>
    <s v="DébilNo disminuyeDirectamente"/>
    <s v=""/>
    <s v=""/>
  </r>
  <r>
    <s v="Gerencia de Muebles"/>
    <x v="35"/>
    <s v="Estratégico"/>
    <s v="GESTIÓN FINANCIERA"/>
    <s v="Se podría presentar que no exista disponibilidad de recursos"/>
    <n v="39.019999999999996"/>
    <s v="Se verifica el cumplimiento del presupuesto para cada uno de los pagos reallizados."/>
    <m/>
    <m/>
    <m/>
    <m/>
    <m/>
    <m/>
    <m/>
    <m/>
    <n v="0"/>
    <s v="Debil"/>
    <s v="Fuerte"/>
    <s v="DebilFuerte"/>
    <n v="7"/>
    <s v="Débil"/>
    <s v="No disminuye"/>
    <s v="Directamente"/>
    <s v="DébilNo disminuyeDirectamente"/>
    <s v=""/>
    <s v=""/>
  </r>
  <r>
    <s v="Gerencia de Muebles"/>
    <x v="35"/>
    <s v="Estratégico"/>
    <s v="GESTIÓN FINANCIERA"/>
    <s v="Se podría presentar que no exista disponibilidad de recursos"/>
    <n v="39.029999999999994"/>
    <s v="Se realiza seguimiento a los ingresos presupuestados."/>
    <m/>
    <m/>
    <m/>
    <m/>
    <m/>
    <m/>
    <m/>
    <m/>
    <n v="0"/>
    <s v="Debil"/>
    <s v="Fuerte"/>
    <s v="DebilFuerte"/>
    <n v="7"/>
    <s v="Débil"/>
    <s v="No disminuye"/>
    <s v="Directamente"/>
    <s v="DébilNo disminuyeDirectamente"/>
    <s v=""/>
    <s v=""/>
  </r>
  <r>
    <s v="Gerencia de Muebles"/>
    <x v="36"/>
    <s v="Operativo"/>
    <s v="GESTIÓN FINANCIERA"/>
    <s v="Puede ocurrir que no se cuente con información del estado de cuenta por activo"/>
    <n v="40.01"/>
    <s v="Se cuenta con un Instructivo de generación de estado de cuenta de activos y Formato de estado de cuenta"/>
    <m/>
    <m/>
    <m/>
    <m/>
    <m/>
    <m/>
    <m/>
    <m/>
    <n v="0"/>
    <s v="Debil"/>
    <s v="Fuerte"/>
    <s v="DebilFuerte"/>
    <n v="7"/>
    <s v="Débil"/>
    <s v="No disminuye"/>
    <s v="Directamente"/>
    <s v="DébilNo disminuyeDirectamente"/>
    <s v=""/>
    <s v=""/>
  </r>
  <r>
    <s v="Gerencia de Muebles"/>
    <x v="36"/>
    <s v="Operativo"/>
    <s v="GESTIÓN FINANCIERA"/>
    <s v="Puede ocurrir que no se cuente con información del estado de cuenta por activo"/>
    <n v="40.019999999999996"/>
    <s v="Sistema de información Matrix con trazabilidad de los activos de información"/>
    <m/>
    <m/>
    <m/>
    <m/>
    <m/>
    <m/>
    <m/>
    <m/>
    <n v="0"/>
    <s v="Debil"/>
    <s v="Fuerte"/>
    <s v="DebilFuerte"/>
    <n v="7"/>
    <s v="Débil"/>
    <s v="No disminuye"/>
    <s v="Directamente"/>
    <s v="DébilNo disminuyeDirectamente"/>
    <s v=""/>
    <s v=""/>
  </r>
  <r>
    <s v="Gerencia de Muebles"/>
    <x v="37"/>
    <s v="Estratégico"/>
    <s v="GESTIÓN FINANCIERA"/>
    <s v="Puede ocurrir que SAE disponga de los recursos de los activos del FRISCO desconociendo la condición de estos. "/>
    <n v="41.01"/>
    <s v="Formato de certificación de afectación directa de activos."/>
    <m/>
    <m/>
    <m/>
    <m/>
    <m/>
    <m/>
    <m/>
    <m/>
    <n v="0"/>
    <s v="Debil"/>
    <s v="Fuerte"/>
    <s v="DebilFuerte"/>
    <n v="7"/>
    <s v="Débil"/>
    <s v="No disminuye"/>
    <s v="Directamente"/>
    <s v="DébilNo disminuyeDirectamente"/>
    <s v=""/>
    <s v=""/>
  </r>
  <r>
    <s v="Gerencia de Muebles"/>
    <x v="38"/>
    <s v="Operativo"/>
    <s v="GESTIÓN FINANCIERA"/>
    <s v="Se podría reportar información financiera inexacta tanto de SAE como del FRISCO."/>
    <n v="42.01"/>
    <s v="Se cuenta con contabilidades separadas, una para el FRISCO y una para SAE."/>
    <m/>
    <m/>
    <m/>
    <m/>
    <m/>
    <m/>
    <m/>
    <m/>
    <n v="0"/>
    <s v="Debil"/>
    <s v="Fuerte"/>
    <s v="DebilFuerte"/>
    <n v="7"/>
    <s v="Débil"/>
    <s v="No disminuye"/>
    <s v="Directamente"/>
    <s v="DébilNo disminuyeDirectamente"/>
    <s v=""/>
    <s v=""/>
  </r>
  <r>
    <s v="Gerencia de Muebles"/>
    <x v="38"/>
    <s v="Operativo"/>
    <s v="GESTIÓN FINANCIERA"/>
    <s v="Se podría reportar información financiera inexacta tanto de SAE como del FRISCO."/>
    <n v="42.019999999999996"/>
    <s v="Se realizan conciliaciones de cada registro contable."/>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1"/>
    <s v="Capacitación continua, criterios de direccionamiento de correspondencia"/>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19999999999996"/>
    <s v=" Base de datos actualizada de usuarios en el aplicativo de Correspondencia."/>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29999999999994"/>
    <s v="Mantenimiento del aplicativo por fuera de la jornadada laboral."/>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39999999999992"/>
    <s v="Priorizar atención de posibles fallas del aplicativo cuando se presenten."/>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59999999999988"/>
    <s v="Seguimiento a ZEUS"/>
    <m/>
    <m/>
    <m/>
    <m/>
    <m/>
    <m/>
    <m/>
    <m/>
    <n v="0"/>
    <s v="Debil"/>
    <s v="Fuerte"/>
    <s v="DebilFuerte"/>
    <n v="7"/>
    <s v="Débil"/>
    <s v="No disminuye"/>
    <s v="Directamente"/>
    <s v="DébilNo disminuyeDirectamente"/>
    <s v=""/>
    <s v=""/>
  </r>
  <r>
    <s v="Gerencia de Muebles"/>
    <x v="40"/>
    <s v="Operativo"/>
    <s v="GESTIÓN DOCUMENTAL"/>
    <s v="Puede ocurrir que no se inserten las piezas documentales en el expediente correspondiente "/>
    <n v="44.01"/>
    <s v="Reportar a gestion documental la relacion de los documentos identificados pendientes de incluir en el expediente admon "/>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41"/>
    <s v="Operativo"/>
    <s v="GESTIÓN DOCUMENTAL"/>
    <s v="Se podría alterar o extraviar piezas documentales vitales para la gestión "/>
    <n v="45.01"/>
    <s v="Capacitación temas de organización y conformación de expedientes"/>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19999999999996"/>
    <s v="Diligenciamiento de la hoja de control de cada expediente."/>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19999999999996"/>
    <s v="P-GJ2-079_Procedimiento_Atención_Conceptos_Juridic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29999999999994"/>
    <s v="SP-GJ2-080_Procedimiento_revision_y_expedicion_de_actos_administrativ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39999999999992"/>
    <s v="P-GJ1-070_Procedimiento_Tutela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1"/>
    <s v="Aplicación del procedimiento de representación Judicial P-GJ1-081"/>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19999999999996"/>
    <s v="P-GJ2-079_Procedimiento_Atención_Conceptos_Juridico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29999999999994"/>
    <s v="P-GJ2-080_Procedimiento_revision_y_expedicion_de_actos_administrativo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39999999999992"/>
    <s v="P-GJ1-070_Procedimiento_Tutela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19999999999996"/>
    <s v="Aplicación Procedimiento elaboración de Estudios Previo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29999999999994"/>
    <s v="Comité de Contrato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39999999999992"/>
    <s v="Aplicación Procedimiento de Elaboración y Actualización del presupuesto"/>
    <m/>
    <m/>
    <m/>
    <m/>
    <m/>
    <m/>
    <m/>
    <m/>
    <n v="0"/>
    <s v="Debil"/>
    <s v="Fuerte"/>
    <s v="DebilFuerte"/>
    <n v="7"/>
    <s v="Débil"/>
    <s v="No disminuye"/>
    <s v="Directamente"/>
    <s v="DébilNo disminuyeDirectamente"/>
    <s v=""/>
    <s v=""/>
  </r>
  <r>
    <s v="Gerencia de Muebles"/>
    <x v="45"/>
    <s v="Operativo"/>
    <s v="ADQUISICIONES"/>
    <s v="Puede ocurrir que existan debilidades para realizar la supervisión o interventoría del contrato."/>
    <n v="51.01"/>
    <s v="Aplición del  procedimiento de supervisión o interventoria y liquidación de contratos"/>
    <m/>
    <m/>
    <m/>
    <m/>
    <m/>
    <m/>
    <m/>
    <m/>
    <n v="0"/>
    <s v="Debil"/>
    <s v="Fuerte"/>
    <s v="DebilFuerte"/>
    <n v="7"/>
    <s v="Débil"/>
    <s v="No disminuye"/>
    <s v="Directamente"/>
    <s v="DébilNo disminuyeDirectamente"/>
    <s v=""/>
    <s v=""/>
  </r>
  <r>
    <s v="Gerencia de Muebles"/>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Muebles"/>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Muebles"/>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Muebles"/>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Muebles"/>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Muebles"/>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29999999999994"/>
    <s v="Dimensionamiento de la planta"/>
    <m/>
    <m/>
    <m/>
    <m/>
    <m/>
    <m/>
    <m/>
    <m/>
    <n v="0"/>
    <s v="Debil"/>
    <s v="Fuerte"/>
    <s v="DebilFuerte"/>
    <n v="7"/>
    <s v="Débil"/>
    <s v="No disminuye"/>
    <s v="Directamente"/>
    <s v="DébilNo disminuyeDirectamente"/>
    <s v=""/>
    <s v=""/>
  </r>
  <r>
    <s v="Gerencia de Muebles"/>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1"/>
    <s v="Se cuenta con un plan de inducción y reinducción en el que se busca cumplir con la curva de aprendizaje definida."/>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19999999999996"/>
    <s v="Se realizan las evaluaciones de las capacitaciones recibidas."/>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de Muebles"/>
    <x v="54"/>
    <s v="Operativo"/>
    <s v="GESTIÓN DEL TALENTO HUMANO"/>
    <s v="Se podrían presentar que no se optimicen las competencias del  Talento humano de la SAE"/>
    <n v="60.01"/>
    <s v="Procedimiento y ejecución del plan empresarial de capacitación"/>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1"/>
    <s v="Se cuenta con inventario detallado de los activos y se la relacion de los funcionarios a cargo."/>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29999999999994"/>
    <s v="Procedimiento de asignación de bienes devolutivos y elementos de consumo a funcionarios P-AB1-064"/>
    <m/>
    <m/>
    <m/>
    <m/>
    <m/>
    <m/>
    <m/>
    <m/>
    <n v="0"/>
    <s v="Debil"/>
    <s v="Fuerte"/>
    <s v="DebilFuerte"/>
    <n v="7"/>
    <s v="Débil"/>
    <s v="No disminuye"/>
    <s v="Directamente"/>
    <s v="DébilNo disminuyeDirectamente"/>
    <s v=""/>
    <s v=""/>
  </r>
  <r>
    <s v="Gerencia de Muebles"/>
    <x v="56"/>
    <s v="Operativo"/>
    <s v="ADMINISTRACIÓN DE BIENES DE FUNICIONAMIENTO"/>
    <s v="Podría ocurrir que no se identifiquen las necesidades de mantenimiento"/>
    <n v="62.01"/>
    <s v="1 vez al mes se enciende la planta eléctrica."/>
    <m/>
    <m/>
    <m/>
    <m/>
    <m/>
    <m/>
    <m/>
    <m/>
    <n v="0"/>
    <s v="Debil"/>
    <s v="Fuerte"/>
    <s v="DebilFuerte"/>
    <n v="7"/>
    <s v="Débil"/>
    <s v="No disminuye"/>
    <s v="Directamente"/>
    <s v="DébilNo disminuyeDirectamente"/>
    <s v=""/>
    <s v=""/>
  </r>
  <r>
    <s v="Gerencia de Muebles"/>
    <x v="57"/>
    <s v="Operativo"/>
    <s v="ADMINISTRACIÓN DE BIENES DE FUNICIONAMIENTO"/>
    <s v="Se podría presentar daño o deterioro al mobiliario (muebles y enseres) de SAE"/>
    <n v="63.01"/>
    <s v="Toma de inventarios anual donde se establece el estado del bien."/>
    <m/>
    <m/>
    <m/>
    <m/>
    <m/>
    <m/>
    <m/>
    <m/>
    <n v="0"/>
    <s v="Debil"/>
    <s v="Fuerte"/>
    <s v="DebilFuerte"/>
    <n v="7"/>
    <s v="Débil"/>
    <s v="No disminuye"/>
    <s v="Directamente"/>
    <s v="DébilNo disminuyeDirectamente"/>
    <s v=""/>
    <s v=""/>
  </r>
  <r>
    <s v="Gerencia de Muebles"/>
    <x v="58"/>
    <s v="Operativo"/>
    <s v="EVALUACIÒN Y CONTROL"/>
    <s v="podría ocurrir que no se identifique adecuadamente el alcance de la auditoría"/>
    <n v="64.010000000000005"/>
    <s v="Se cuenta con un procedimiento de P-EC1-156 Procedimiento de Auditorias  Internas"/>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10000000000005"/>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2000000000001"/>
    <s v="Realizar semestralmente seguimiento al cumplimiento de los Planes de Mejoramiento con Entes de Control."/>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30000000000015"/>
    <s v="Aplicación del procedimiento elaboración y seguimiento planes de mejoramiento P-EC2-109"/>
    <m/>
    <m/>
    <m/>
    <m/>
    <m/>
    <m/>
    <m/>
    <m/>
    <n v="0"/>
    <s v="Debil"/>
    <s v="Fuerte"/>
    <s v="DebilFuerte"/>
    <n v="7"/>
    <s v="Débil"/>
    <s v="No disminuye"/>
    <s v="Directamente"/>
    <s v="DébilNo disminuyeDirectamente"/>
    <s v=""/>
    <s v=""/>
  </r>
  <r>
    <s v="Gerencia de Muebles"/>
    <x v="60"/>
    <s v="Operativo"/>
    <s v="EVALUACIÒN Y CONTROL"/>
    <s v="No dar respuesta adecuada y oportuna a las solicitudes de asesoría y acompañamiento a la gestión de la SAE"/>
    <n v="66.010000000000005"/>
    <s v="Aplicación del procedimiento de asesoria y de acompañamiento"/>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s v="Fuerte"/>
    <s v="DebilFuerte"/>
    <n v="7"/>
    <s v="Débil"/>
    <s v="No disminuye"/>
    <s v="Directamente"/>
    <s v="DébilNo disminuyeDirectamente"/>
    <s v=""/>
    <s v=""/>
  </r>
  <r>
    <s v="Gerencia de Muebles"/>
    <x v="62"/>
    <s v="Seguridad de la Información"/>
    <s v="GESTIÓN DE LA INFRAESTRUCTURA TECNOLOGICA"/>
    <s v="Inconsistencias o Pérdida de la Información"/>
    <s v="68a.1"/>
    <s v="Instructivo lineamientos para copias de respaldo y restauración de información"/>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2"/>
    <s v="Aplicación de procedimiento de mantenimiento de aplicaciones P-TE3-150"/>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3"/>
    <s v="Gestión de Cambios"/>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4"/>
    <s v="prueba mensual con carga de la planta eléctrica"/>
    <m/>
    <m/>
    <m/>
    <m/>
    <m/>
    <m/>
    <m/>
    <m/>
    <n v="0"/>
    <s v="Debil"/>
    <s v="Fuerte"/>
    <s v="DebilFuerte"/>
    <n v="7"/>
    <s v="Débil"/>
    <s v="No disminuye"/>
    <s v="Directamente"/>
    <s v="DébilNo disminuyeDirectamente"/>
    <s v=""/>
    <s v=""/>
  </r>
  <r>
    <s v="Gerencia de Muebles"/>
    <x v="64"/>
    <s v="Operativo"/>
    <s v="SOPORTE TECNICO"/>
    <s v="Soporte técnico inadecuado"/>
    <s v="71a.1"/>
    <s v="Servicio de soporte y mantenimiento"/>
    <m/>
    <m/>
    <m/>
    <m/>
    <m/>
    <m/>
    <m/>
    <m/>
    <n v="0"/>
    <s v="Debil"/>
    <s v="Fuerte"/>
    <s v="DebilFuerte"/>
    <n v="7"/>
    <s v="Débil"/>
    <s v="No disminuye"/>
    <s v="Directamente"/>
    <s v="DébilNo disminuyeDirectamente"/>
    <s v=""/>
    <s v=""/>
  </r>
  <r>
    <s v="Gerencia de Muebles"/>
    <x v="64"/>
    <s v="Operativo"/>
    <s v="SOPORTE TECNICO"/>
    <s v="Soporte técnico inadecuado"/>
    <s v="71a.2"/>
    <s v="Mesa de ayuda"/>
    <m/>
    <m/>
    <m/>
    <m/>
    <m/>
    <m/>
    <m/>
    <m/>
    <n v="0"/>
    <s v="Debil"/>
    <s v="Fuerte"/>
    <s v="DebilFuerte"/>
    <n v="7"/>
    <s v="Débil"/>
    <s v="No disminuye"/>
    <s v="Directamente"/>
    <s v="DébilNo disminuyeDirectamente"/>
    <s v=""/>
    <s v=""/>
  </r>
  <r>
    <s v="Gerencia de Muebles"/>
    <x v="65"/>
    <s v="Operativo"/>
    <s v="MANTENIMIENTO Y SOPORTE DE APLICACIONES"/>
    <s v="Puede ocurrir que se genere un soporte inadecuado o inoportuno a los usuarios"/>
    <n v="72.010000000000005"/>
    <s v="Programas de capacitación entrenamiento y divulgación de los servicios de IT"/>
    <m/>
    <m/>
    <m/>
    <m/>
    <m/>
    <m/>
    <m/>
    <m/>
    <n v="0"/>
    <s v="Debil"/>
    <s v="Fuerte"/>
    <s v="DebilFuerte"/>
    <n v="7"/>
    <s v="Débil"/>
    <s v="No disminuye"/>
    <s v="Directamente"/>
    <s v="DébilNo disminuyeDirectamente"/>
    <s v=""/>
    <s v=""/>
  </r>
  <r>
    <s v="Gerencia de Muebles"/>
    <x v="66"/>
    <s v="Seguridad de la Información"/>
    <s v="GESTIÓN DE LA INFRAESTRUCTURA TECNOLOGICA"/>
    <s v="Puede ocurrir una operación inadecuada de los sistemas de información."/>
    <n v="73.010000000000005"/>
    <s v="Manuales de usuario por proceso"/>
    <m/>
    <m/>
    <m/>
    <m/>
    <m/>
    <m/>
    <m/>
    <m/>
    <n v="0"/>
    <s v="Debil"/>
    <s v="Fuerte"/>
    <s v="DebilFuerte"/>
    <n v="7"/>
    <s v="Débil"/>
    <s v="No disminuye"/>
    <s v="Directamente"/>
    <s v="DébilNo disminuyeDirectamente"/>
    <s v=""/>
    <s v=""/>
  </r>
  <r>
    <s v="Gerencia de Muebles"/>
    <x v="67"/>
    <s v="Operativo"/>
    <s v="RECEPCIÓN Y REGISTRO"/>
    <s v="Puede ocurrir que no se efectué la entrega física del activo una vez posesionado el depositario provisional"/>
    <n v="76.010000000000005"/>
    <m/>
    <m/>
    <m/>
    <m/>
    <m/>
    <m/>
    <m/>
    <m/>
    <m/>
    <n v="0"/>
    <s v="Debil"/>
    <s v="Fuerte"/>
    <s v="DebilFuerte"/>
    <n v="7"/>
    <s v="Débil"/>
    <s v="No disminuye"/>
    <s v="Directamente"/>
    <s v="DébilNo disminuyeDirectamente"/>
    <s v=""/>
    <s v=""/>
  </r>
  <r>
    <s v="Gerencia de Muebles"/>
    <x v="68"/>
    <s v="Operativo"/>
    <s v="TODOS LOS PROCESOS"/>
    <s v="Puede ocurrir que se utilice erradamente las funcionalidades de los Sistemas de Información (aplicativo Zeus)_x000a_"/>
    <n v="77.010000000000005"/>
    <m/>
    <m/>
    <m/>
    <m/>
    <m/>
    <m/>
    <m/>
    <m/>
    <m/>
    <n v="0"/>
    <s v="Debil"/>
    <s v="Fuerte"/>
    <s v="DebilFuerte"/>
    <n v="7"/>
    <s v="Débil"/>
    <s v="No disminuye"/>
    <s v="Directamente"/>
    <s v="DébilNo disminuyeDirectamente"/>
    <s v=""/>
    <s v=""/>
  </r>
  <r>
    <s v="Gerencia de Muebles"/>
    <x v="69"/>
    <s v="Seguridad de la Información"/>
    <s v="RECEPCIÓN Y REGISTRO"/>
    <s v="Pueden presentar errores en la información en el registro de los activos _x000a_"/>
    <n v="78.010000000000005"/>
    <m/>
    <m/>
    <m/>
    <m/>
    <m/>
    <m/>
    <m/>
    <m/>
    <m/>
    <n v="0"/>
    <s v="Debil"/>
    <s v="Fuerte"/>
    <s v="DebilFuerte"/>
    <n v="7"/>
    <s v="Débil"/>
    <s v="No disminuye"/>
    <s v="Directamente"/>
    <s v="DébilNo disminuyeDirectamente"/>
    <s v=""/>
    <s v=""/>
  </r>
  <r>
    <s v="Gerencia de Muebles"/>
    <x v="70"/>
    <s v="Operativo"/>
    <s v="TODOS LOS PROCESOS"/>
    <s v="Puede ocurrir la entrega extemporánea de informes a los entes de control"/>
    <n v="79.010000000000005"/>
    <m/>
    <m/>
    <m/>
    <m/>
    <m/>
    <m/>
    <m/>
    <m/>
    <m/>
    <n v="0"/>
    <s v="Debil"/>
    <s v="Fuerte"/>
    <s v="DebilFuerte"/>
    <n v="7"/>
    <s v="Débil"/>
    <s v="No disminuye"/>
    <s v="Directamente"/>
    <s v="DébilNo disminuyeDirectamente"/>
    <s v=""/>
    <s v=""/>
  </r>
  <r>
    <s v="Gerencia de Muebles"/>
    <x v="71"/>
    <s v="Operativo"/>
    <s v="ADQUISICIONES"/>
    <s v="Puede ocurrir no alcanzar el objetivo del contrato"/>
    <n v="80.010000000000005"/>
    <m/>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10000000000005"/>
    <s v="Generación de la Resolución que conforma el equipo evaluador"/>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1"/>
    <s v="Llamadas de confirmación de las áreas misionales que solicitan la asignación"/>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2"/>
    <s v="Correos de envío de las solicitudes"/>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3"/>
    <s v="Revisar el correcto diligenciamiento y aprobaciones del formato de solicitud"/>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4"/>
    <s v="Llamadas de confirmación de las áreas misionales que solicitan la asignación"/>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1"/>
    <s v="Revisión de los Depositarios Provisionales y Liquidadores que no tienen activos asignado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2"/>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3"/>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Muebles"/>
    <x v="75"/>
    <s v="Operativo"/>
    <s v="RECEPCIÓN Y REGISTRO"/>
    <s v="Resolución de designación errónea o no generada"/>
    <n v="84.01"/>
    <s v="Creación de los activos en el inventario centralizado en un grupo"/>
    <m/>
    <m/>
    <m/>
    <m/>
    <m/>
    <m/>
    <m/>
    <m/>
    <n v="0"/>
    <s v="Debil"/>
    <s v="Fuerte"/>
    <s v="DebilFuerte"/>
    <n v="7"/>
    <s v="Débil"/>
    <s v="No disminuye"/>
    <s v="Directamente"/>
    <s v="DébilNo disminuyeDirectamente"/>
    <s v=""/>
    <s v=""/>
  </r>
  <r>
    <s v="Gerencia de Muebles"/>
    <x v="75"/>
    <s v="Operativo"/>
    <s v="RECEPCIÓN Y REGISTRO"/>
    <s v="Resolución de designación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Muebles"/>
    <x v="75"/>
    <s v="Operativo"/>
    <s v="RECEPCIÓN Y REGISTRO"/>
    <s v="Resolución de designación errónea o no generada"/>
    <n v="84.03"/>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5"/>
    <s v="Operativo"/>
    <s v="RECEPCIÓN Y REGISTRO"/>
    <s v="Resolución de designación errónea o no generada"/>
    <n v="84.04"/>
    <s v="Revisión del funcionamiento correcto del sistema de asignación"/>
    <m/>
    <m/>
    <m/>
    <m/>
    <m/>
    <m/>
    <m/>
    <m/>
    <n v="0"/>
    <s v="Debil"/>
    <s v="Fuerte"/>
    <s v="DebilFuerte"/>
    <n v="7"/>
    <s v="Débil"/>
    <s v="No disminuye"/>
    <s v="Directamente"/>
    <s v="DébilNo disminuyeDirectamente"/>
    <s v=""/>
    <s v=""/>
  </r>
  <r>
    <s v="Gerencia de Muebles"/>
    <x v="75"/>
    <s v="Operativo"/>
    <s v="RECEPCIÓN Y REGISTRO"/>
    <s v="Resolución de designación errónea o no generada"/>
    <n v="84.05"/>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Muebles"/>
    <x v="77"/>
    <s v="Operativo"/>
    <s v="RECEPCIÓN Y REGISTRO"/>
    <s v="Administrar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Muebles"/>
    <x v="77"/>
    <s v="Operativo"/>
    <s v="RECEPCIÓN Y REGISTRO"/>
    <s v="Administrar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Muebles"/>
    <x v="78"/>
    <s v="Operativo"/>
    <s v="RECEPCIÓN Y REGISTRO"/>
    <s v="Generación y suscripción del Acta de posesión con datos incorrectos o incompletos"/>
    <n v="87.01"/>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Muebles"/>
    <x v="78"/>
    <s v="Operativo"/>
    <s v="RECEPCIÓN Y REGISTRO"/>
    <s v="Generación y suscripción del Acta de posesión con datos incorrectos o incompletos"/>
    <n v="87.02"/>
    <s v="Revisión del funcionamiento correcto del sistema de asignac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1"/>
    <s v="Revisión de la información de la creación de los activos en el inventario"/>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2"/>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3"/>
    <s v="No hay definido un control"/>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4"/>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Muebles"/>
    <x v="92"/>
    <s v="Operativo"/>
    <s v="DIAGNOSTICO Y ALISTAMIENTO DE ACTIVOS"/>
    <s v="Fallas en la identificación del estado de los activos"/>
    <m/>
    <s v="reportar y actualizar la informacion referente al activo mal identificado"/>
    <s v="Reducir el riesgo"/>
    <s v="Asignado"/>
    <s v="Inadecuado"/>
    <s v="Oportuna"/>
    <s v="Detectar"/>
    <s v="Confiable"/>
    <s v="Se investigan y resuelven oportunamente"/>
    <s v="Completa"/>
    <n v="80"/>
    <s v="Debil"/>
    <s v="Fuerte"/>
    <s v="DebilFuerte"/>
    <n v="7"/>
    <s v="Débil"/>
    <s v="Directamente"/>
    <s v="Directamente"/>
    <s v="DébilDirectamenteDirectamente"/>
    <s v=""/>
    <s v=""/>
  </r>
  <r>
    <s v="Gerencia de Muebles"/>
    <x v="93"/>
    <s v="Operativo"/>
    <s v="DIAGNOSTICO Y ALISTAMIENTO DE ACTIVOS"/>
    <s v="Puede ocurrir que el alistamiento sin previo cumplimiento de los requisitos, no permita disponer del activo"/>
    <m/>
    <s v="Verificacion del cumplimiento de los requisitos de los bienes muebles alistados"/>
    <s v="Reducir el riesgo"/>
    <s v="Asignado"/>
    <s v="Inadecuado"/>
    <s v="Oportuna"/>
    <s v="Detectar"/>
    <s v="Confiable"/>
    <s v="Se investigan y resuelven oportunamente"/>
    <s v="Completa"/>
    <n v="80"/>
    <s v="Debil"/>
    <s v="Fuerte"/>
    <s v="DebilFuerte"/>
    <n v="7"/>
    <s v="Débil"/>
    <s v="Directamente"/>
    <s v="Directamente"/>
    <s v="DébilDirectamenteDirectamente"/>
    <s v=""/>
    <s v=""/>
  </r>
  <r>
    <s v="Gerencia de Muebles"/>
    <x v="94"/>
    <s v="Operativo"/>
    <s v="DISPOSICIÓN TEMPORAL DE ACTIVOS"/>
    <s v="Puede ocurrir que no se conserven las condiciones físicas ni se mantengan las obligaciones al día de los activos bajo la administración en destinación provisional"/>
    <m/>
    <s v="Seguimiento e inspeccion a las novedades presentadas por los destinatarios provisional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95"/>
    <s v="Operativo"/>
    <s v="DISPOSICIÓN TEMPORAL DE ACTIVOS"/>
    <s v="Puede ocurrir que las entidades de registro  cuenten con información desactualizada de los  mecanismos de administración."/>
    <m/>
    <s v="Solicitud a las Entidades de registro para la inscripcion de las medidas pertinent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81"/>
    <s v="Seguridad de la Información"/>
    <s v="TODOS LOS PROCESOS"/>
    <s v="Puede ocurrir que se filtre información privilegiada o sensible"/>
    <m/>
    <m/>
    <m/>
    <m/>
    <m/>
    <m/>
    <m/>
    <m/>
    <m/>
    <m/>
    <n v="0"/>
    <s v="Debil"/>
    <m/>
    <s v="Debil"/>
    <s v=""/>
    <s v=""/>
    <s v="Directamente"/>
    <s v="Directamente"/>
    <s v="DirectamenteDirectamente"/>
    <s v=""/>
    <s v=""/>
  </r>
  <r>
    <s v="Gerencia de Muebles"/>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de Mueble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Mueble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Mueble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Mueble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Mueble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Mueble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Regional Norte"/>
    <x v="0"/>
    <s v="Corrupción"/>
    <s v="TODOS LOS PROCESOS"/>
    <s v="Posibilidad de que un funcionario vaya mas allá de las funciones designadas con el fin de obtener un beneficio privado."/>
    <m/>
    <s v="Comunicación  y seguimiento al cumplimiento de las funciones"/>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Perfiles en los Apicativos"/>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Controles en los aplicativos"/>
    <m/>
    <m/>
    <m/>
    <m/>
    <m/>
    <m/>
    <m/>
    <m/>
    <n v="0"/>
    <s v="Debil"/>
    <s v="Debil"/>
    <s v="DebilDebil"/>
    <n v="9"/>
    <s v="Débil"/>
    <s v="Débil"/>
    <s v="No disminuye"/>
    <s v="DébilDébilNo disminuye"/>
    <s v=""/>
    <s v=""/>
  </r>
  <r>
    <s v="Gerencia Regional Nor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Debil"/>
    <s v="DebilDebil"/>
    <n v="9"/>
    <s v="Débil"/>
    <s v="Débil"/>
    <s v="No disminuye"/>
    <s v="DébilDébilNo disminuye"/>
    <s v=""/>
    <s v=""/>
  </r>
  <r>
    <s v="Gerencia Regional Norte"/>
    <x v="0"/>
    <s v="Corrupción"/>
    <s v="TODOS LOS PROCESOS"/>
    <s v="Posibilidad de que un funcionario vaya mas allá de las funciones designadas con el fin de obtener un beneficio privado."/>
    <m/>
    <s v="Aplicación código de ética"/>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Firma de compromiso de cumplimiento_x000a_"/>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Aplicación código de ética"/>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Firma de compromiso de cumplimiento_x000a_"/>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Debil"/>
    <s v="DebilDebil"/>
    <n v="9"/>
    <s v="Débil"/>
    <s v="Débil"/>
    <s v="Directamente"/>
    <s v="DébilDébilDirectamente"/>
    <s v=""/>
    <s v=""/>
  </r>
  <r>
    <s v="Gerencia Regional Norte"/>
    <x v="1"/>
    <s v="Corrupción"/>
    <s v="TODOS LOS PROCESOS"/>
    <s v="Puede ocurrir intercambio extraoficial de favores, en el cual un individuo se beneficie a si mismo o aun tercero. Amiguismo y clientelismo."/>
    <m/>
    <s v="Formato de Control de Visitantes"/>
    <m/>
    <m/>
    <m/>
    <m/>
    <m/>
    <m/>
    <m/>
    <m/>
    <n v="0"/>
    <s v="Debil"/>
    <s v="Debil"/>
    <s v="DebilDebil"/>
    <n v="9"/>
    <s v="Débil"/>
    <s v="Débil"/>
    <s v="Directamente"/>
    <s v="DébilDébilDirectamente"/>
    <s v=""/>
    <s v=""/>
  </r>
  <r>
    <s v="Gerencia Regional Nor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Debil"/>
    <s v="DebilDebil"/>
    <n v="9"/>
    <s v="Débil"/>
    <s v="Débil"/>
    <s v="Directamente"/>
    <s v="DébilDébilDirectamente"/>
    <s v=""/>
    <s v=""/>
  </r>
  <r>
    <s v="Gerencia Regional Nor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Debil"/>
    <s v="DebilDebil"/>
    <n v="9"/>
    <s v="Débil"/>
    <s v="Débil"/>
    <s v="No disminuye"/>
    <s v="DébilDébilNo disminuye"/>
    <s v=""/>
    <s v=""/>
  </r>
  <r>
    <s v="Gerencia Regional Nor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Debil"/>
    <s v="DebilDebil"/>
    <n v="9"/>
    <s v="Débil"/>
    <s v="Débil"/>
    <s v="No disminuye"/>
    <s v="DébilDébilNo disminuye"/>
    <s v=""/>
    <s v=""/>
  </r>
  <r>
    <s v="Gerencia Regional Norte"/>
    <x v="3"/>
    <s v="Operativo"/>
    <s v="TODOS LOS PROCESOS"/>
    <s v="Puede ocurrir falta de apoyo en los procesos de control social realizados por los ciudadanos."/>
    <m/>
    <s v="Cumplimiento de Normatividad de Ley de transparencias _x000a_"/>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Firma de compromiso de cumplimiento"/>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Aplicación código de ética"/>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Auditorias de control interno"/>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Aplicación código de ética"/>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Auditorias de control interno"/>
    <m/>
    <m/>
    <m/>
    <m/>
    <m/>
    <m/>
    <m/>
    <m/>
    <n v="0"/>
    <s v="Debil"/>
    <s v="Debil"/>
    <s v="DebilDebil"/>
    <n v="9"/>
    <s v="Débil"/>
    <s v="Débil"/>
    <s v="No disminuye"/>
    <s v="DébilDébilNo disminuye"/>
    <s v=""/>
    <s v=""/>
  </r>
  <r>
    <s v="Gerencia Regional Nor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Firma de compromiso de cumplimiento"/>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Aplicación código de ética"/>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Auditorias de control interno"/>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Definición de presupuestos "/>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Publicacion de los contrat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Comité de Contrat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Estudios previ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Plan Anual de Adquisicione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Debil"/>
    <s v="DebilDebil"/>
    <n v="9"/>
    <s v="Débil"/>
    <s v="Débil"/>
    <s v="No disminuye"/>
    <s v="DébilDébilNo disminuye"/>
    <s v=""/>
    <s v=""/>
  </r>
  <r>
    <s v="Gerencia Regional Nor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Procedimiento de inserción de documentos"/>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Procedimiento préstamo de documentos"/>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Tabla de retención documental"/>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Perfiles en los Apicativos"/>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Aplicación del formato del control de bienes y rentas"/>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Firma de compromiso de cumplimiento"/>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Aplicación código de ética"/>
    <m/>
    <m/>
    <m/>
    <m/>
    <m/>
    <m/>
    <m/>
    <m/>
    <n v="0"/>
    <s v="Debil"/>
    <s v="Debil"/>
    <s v="DebilDebil"/>
    <n v="9"/>
    <s v="Débil"/>
    <s v="Débil"/>
    <s v="No disminuye"/>
    <s v="DébilDébilNo disminuye"/>
    <s v=""/>
    <s v=""/>
  </r>
  <r>
    <s v="Gerencia Regional Nor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no me queda muy claro el control.  Cuáles contratos debemos documentar? Los que existen al momento de la recepción? Cuáles documentos faltan?"/>
    <s v="Reducir el riesgo"/>
    <s v="Asignado"/>
    <s v="Adecuado"/>
    <s v="Oportuna"/>
    <s v="Prevenir"/>
    <s v="Confiable"/>
    <s v="Se investigan y resuelven oportunamente"/>
    <n v="0"/>
    <s v="Debil"/>
    <s v="Fuerte"/>
    <s v="DebilFuerte"/>
    <n v="7"/>
    <s v="Débil"/>
    <s v="Fuerte"/>
    <s v="Directamente"/>
    <s v="DébilFuerteDirectamente"/>
    <s v=""/>
    <s v=""/>
  </r>
  <r>
    <s v="Gerencia Regional Norte"/>
    <x v="14"/>
    <s v="Operativo"/>
    <s v="DISPOSICIÓN FINAL DE ACTIVOS"/>
    <s v="Se puede gestionar de manera tardía la comercialización o destrucción de activos."/>
    <m/>
    <s v="Identificación de activos a comerciallizar o destruir dentro del comité de negocios de SAE"/>
    <s v="estamos hablando de la identificación al momento de la recepción?"/>
    <s v="Evitar el riesgo"/>
    <s v="Asignado"/>
    <s v="Adecuado"/>
    <s v="Oportuna"/>
    <s v="Prevenir"/>
    <s v="Confiable"/>
    <s v="Se investigan y resuelven oportunamente"/>
    <n v="0"/>
    <s v="Debil"/>
    <s v="Fuerte"/>
    <s v="DebilFuerte"/>
    <n v="7"/>
    <s v="Débil"/>
    <s v="Fuerte"/>
    <s v="Directamente"/>
    <s v="DébilFuerteDirectamente"/>
    <s v=""/>
    <s v=""/>
  </r>
  <r>
    <s v="Gerencia Regional Norte"/>
    <x v="15"/>
    <s v="Estratégico"/>
    <s v="DIAGNOSTICO Y ALISTAMIENTO DE ACTIVOS"/>
    <s v="Fallas en la identificación de activos potenciales de productividad."/>
    <m/>
    <s v="Aplicación de procedimientos de diagnóstico de activos"/>
    <m/>
    <s v="Evitar el riesgo"/>
    <s v="Asignado"/>
    <s v="Adecuado"/>
    <s v="Oportuna"/>
    <s v="Prevenir"/>
    <s v="Confiable"/>
    <s v="Se investigan y resuelven oportunamente"/>
    <n v="0"/>
    <s v="Debil"/>
    <s v="Fuerte"/>
    <s v="DebilFuerte"/>
    <n v="7"/>
    <s v="Débil"/>
    <s v="Fuerte"/>
    <s v="Directamente"/>
    <s v="DébilFuerteDirectamente"/>
    <s v=""/>
    <s v=""/>
  </r>
  <r>
    <s v="Gerencia Regional Norte"/>
    <x v="16"/>
    <s v="Operativo"/>
    <s v="GESTIÓN FINANCIERA"/>
    <s v="Se pueden realizar inversiones sin la información necesaria"/>
    <m/>
    <s v="aplicación del procedimiento de gestion de inversiones P-GF3-066"/>
    <m/>
    <m/>
    <m/>
    <m/>
    <m/>
    <m/>
    <m/>
    <m/>
    <n v="0"/>
    <s v="Debil"/>
    <s v="Debil"/>
    <s v="DebilDebil"/>
    <n v="9"/>
    <s v="Débil"/>
    <s v="Débil"/>
    <s v="No disminuye"/>
    <s v="DébilDébilNo disminuye"/>
    <s v=""/>
    <s v=""/>
  </r>
  <r>
    <s v="Gerencia Regional Norte"/>
    <x v="16"/>
    <s v="Operativo"/>
    <s v="GESTIÓN FINANCIERA"/>
    <s v="Se pueden realizar inversiones sin la información necesaria"/>
    <m/>
    <s v="Aplicación de P-GF1-015_Procedimiento_Elaboracion_y_Actualizacion_del_Presupuesto"/>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verifica el cumplimiento del presupuesto para cada uno de los pagos reallizados."/>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realiza seguimiento a los ingresos presupuestados."/>
    <m/>
    <m/>
    <m/>
    <m/>
    <m/>
    <m/>
    <m/>
    <m/>
    <n v="0"/>
    <s v="Debil"/>
    <s v="Debil"/>
    <s v="DebilDebil"/>
    <n v="9"/>
    <s v="Débil"/>
    <s v="Débil"/>
    <s v="No disminuye"/>
    <s v="DébilDébilNo disminuye"/>
    <s v=""/>
    <s v=""/>
  </r>
  <r>
    <s v="Gerencia Regional Norte"/>
    <x v="18"/>
    <s v="Operativo"/>
    <s v="TODOS LOS PROCESOS"/>
    <s v="Se pueden establecer procesos con controles obsoletos o desbordados en términos de la operación"/>
    <m/>
    <s v="Aplicación del procedimiento de creación, modificación o eliminación de documentos"/>
    <m/>
    <m/>
    <m/>
    <m/>
    <m/>
    <m/>
    <m/>
    <m/>
    <n v="0"/>
    <s v="Debil"/>
    <s v="Debil"/>
    <s v="DebilDebil"/>
    <n v="9"/>
    <s v="Débil"/>
    <s v="Débil"/>
    <s v="No disminuye"/>
    <s v="DébilDébilNo disminuye"/>
    <s v=""/>
    <s v=""/>
  </r>
  <r>
    <s v="Gerencia Regional Norte"/>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Debil"/>
    <s v="DebilDebil"/>
    <n v="9"/>
    <s v="Débil"/>
    <s v="Débil"/>
    <s v="No disminuye"/>
    <s v="DébilDébilNo disminuye"/>
    <s v=""/>
    <s v=""/>
  </r>
  <r>
    <s v="Gerencia Regional Norte"/>
    <x v="19"/>
    <s v="Seguridad de la Información"/>
    <s v="TODOS LOS PROCESOS"/>
    <s v="Falta de programas de gestión de cambio y seguimientos en el uso y apropiación de TIC's"/>
    <m/>
    <s v="Seguimeintos realizados al plan de acción "/>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Aplicación Procedimiento de Elaboración y Actualización del presupuesto"/>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Se verifica el cumplimiento del presupuesto para cada uno de los pagos reallizados."/>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Se realiza seguimiento a los ingresos presupuestados."/>
    <m/>
    <m/>
    <m/>
    <m/>
    <m/>
    <m/>
    <m/>
    <m/>
    <n v="0"/>
    <s v="Debil"/>
    <s v="Debil"/>
    <s v="DebilDebil"/>
    <n v="9"/>
    <s v="Débil"/>
    <s v="Débil"/>
    <s v="No disminuye"/>
    <s v="DébilDébilNo disminuye"/>
    <s v=""/>
    <s v=""/>
  </r>
  <r>
    <s v="Gerencia Regional Norte"/>
    <x v="22"/>
    <s v="Estratégico"/>
    <s v="RECEPCIÓN Y REGISTRO"/>
    <s v="Puede que no haya recursos disponibles idóneos para la recepción de los Activos (Delegados, Bodegas, Especialistas, depositarios)"/>
    <m/>
    <s v="Ajustar el procedimiento para la recepción de Activos"/>
    <s v="cómo se debe ajustar el procedimiento?"/>
    <s v="Evitar el riesgo"/>
    <s v="Asignado"/>
    <s v="Adecuado"/>
    <s v="Oportuna"/>
    <s v="Prevenir"/>
    <s v="Confiable"/>
    <s v="Se investigan y resuelven oportunamente"/>
    <n v="0"/>
    <s v="Debil"/>
    <s v="Fuerte"/>
    <s v="DebilFuerte"/>
    <n v="7"/>
    <s v="Débil"/>
    <s v="Fuerte"/>
    <s v="Directamente"/>
    <s v="DébilFuerteDirectamente"/>
    <s v=""/>
    <s v=""/>
  </r>
  <r>
    <s v="Gerencia Regional Norte"/>
    <x v="23"/>
    <s v="Seguridad de la Información"/>
    <s v="RECEPCIÓN Y REGISTRO"/>
    <s v="No contar con la información real del inventario de los activos en administración"/>
    <m/>
    <s v="Seguimiento del lider del registro de los activos"/>
    <m/>
    <s v="Evitar el riesgo"/>
    <s v="Asignado"/>
    <s v="Adecuado"/>
    <s v="Oportuna"/>
    <s v="Prevenir"/>
    <s v="Confiable"/>
    <s v="Se investigan y resuelven oportunamente"/>
    <n v="0"/>
    <s v="Debil"/>
    <s v="Fuerte"/>
    <s v="DebilFuerte"/>
    <n v="7"/>
    <s v="Débil"/>
    <s v="Fuerte"/>
    <s v="Directamente"/>
    <s v="DébilFuerteDirectamente"/>
    <s v=""/>
    <s v=""/>
  </r>
  <r>
    <s v="Gerencia Regional Norte"/>
    <x v="24"/>
    <s v="Operativo"/>
    <s v="RECEPCIÓN Y REGISTRO y DIAGNOSTICO Y ALISTAMIENTO DE ACTIVOS"/>
    <s v="Puede ocurrir que no se caracterice  adecuadamente el activo "/>
    <m/>
    <s v="Acuerdos interadministrativos – IGAC, Ventanilla Única de Registro (VUR), Registro Único Nacional de Tránsito (RUNT),  DIMAR, Aeronáutica Civil y RUES. para obtención de información"/>
    <m/>
    <s v="Evitar el riesgo"/>
    <s v="Asignado"/>
    <s v="Adecuado"/>
    <s v="Oportuna"/>
    <s v="Prevenir"/>
    <s v="Confiable"/>
    <s v="Se investigan y resuelven oportunamente"/>
    <n v="0"/>
    <s v="Debil"/>
    <s v="Fuerte"/>
    <s v="DebilFuerte"/>
    <n v="7"/>
    <s v="Débil"/>
    <s v="Fuerte"/>
    <s v="Directamente"/>
    <s v="DébilFuerteDirectamente"/>
    <s v=""/>
    <s v=""/>
  </r>
  <r>
    <s v="Gerencia Regional Norte"/>
    <x v="25"/>
    <s v="Operativo"/>
    <s v="TODOS LOS PROCESOS"/>
    <s v="Puede ocurrir que no tenga proveedores idóneos disponibles"/>
    <m/>
    <s v="Se cuenta con un sistema de registro de proveedores"/>
    <m/>
    <m/>
    <m/>
    <m/>
    <m/>
    <m/>
    <m/>
    <m/>
    <n v="0"/>
    <s v="Debil"/>
    <s v="Debil"/>
    <s v="DebilDebil"/>
    <n v="9"/>
    <s v="Débil"/>
    <s v="Débil"/>
    <s v="No disminuye"/>
    <s v="DébilDébilNo disminuye"/>
    <s v=""/>
    <s v=""/>
  </r>
  <r>
    <s v="Gerencia Regional Norte"/>
    <x v="25"/>
    <s v="Operativo"/>
    <s v="TODOS LOS PROCESOS"/>
    <s v="Puede ocurrir que no tenga proveedores idóneos disponibles"/>
    <m/>
    <s v="Contratro elaboración ROM"/>
    <m/>
    <m/>
    <m/>
    <m/>
    <m/>
    <m/>
    <m/>
    <m/>
    <n v="0"/>
    <s v="Debil"/>
    <s v="Debil"/>
    <s v="DebilDebil"/>
    <n v="9"/>
    <s v="Débil"/>
    <s v="Débil"/>
    <s v="No disminuye"/>
    <s v="DébilDébilNo disminuye"/>
    <s v=""/>
    <s v=""/>
  </r>
  <r>
    <s v="Gerencia Regional Norte"/>
    <x v="25"/>
    <s v="Operativo"/>
    <s v="TODOS LOS PROCESOS"/>
    <s v="Puede ocurrir que no tenga proveedores idóneos disponibles"/>
    <m/>
    <s v="Aplicación Procedimiento elaboración de Estudios Previos"/>
    <m/>
    <m/>
    <m/>
    <m/>
    <m/>
    <m/>
    <m/>
    <m/>
    <n v="0"/>
    <s v="Debil"/>
    <s v="Debil"/>
    <s v="DebilDebil"/>
    <n v="9"/>
    <s v="Débil"/>
    <s v="Débil"/>
    <s v="No disminuye"/>
    <s v="DébilDébilNo disminuye"/>
    <s v=""/>
    <s v=""/>
  </r>
  <r>
    <s v="Gerencia Regional Norte"/>
    <x v="26"/>
    <s v="Operativo"/>
    <s v="TODOS LOS PROCESOS"/>
    <s v="Se podría contratar un servicio innecesario"/>
    <m/>
    <s v="Aplicación Procedimiento elaboración de Estudios Previos"/>
    <m/>
    <m/>
    <m/>
    <m/>
    <m/>
    <m/>
    <m/>
    <m/>
    <n v="0"/>
    <s v="Debil"/>
    <s v="Debil"/>
    <s v="DebilDebil"/>
    <n v="9"/>
    <s v="Débil"/>
    <s v="Débil"/>
    <s v="No disminuye"/>
    <s v="DébilDébilNo disminuye"/>
    <s v=""/>
    <s v=""/>
  </r>
  <r>
    <s v="Gerencia Regional Norte"/>
    <x v="26"/>
    <s v="Operativo"/>
    <s v="TODOS LOS PROCESOS"/>
    <s v="Se podría contratar un servicio innecesario"/>
    <m/>
    <s v="Aplicación del Procedimiento de ROM y Formato de Solicitud de Aprobación de ROM"/>
    <m/>
    <m/>
    <m/>
    <m/>
    <m/>
    <m/>
    <m/>
    <m/>
    <n v="0"/>
    <s v="Debil"/>
    <s v="Debil"/>
    <s v="DebilDebil"/>
    <n v="9"/>
    <s v="Débil"/>
    <s v="Débil"/>
    <s v="No disminuye"/>
    <s v="DébilDébilNo disminuye"/>
    <s v=""/>
    <s v=""/>
  </r>
  <r>
    <s v="Gerencia Regional Norte"/>
    <x v="28"/>
    <s v="Operativo"/>
    <s v="DISPOSICIÓN TEMPORAL DE ACTIVOS"/>
    <s v="Puede ocurrir que no se caracterice correctamente a los usuarios de los diferentes mecanismos de administración "/>
    <m/>
    <s v="Agregar una clausula en todos los contratos de arrendamiento que permita la terminacion unilateral y la recuparacion material del inmueble si se demuestra cualquier indicio de vinculo con el afetado, sin derecho a penalidades."/>
    <s v="no entiendo el hilo conductor entre el riesgo y el control"/>
    <s v="Reducir el riesgo"/>
    <s v="Asignado"/>
    <s v="Adecuado"/>
    <s v="Oportuna"/>
    <s v="Prevenir"/>
    <s v="Confiable"/>
    <s v="Se investigan y resuelven oportunamente"/>
    <n v="0"/>
    <s v="Debil"/>
    <s v="Fuerte"/>
    <s v="DebilFuerte"/>
    <n v="7"/>
    <s v="Débil"/>
    <s v="Fuerte"/>
    <s v="Directamente"/>
    <s v="DébilFuerteDirectamente"/>
    <s v=""/>
    <s v=""/>
  </r>
  <r>
    <s v="Gerencia Regional Norte"/>
    <x v="28"/>
    <s v="Operativo"/>
    <s v="DISPOSICIÓN TEMPORAL DE ACTIVOS"/>
    <s v="Puede ocurrir que no se caracterice correctamente a los usuarios de los diferentes mecanismos de administración "/>
    <m/>
    <s v="Aplicación del protocolo de ventas CISA SAE"/>
    <s v="el protocolo de ventas CISA se aplica en la disposición final, no en la temporal"/>
    <s v="Evitar el riesgo"/>
    <s v="Asignado"/>
    <s v="Adecuado"/>
    <s v="Oportuna"/>
    <s v="Prevenir"/>
    <s v="Confiable"/>
    <s v="Se investigan y resuelven oportunamente"/>
    <n v="0"/>
    <s v="Debil"/>
    <s v="Fuerte"/>
    <s v="DebilFuerte"/>
    <n v="7"/>
    <s v="Débil"/>
    <s v="Fuerte"/>
    <s v="Directamente"/>
    <s v="DébilFuerteDirectamente"/>
    <s v=""/>
    <s v=""/>
  </r>
  <r>
    <s v="Gerencia Regional Norte"/>
    <x v="29"/>
    <s v="Estratégico"/>
    <s v="DISPOSICIÓN TEMPORAL DE ACTIVOS"/>
    <s v="Puede ocurrir que se cuenten con depositarios provisionales y/o liquidadores, destinatarios provisionales y arrendatarios que incumplen con sus obligaciones"/>
    <m/>
    <s v="Hacer mesas de trabajo con los depositarios provisionales para revisar su gestiòn frente a los bienes bajo su administracion"/>
    <m/>
    <s v="Reducir el riesgo"/>
    <s v="Asignado"/>
    <s v="Adecuado"/>
    <s v="Oportuna"/>
    <s v="Prevenir"/>
    <s v="Confiable"/>
    <s v="Se investigan y resuelven oportunamente"/>
    <n v="0"/>
    <s v="Debil"/>
    <s v="Fuerte"/>
    <s v="DebilFuerte"/>
    <n v="7"/>
    <s v="Débil"/>
    <s v="Fuerte"/>
    <s v="Directamente"/>
    <s v="DébilFuerteDirectamente"/>
    <s v=""/>
    <s v=""/>
  </r>
  <r>
    <s v="Gerencia Regional Norte"/>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s v="Evitar el riesgo"/>
    <s v="Asignado"/>
    <s v="Adecuado"/>
    <s v="Oportuna"/>
    <s v="Prevenir"/>
    <s v="Confiable"/>
    <s v="Se investigan y resuelven oportunamente"/>
    <n v="0"/>
    <s v="Debil"/>
    <s v="Fuerte"/>
    <s v="DebilFuerte"/>
    <n v="7"/>
    <s v="Débil"/>
    <s v="Fuerte"/>
    <s v="Directamente"/>
    <s v="DébilFuerteDirectamente"/>
    <s v=""/>
    <s v=""/>
  </r>
  <r>
    <s v="Gerencia Regional Norte"/>
    <x v="30"/>
    <s v="Estratégico"/>
    <s v="DISPOSICIÓN FINAL DE ACTIVOS"/>
    <s v="Puede ocurrir que no se encuentra disponible la información del activo"/>
    <m/>
    <s v="Sistema de información Matrix con trazabilidad de los activos de información"/>
    <m/>
    <s v="Evitar el riesgo"/>
    <s v="Asignado"/>
    <s v="Adecuado"/>
    <s v="Oportuna"/>
    <s v="Prevenir"/>
    <s v="Confiable"/>
    <s v="Se investigan y resuelven oportunamente"/>
    <n v="0"/>
    <s v="Debil"/>
    <s v="Fuerte"/>
    <s v="DebilFuerte"/>
    <n v="7"/>
    <s v="Débil"/>
    <s v="Fuerte"/>
    <s v="Directamente"/>
    <s v="DébilFuerteDirectamente"/>
    <s v=""/>
    <s v=""/>
  </r>
  <r>
    <s v="Gerencia Regional Norte"/>
    <x v="30"/>
    <s v="Estratégico"/>
    <s v="DISPOSICIÓN FINAL DE ACTIVOS"/>
    <s v="Puede ocurrir que no se encuentra disponible la información del activo"/>
    <m/>
    <s v="Visitas períodicas a cada uno de los activos"/>
    <s v="las visitas periodicas ya están contempladas en el procedimiento."/>
    <s v="Evitar el riesgo"/>
    <s v="Asignado"/>
    <s v="Adecuado"/>
    <s v="Oportuna"/>
    <s v="Prevenir"/>
    <s v="Confiable"/>
    <s v="Se investigan y resuelven oportunamente"/>
    <n v="0"/>
    <s v="Debil"/>
    <s v="Fuerte"/>
    <s v="DebilFuerte"/>
    <n v="7"/>
    <s v="Débil"/>
    <s v="Fuerte"/>
    <s v="Directamente"/>
    <s v="DébilFuerteDirectamente"/>
    <s v=""/>
    <s v=""/>
  </r>
  <r>
    <s v="Gerencia Regional Norte"/>
    <x v="31"/>
    <s v="Operativo"/>
    <s v="DISPOSICIÓN FINAL DE ACTIVOS"/>
    <s v="Podría ocurrir que no se entregue el activo en administración o disposición final correspondiente"/>
    <m/>
    <s v="Control a las resoluciones de devolución expedidas. Incluir en el SIGMA estado: Devuelto para así hacer cruce y tener control"/>
    <m/>
    <s v="Evitar el riesgo"/>
    <s v="Asignado"/>
    <s v="Adecuado"/>
    <s v="Oportuna"/>
    <s v="Prevenir"/>
    <s v="Confiable"/>
    <s v="Se investigan y resuelven oportunamente"/>
    <n v="0"/>
    <s v="Debil"/>
    <s v="Fuerte"/>
    <s v="DebilFuerte"/>
    <n v="7"/>
    <s v="Débil"/>
    <s v="Fuerte"/>
    <s v="Directamente"/>
    <s v="DébilFuerteDirectamente"/>
    <s v=""/>
    <s v=""/>
  </r>
  <r>
    <s v="Gerencia Regional Norte"/>
    <x v="32"/>
    <s v="Operativo"/>
    <s v="DISPOSICIÓN FINAL DE ACTIVOS"/>
    <s v="Se podría desconocer por parte de SAE la necesidad de la entrega del activo"/>
    <m/>
    <s v="Seguimiento semanal a las actividades desarrolladas por las G. de asuntos legales y contratación."/>
    <s v="no entieno el hilo conductor entre el riesgo y el control"/>
    <s v="Evitar el riesgo"/>
    <s v="Asignado"/>
    <s v="Adecuado"/>
    <s v="Oportuna"/>
    <s v="Prevenir"/>
    <s v="Confiable"/>
    <s v="Se investigan y resuelven oportunamente"/>
    <n v="0"/>
    <s v="Debil"/>
    <s v="Fuerte"/>
    <s v="DebilFuerte"/>
    <n v="7"/>
    <s v="Débil"/>
    <s v="Fuerte"/>
    <s v="Directamente"/>
    <s v="DébilFuerteDirectamente"/>
    <s v=""/>
    <s v=""/>
  </r>
  <r>
    <s v="Gerencia Regional Norte"/>
    <x v="33"/>
    <s v="Estratégico"/>
    <s v="DISPOSICIÓN FINAL DE ACTIVOS"/>
    <s v="Se podría  enajenar un activo por un valor inferior al estimado"/>
    <m/>
    <s v="Actualización del aplicativo de la info. Del avalúo y bloqueo del bien cuando dicho avalúo se venza"/>
    <m/>
    <s v="Compartir el riesgo"/>
    <s v="Asignado"/>
    <s v="Adecuado"/>
    <s v="Oportuna"/>
    <s v="Prevenir"/>
    <s v="Confiable"/>
    <s v="Se investigan y resuelven oportunamente"/>
    <n v="0"/>
    <s v="Debil"/>
    <s v="Fuerte"/>
    <s v="DebilFuerte"/>
    <n v="7"/>
    <s v="Débil"/>
    <s v="Fuerte"/>
    <s v="Directamente"/>
    <s v="DébilFuerteDirectamente"/>
    <s v=""/>
    <s v=""/>
  </r>
  <r>
    <s v="Gerencia Regional Norte"/>
    <x v="34"/>
    <s v="Operativo"/>
    <s v="GESTIÓN FINANCIERA"/>
    <s v="Se podría presentar fallas en la identificación de las características de los recaudos y pagos"/>
    <m/>
    <s v="Estandarizaciòn de flujo de pagos en el aplicativo ZEUS"/>
    <m/>
    <m/>
    <m/>
    <m/>
    <m/>
    <m/>
    <m/>
    <m/>
    <n v="0"/>
    <s v="Debil"/>
    <s v="Debil"/>
    <s v="DebilDebil"/>
    <n v="9"/>
    <s v="Débil"/>
    <s v="Débil"/>
    <s v="No disminuye"/>
    <s v="DébilDébilNo disminuye"/>
    <s v=""/>
    <s v=""/>
  </r>
  <r>
    <s v="Gerencia Regional Norte"/>
    <x v="34"/>
    <s v="Operativo"/>
    <s v="GESTIÓN FINANCIERA"/>
    <s v="Se podría presentar fallas en la identificación de las características de los recaudos y pagos"/>
    <m/>
    <s v="Instructivo para generación de cupon recaudo general."/>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realiza un presupuesto anual desarrollado por cada una de las àreas, tanto para ingresos como para gastos."/>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verifica el cumplimiento del presupuesto para cada uno de los pagos reallizados."/>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realiza seguimiento a los ingresos presupuestados."/>
    <m/>
    <m/>
    <m/>
    <m/>
    <m/>
    <m/>
    <m/>
    <m/>
    <n v="0"/>
    <s v="Debil"/>
    <s v="Debil"/>
    <s v="DebilDebil"/>
    <n v="9"/>
    <s v="Débil"/>
    <s v="Débil"/>
    <s v="No disminuye"/>
    <s v="DébilDébilNo disminuye"/>
    <s v=""/>
    <s v=""/>
  </r>
  <r>
    <s v="Gerencia Regional Norte"/>
    <x v="36"/>
    <s v="Operativo"/>
    <s v="GESTIÓN FINANCIERA"/>
    <s v="Puede ocurrir que no se cuente con información del estado de cuenta por activo"/>
    <m/>
    <s v="Se cuenta con un Instructivo de generación de estado de cuenta de activos y Formato de estado de cuenta"/>
    <m/>
    <m/>
    <m/>
    <m/>
    <m/>
    <m/>
    <m/>
    <m/>
    <n v="0"/>
    <s v="Debil"/>
    <s v="Debil"/>
    <s v="DebilDebil"/>
    <n v="9"/>
    <s v="Débil"/>
    <s v="Débil"/>
    <s v="No disminuye"/>
    <s v="DébilDébilNo disminuye"/>
    <s v=""/>
    <s v=""/>
  </r>
  <r>
    <s v="Gerencia Regional Norte"/>
    <x v="36"/>
    <s v="Operativo"/>
    <s v="GESTIÓN FINANCIERA"/>
    <s v="Puede ocurrir que no se cuente con información del estado de cuenta por activo"/>
    <m/>
    <s v="Sistema de información Matrix con trazabilidad de los activos de información"/>
    <m/>
    <m/>
    <m/>
    <m/>
    <m/>
    <m/>
    <m/>
    <m/>
    <n v="0"/>
    <s v="Debil"/>
    <s v="Debil"/>
    <s v="DebilDebil"/>
    <n v="9"/>
    <s v="Débil"/>
    <s v="Débil"/>
    <s v="No disminuye"/>
    <s v="DébilDébilNo disminuye"/>
    <s v=""/>
    <s v=""/>
  </r>
  <r>
    <s v="Gerencia Regional Norte"/>
    <x v="37"/>
    <s v="Estratégico"/>
    <s v="GESTIÓN FINANCIERA"/>
    <s v="Puede ocurrir que SAE disponga de los recursos de los activos del FRISCO desconociendo la condición de estos. "/>
    <m/>
    <s v="Formato de certificación de afectación directa de activos."/>
    <m/>
    <m/>
    <m/>
    <m/>
    <m/>
    <m/>
    <m/>
    <m/>
    <n v="0"/>
    <s v="Debil"/>
    <s v="Debil"/>
    <s v="DebilDebil"/>
    <n v="9"/>
    <s v="Débil"/>
    <s v="Débil"/>
    <s v="No disminuye"/>
    <s v="DébilDébilNo disminuye"/>
    <s v=""/>
    <s v=""/>
  </r>
  <r>
    <s v="Gerencia Regional Norte"/>
    <x v="38"/>
    <s v="Operativo"/>
    <s v="GESTIÓN FINANCIERA"/>
    <s v="Se podría reportar información financiera inexacta tanto de SAE como del FRISCO."/>
    <m/>
    <s v="Se cuenta con contabilidades separadas, una para el FRISCO y una para SAE."/>
    <m/>
    <m/>
    <m/>
    <m/>
    <m/>
    <m/>
    <m/>
    <m/>
    <n v="0"/>
    <s v="Debil"/>
    <s v="Debil"/>
    <s v="DebilDebil"/>
    <n v="9"/>
    <s v="Débil"/>
    <s v="Débil"/>
    <s v="No disminuye"/>
    <s v="DébilDébilNo disminuye"/>
    <s v=""/>
    <s v=""/>
  </r>
  <r>
    <s v="Gerencia Regional Norte"/>
    <x v="38"/>
    <s v="Operativo"/>
    <s v="GESTIÓN FINANCIERA"/>
    <s v="Se podría reportar información financiera inexacta tanto de SAE como del FRISCO."/>
    <m/>
    <s v="Se realizan conciliaciones de cada registro contable."/>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Capacitación continua, criterios de direccionamiento de correspondencia"/>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 Base de datos actualizada de usuarios en el aplicativo de Correspondencia."/>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Mantenimiento del aplicativo por fuera de la jornadada laboral."/>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Priorizar atención de posibles fallas del aplicativo cuando se presenten."/>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Seguimiento a ZEUS"/>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cuenta con una verificación por parte del Comitè Institucional de Desarrollo Adminsitrativo."/>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cuenta con una verificaciòn por parte del lìder del proceso."/>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Capacitación temas de organización y conformación de expedientes"/>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Diligenciamiento de la hoja de control de cada expediente."/>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P-GJ2-079_Procedimiento_Atención_Conceptos_Juridic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SP-GJ2-080_Procedimiento_revision_y_expedicion_de_actos_administrativ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P-GJ1-070_Procedimiento_Tutela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Aplicación del procedimiento de representación Judicial P-GJ1-081"/>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2-079_Procedimiento_Atención_Conceptos_Juridico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2-080_Procedimiento_revision_y_expedicion_de_actos_administrativo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1-070_Procedimiento_Tutela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rocedimiento elaboración de Estudios Previo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Comité de Contrato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rocedimiento de Elaboración y Actualización del presupuesto"/>
    <m/>
    <m/>
    <m/>
    <m/>
    <m/>
    <m/>
    <m/>
    <m/>
    <n v="0"/>
    <s v="Debil"/>
    <s v="Debil"/>
    <s v="DebilDebil"/>
    <n v="9"/>
    <s v="Débil"/>
    <s v="Débil"/>
    <s v="No disminuye"/>
    <s v="DébilDébilNo disminuye"/>
    <s v=""/>
    <s v=""/>
  </r>
  <r>
    <s v="Gerencia Regional Norte"/>
    <x v="45"/>
    <s v="Operativo"/>
    <s v="ADQUISICIONES"/>
    <s v="Puede ocurrir que existan debilidades para realizar la supervisión o interventoría del contrato."/>
    <m/>
    <s v="Aplición del  procedimiento de supervisión o interventoria y liquidación de contratos"/>
    <m/>
    <m/>
    <m/>
    <m/>
    <m/>
    <m/>
    <m/>
    <m/>
    <n v="0"/>
    <s v="Debil"/>
    <s v="Debil"/>
    <s v="DebilDebil"/>
    <n v="9"/>
    <s v="Débil"/>
    <s v="Débil"/>
    <s v="No disminuye"/>
    <s v="DébilDébilNo disminuye"/>
    <s v=""/>
    <s v=""/>
  </r>
  <r>
    <s v="Gerencia Regional Nor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Debil"/>
    <s v="DebilDebil"/>
    <n v="9"/>
    <s v="Débil"/>
    <s v="Débil"/>
    <s v="No disminuye"/>
    <s v="DébilDébilNo disminuye"/>
    <s v=""/>
    <s v=""/>
  </r>
  <r>
    <s v="Gerencia Regional Nor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Debil"/>
    <s v="DebilDebil"/>
    <n v="9"/>
    <s v="Débil"/>
    <s v="Débil"/>
    <s v="No disminuye"/>
    <s v="DébilDébilNo disminuye"/>
    <s v=""/>
    <s v=""/>
  </r>
  <r>
    <s v="Gerencia Regional Nor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Debil"/>
    <s v="DebilDebil"/>
    <n v="9"/>
    <s v="Débil"/>
    <s v="Débil"/>
    <s v="No disminuye"/>
    <s v="DébilDébilNo disminuye"/>
    <s v=""/>
    <s v=""/>
  </r>
  <r>
    <s v="Gerencia Regional Nor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Debil"/>
    <s v="DebilDebil"/>
    <n v="9"/>
    <s v="Débil"/>
    <s v="Débil"/>
    <s v="No disminuye"/>
    <s v="DébilDébilNo disminuye"/>
    <s v=""/>
    <s v=""/>
  </r>
  <r>
    <s v="Gerencia Regional Nor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Debil"/>
    <s v="DebilDebil"/>
    <n v="9"/>
    <s v="Débil"/>
    <s v="Débil"/>
    <s v="No disminuye"/>
    <s v="DébilDébilNo disminuye"/>
    <s v=""/>
    <s v=""/>
  </r>
  <r>
    <s v="Gerencia Regional Nor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Dimensionamiento de la planta"/>
    <m/>
    <m/>
    <m/>
    <m/>
    <m/>
    <m/>
    <m/>
    <m/>
    <n v="0"/>
    <s v="Debil"/>
    <s v="Debil"/>
    <s v="DebilDebil"/>
    <n v="9"/>
    <s v="Débil"/>
    <s v="Débil"/>
    <s v="No disminuye"/>
    <s v="DébilDébilNo disminuye"/>
    <s v=""/>
    <s v=""/>
  </r>
  <r>
    <s v="Gerencia Regional Nor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cuenta con un plan de inducción y reinducción en el que se busca cumplir con la curva de aprendizaje definida."/>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realizan las evaluaciones de las capacitaciones recibidas."/>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Debil"/>
    <s v="DebilDebil"/>
    <n v="9"/>
    <s v="Débil"/>
    <s v="Débil"/>
    <s v="No disminuye"/>
    <s v="DébilDébilNo disminuye"/>
    <s v=""/>
    <s v=""/>
  </r>
  <r>
    <s v="Gerencia Regional Norte"/>
    <x v="54"/>
    <s v="Operativo"/>
    <s v="GESTIÓN DEL TALENTO HUMANO"/>
    <s v="Se podrían presentar que no se optimicen las competencias del  Talento humano de la SAE"/>
    <m/>
    <s v="Procedimiento y ejecución del plan empresarial de capacitación"/>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Se cuenta con inventario detallado de los activos y se la relacion de los funcionarios a cargo."/>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Procedimiento de asignación de bienes devolutivos y elementos de consumo a funcionarios P-AB1-064"/>
    <m/>
    <m/>
    <m/>
    <m/>
    <m/>
    <m/>
    <m/>
    <m/>
    <n v="0"/>
    <s v="Debil"/>
    <s v="Debil"/>
    <s v="DebilDebil"/>
    <n v="9"/>
    <s v="Débil"/>
    <s v="Débil"/>
    <s v="No disminuye"/>
    <s v="DébilDébilNo disminuye"/>
    <s v=""/>
    <s v=""/>
  </r>
  <r>
    <s v="Gerencia Regional Norte"/>
    <x v="56"/>
    <s v="Operativo"/>
    <s v="ADMINISTRACIÓN DE BIENES DE FUNICIONAMIENTO"/>
    <s v="Podría ocurrir que no se identifiquen las necesidades de mantenimiento"/>
    <m/>
    <s v="1 vez al mes se enciende la planta eléctrica."/>
    <m/>
    <m/>
    <m/>
    <m/>
    <m/>
    <m/>
    <m/>
    <m/>
    <n v="0"/>
    <s v="Debil"/>
    <s v="Debil"/>
    <s v="DebilDebil"/>
    <n v="9"/>
    <s v="Débil"/>
    <s v="Débil"/>
    <s v="No disminuye"/>
    <s v="DébilDébilNo disminuye"/>
    <s v=""/>
    <s v=""/>
  </r>
  <r>
    <s v="Gerencia Regional Norte"/>
    <x v="57"/>
    <s v="Operativo"/>
    <s v="ADMINISTRACIÓN DE BIENES DE FUNICIONAMIENTO"/>
    <s v="Se podría presentar daño o deterioro al mobiliario (muebles y enseres) de SAE"/>
    <m/>
    <s v="Toma de inventarios anual donde se establece el estado del bien."/>
    <m/>
    <m/>
    <m/>
    <m/>
    <m/>
    <m/>
    <m/>
    <m/>
    <n v="0"/>
    <s v="Debil"/>
    <s v="Debil"/>
    <s v="DebilDebil"/>
    <n v="9"/>
    <s v="Débil"/>
    <s v="Débil"/>
    <s v="No disminuye"/>
    <s v="DébilDébilNo disminuye"/>
    <s v=""/>
    <s v=""/>
  </r>
  <r>
    <s v="Gerencia Regional Norte"/>
    <x v="58"/>
    <s v="Operativo"/>
    <s v="EVALUACIÒN Y CONTROL"/>
    <s v="podría ocurrir que no se identifique adecuadamente el alcance de la auditoría"/>
    <m/>
    <s v="Se cuenta con un procedimiento de P-EC1-156 Procedimiento de Auditorias  Internas"/>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Debil"/>
    <s v="DebilDebil"/>
    <n v="9"/>
    <s v="Débil"/>
    <s v="Débil"/>
    <s v="No disminuye"/>
    <s v="DébilDébilNo disminuye"/>
    <s v=""/>
    <s v=""/>
  </r>
  <r>
    <s v="Gerencia Regional Norte"/>
    <x v="60"/>
    <s v="Operativo"/>
    <s v="EVALUACIÒN Y CONTROL"/>
    <s v="No dar respuesta adecuada y oportuna a las solicitudes de asesoría y acompañamiento a la gestión de la SAE"/>
    <m/>
    <s v="Aplicación del procedimiento de asesoria y de acompañamiento"/>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Debil"/>
    <s v="DebilDebil"/>
    <n v="9"/>
    <s v="Débil"/>
    <s v="Débil"/>
    <s v="No disminuye"/>
    <s v="DébilDébilNo disminuye"/>
    <s v=""/>
    <s v=""/>
  </r>
  <r>
    <s v="Gerencia Regional Norte"/>
    <x v="62"/>
    <s v="Seguridad de la Información"/>
    <s v="GESTIÓN DE LA INFRAESTRUCTURA TECNOLOGICA"/>
    <s v="Inconsistencias o Pérdida de la Información"/>
    <m/>
    <s v="Instructivo lineamientos para copias de respaldo y restauración de información"/>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Aplicación de procedimiento de mantenimiento de aplicaciones P-TE3-150"/>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Gestión de Cambios"/>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prueba mensual con carga de la planta eléctrica"/>
    <m/>
    <m/>
    <m/>
    <m/>
    <m/>
    <m/>
    <m/>
    <m/>
    <n v="0"/>
    <s v="Debil"/>
    <s v="Debil"/>
    <s v="DebilDebil"/>
    <n v="9"/>
    <s v="Débil"/>
    <s v="Débil"/>
    <s v="No disminuye"/>
    <s v="DébilDébilNo disminuye"/>
    <s v=""/>
    <s v=""/>
  </r>
  <r>
    <s v="Gerencia Regional Norte"/>
    <x v="64"/>
    <s v="Operativo"/>
    <s v="SOPORTE TECNICO"/>
    <s v="Soporte técnico inadecuado"/>
    <m/>
    <s v="Servicio de soporte y mantenimiento"/>
    <m/>
    <m/>
    <m/>
    <m/>
    <m/>
    <m/>
    <m/>
    <m/>
    <n v="0"/>
    <s v="Debil"/>
    <s v="Debil"/>
    <s v="DebilDebil"/>
    <n v="9"/>
    <s v="Débil"/>
    <s v="Débil"/>
    <s v="No disminuye"/>
    <s v="DébilDébilNo disminuye"/>
    <s v=""/>
    <s v=""/>
  </r>
  <r>
    <s v="Gerencia Regional Norte"/>
    <x v="64"/>
    <s v="Operativo"/>
    <s v="SOPORTE TECNICO"/>
    <s v="Soporte técnico inadecuado"/>
    <m/>
    <s v="Mesa de ayuda"/>
    <m/>
    <m/>
    <m/>
    <m/>
    <m/>
    <m/>
    <m/>
    <m/>
    <n v="0"/>
    <s v="Debil"/>
    <s v="Debil"/>
    <s v="DebilDebil"/>
    <n v="9"/>
    <s v="Débil"/>
    <s v="Débil"/>
    <s v="No disminuye"/>
    <s v="DébilDébilNo disminuye"/>
    <s v=""/>
    <s v=""/>
  </r>
  <r>
    <s v="Gerencia Regional Norte"/>
    <x v="65"/>
    <s v="Operativo"/>
    <s v="MANTENIMIENTO Y SOPORTE DE APLICACIONES"/>
    <s v="Puede ocurrir que se genere un soporte inadecuado o inoportuno a los usuarios"/>
    <m/>
    <s v="Programas de capacitación entrenamiento y divulgación de los servicios de IT"/>
    <m/>
    <m/>
    <m/>
    <m/>
    <m/>
    <m/>
    <m/>
    <m/>
    <n v="0"/>
    <s v="Debil"/>
    <s v="Debil"/>
    <s v="DebilDebil"/>
    <n v="9"/>
    <s v="Débil"/>
    <s v="Débil"/>
    <s v="No disminuye"/>
    <s v="DébilDébilNo disminuye"/>
    <s v=""/>
    <s v=""/>
  </r>
  <r>
    <s v="Gerencia Regional Norte"/>
    <x v="66"/>
    <s v="Seguridad de la Información"/>
    <s v="GESTIÓN DE LA INFRAESTRUCTURA TECNOLOGICA"/>
    <s v="Puede ocurrir una operación inadecuada de los sistemas de información."/>
    <m/>
    <s v="Manuales de usuario por proceso"/>
    <m/>
    <m/>
    <m/>
    <m/>
    <m/>
    <m/>
    <m/>
    <m/>
    <n v="0"/>
    <s v="Debil"/>
    <s v="Debil"/>
    <s v="DebilDebil"/>
    <n v="9"/>
    <s v="Débil"/>
    <s v="Débil"/>
    <s v="No disminuye"/>
    <s v="DébilDébilNo disminuye"/>
    <s v=""/>
    <s v=""/>
  </r>
  <r>
    <s v="Gerencia Regional Norte"/>
    <x v="67"/>
    <s v="Operativo"/>
    <s v="RECEPCIÓN Y REGISTRO"/>
    <s v="Puede ocurrir que no se efectué la entrega física del activo una vez posesionado el depositario provisional"/>
    <m/>
    <s v="se debe hacer un redimensionamiento de la planta de personal de SAE en la Gerencia "/>
    <s v="NO ENTIENDO ESTE CONTROL"/>
    <s v="Evitar el riesgo"/>
    <s v="Asignado"/>
    <s v="Adecuado"/>
    <s v="Oportuna"/>
    <s v="Prevenir"/>
    <s v="Confiable"/>
    <s v="Se investigan y resuelven oportunamente"/>
    <n v="0"/>
    <s v="Debil"/>
    <s v="Fuerte"/>
    <s v="DebilFuerte"/>
    <n v="7"/>
    <s v="Débil"/>
    <s v="Fuerte"/>
    <s v="Directamente"/>
    <s v="DébilFuerteDirectamente"/>
    <s v=""/>
    <s v=""/>
  </r>
  <r>
    <s v="Gerencia Regional Norte"/>
    <x v="68"/>
    <s v="Operativo"/>
    <s v="TODOS LOS PROCESOS"/>
    <s v="Puede ocurrir que se utilice erradamente las funcionalidades de los Sistemas de Información (aplicativo Zeus)_x000a_"/>
    <m/>
    <m/>
    <m/>
    <m/>
    <m/>
    <m/>
    <m/>
    <m/>
    <m/>
    <m/>
    <n v="0"/>
    <s v="Debil"/>
    <m/>
    <s v="Debil"/>
    <s v=""/>
    <s v=""/>
    <m/>
    <m/>
    <s v=""/>
    <s v=""/>
    <s v=""/>
  </r>
  <r>
    <s v="Gerencia Regional Norte"/>
    <x v="69"/>
    <s v="Seguridad de la Información"/>
    <s v="RECEPCIÓN Y REGISTRO"/>
    <s v="Pueden presentar errores en la información en el registro de los activos _x000a_"/>
    <m/>
    <m/>
    <m/>
    <m/>
    <m/>
    <m/>
    <m/>
    <m/>
    <m/>
    <m/>
    <n v="0"/>
    <s v="Debil"/>
    <m/>
    <s v="Debil"/>
    <s v=""/>
    <s v=""/>
    <m/>
    <m/>
    <s v=""/>
    <s v=""/>
    <s v=""/>
  </r>
  <r>
    <s v="Gerencia Regional Norte"/>
    <x v="70"/>
    <s v="Operativo"/>
    <s v="TODOS LOS PROCESOS"/>
    <s v="Puede ocurrir la entrega extemporánea de informes a los entes de control"/>
    <m/>
    <m/>
    <m/>
    <m/>
    <m/>
    <m/>
    <m/>
    <m/>
    <m/>
    <m/>
    <n v="0"/>
    <s v="Debil"/>
    <m/>
    <s v="Debil"/>
    <s v=""/>
    <s v=""/>
    <m/>
    <m/>
    <s v=""/>
    <s v=""/>
    <s v=""/>
  </r>
  <r>
    <s v="Gerencia Regional Norte"/>
    <x v="71"/>
    <s v="Operativo"/>
    <s v="ADQUISICIONES"/>
    <s v="Puede ocurrir no alcanzar el objetivo del contrato"/>
    <m/>
    <m/>
    <m/>
    <m/>
    <m/>
    <m/>
    <m/>
    <m/>
    <m/>
    <m/>
    <n v="0"/>
    <s v="Debil"/>
    <m/>
    <s v="Debil"/>
    <s v=""/>
    <s v=""/>
    <m/>
    <m/>
    <s v=""/>
    <s v=""/>
    <s v=""/>
  </r>
  <r>
    <s v="Gerencia Regional Norte"/>
    <x v="80"/>
    <s v="Operativo"/>
    <s v="RECEPCIÓN Y REGISTRO"/>
    <s v="Ingreso erróneo de información de los activos y actos administrativos en el sistema"/>
    <m/>
    <m/>
    <m/>
    <m/>
    <m/>
    <m/>
    <m/>
    <m/>
    <m/>
    <m/>
    <n v="0"/>
    <s v="Debil"/>
    <m/>
    <s v="Debil"/>
    <s v=""/>
    <s v=""/>
    <m/>
    <m/>
    <s v=""/>
    <s v=""/>
    <s v=""/>
  </r>
  <r>
    <s v="Gerencia Regional Norte"/>
    <x v="81"/>
    <s v="Seguridad de la Información"/>
    <s v="TODOS LOS PROCESOS"/>
    <s v="Puede ocurrir que se filtre información privilegiada o sensible"/>
    <m/>
    <m/>
    <m/>
    <m/>
    <m/>
    <m/>
    <m/>
    <m/>
    <m/>
    <m/>
    <n v="0"/>
    <s v="Debil"/>
    <m/>
    <s v="Debil"/>
    <s v=""/>
    <s v=""/>
    <m/>
    <m/>
    <s v=""/>
    <s v=""/>
    <s v=""/>
  </r>
  <r>
    <s v="Gerencia Regional Norte"/>
    <x v="84"/>
    <s v="Continuidad del negocio "/>
    <s v="TODOS LOS PROCESOS"/>
    <s v="Puede ocurrir que se presente un desastre natural (Terremoto, incendio, entre otros)"/>
    <m/>
    <m/>
    <m/>
    <m/>
    <m/>
    <m/>
    <m/>
    <m/>
    <m/>
    <m/>
    <n v="0"/>
    <s v="Debil"/>
    <m/>
    <s v="Debil"/>
    <s v=""/>
    <s v=""/>
    <m/>
    <m/>
    <s v=""/>
    <s v=""/>
    <s v=""/>
  </r>
  <r>
    <s v="Gerencia Regional Norte"/>
    <x v="85"/>
    <s v="Continuidad del negocio "/>
    <s v="GESTIÓN DE LA INFRAESTRUCTURA TECNOLOGICA"/>
    <s v="Puede ocurrir que se presente la interrupción de la tecnología (Hardware y Software)"/>
    <m/>
    <m/>
    <m/>
    <m/>
    <m/>
    <m/>
    <m/>
    <m/>
    <m/>
    <m/>
    <n v="0"/>
    <s v="Debil"/>
    <m/>
    <s v="Debil"/>
    <s v=""/>
    <s v=""/>
    <m/>
    <m/>
    <s v=""/>
    <s v=""/>
    <s v=""/>
  </r>
  <r>
    <s v="Gerencia Regional Norte"/>
    <x v="86"/>
    <s v="Continuidad del negocio "/>
    <s v="DISPOSICIÓN FINAL DE ACTIVOS"/>
    <s v="Puede ocurrir que se destruya la información"/>
    <m/>
    <m/>
    <m/>
    <m/>
    <m/>
    <m/>
    <m/>
    <m/>
    <m/>
    <m/>
    <n v="0"/>
    <s v="Debil"/>
    <m/>
    <s v="Debil"/>
    <s v=""/>
    <s v=""/>
    <m/>
    <m/>
    <s v=""/>
    <s v=""/>
    <s v=""/>
  </r>
  <r>
    <s v="Gerencia Regional Norte"/>
    <x v="87"/>
    <s v="Continuidad del negocio "/>
    <s v="GESTIÓN FINANCIERA"/>
    <s v="Puede ocurrir que un proveedor se encuentre suplantado"/>
    <m/>
    <m/>
    <m/>
    <m/>
    <m/>
    <m/>
    <m/>
    <m/>
    <m/>
    <m/>
    <n v="0"/>
    <s v="Debil"/>
    <m/>
    <s v="Debil"/>
    <s v=""/>
    <s v=""/>
    <m/>
    <m/>
    <s v=""/>
    <s v=""/>
    <s v=""/>
  </r>
  <r>
    <s v="Gerencia Regional Norte"/>
    <x v="87"/>
    <s v="Continuidad del negocio "/>
    <s v="GESTIÓN FINANCIERA"/>
    <s v="Puede ocurrir que un proveedor se encuentre suplantado"/>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9"/>
    <s v="Continuidad del negocio "/>
    <s v="GESTIÓN DEL TALENTO HUMANO"/>
    <s v="Posibilidad que se presente un evento de desorden publico"/>
    <m/>
    <m/>
    <m/>
    <m/>
    <m/>
    <m/>
    <m/>
    <m/>
    <m/>
    <m/>
    <n v="0"/>
    <s v="Debil"/>
    <m/>
    <s v="Debil"/>
    <s v=""/>
    <s v=""/>
    <m/>
    <m/>
    <s v=""/>
    <s v=""/>
    <s v=""/>
  </r>
  <r>
    <s v="Gerencia Regional Norte"/>
    <x v="90"/>
    <s v="Continuidad del negocio "/>
    <s v="GESTIÓN DEL TALENTO HUMANO"/>
    <s v="Posibilidad de alta rotación de personal en procesos misionales"/>
    <m/>
    <m/>
    <m/>
    <m/>
    <m/>
    <m/>
    <m/>
    <m/>
    <m/>
    <m/>
    <n v="0"/>
    <s v="Debil"/>
    <m/>
    <s v="Debil"/>
    <s v=""/>
    <s v=""/>
    <m/>
    <m/>
    <s v=""/>
    <s v=""/>
    <s v=""/>
  </r>
  <r>
    <s v="Gerencia Regional Occidente"/>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Regional Occiden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Regional Occidente"/>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Aplicación código de ética"/>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Firma de compromiso de cumplimiento_x000a_"/>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Occidente"/>
    <x v="1"/>
    <s v="Corrupción"/>
    <s v="TODOS LOS PROCESOS"/>
    <s v="Puede ocurrir intercambio extraoficial de favores, en el cual un individuo se beneficie a si mismo o a un tercero. Amiguismo y clientelismo."/>
    <m/>
    <s v="Formato de Control de Visitantes"/>
    <m/>
    <m/>
    <m/>
    <m/>
    <m/>
    <m/>
    <m/>
    <m/>
    <n v="0"/>
    <s v="Debil"/>
    <s v="Fuerte"/>
    <s v="DebilFuerte"/>
    <n v="7"/>
    <s v="Débil"/>
    <s v="Directamente"/>
    <s v="Directamente"/>
    <s v="DébilDirectament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Occidente"/>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Regional Occiden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Occidente"/>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Regional Occidente"/>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Regional Occiden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Regional Occidente"/>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Regional Occiden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Regional Occidente"/>
    <x v="13"/>
    <s v="Operativo"/>
    <s v="DISPOSICIÓN TEMPORAL DE ACTIVOS"/>
    <s v="Puede ocurrir que no se cuente con el respaldo legal para gestionar la recuperación de la cartera"/>
    <m/>
    <s v="Aplicación del procedimiento de gestión de cobro de los contratos de arrendamiento"/>
    <s v="Reducir el riesgo"/>
    <s v="No Asignado"/>
    <s v="Inadecuado"/>
    <s v="Oportuna"/>
    <s v="Prevenir"/>
    <s v="No Confiable"/>
    <s v="No se investigan y resulven oportunamente"/>
    <s v="Incompleta"/>
    <n v="35"/>
    <s v="Debil"/>
    <s v="Debil"/>
    <s v="DebilDebil"/>
    <n v="9"/>
    <s v="Débil"/>
    <s v="Directamente"/>
    <s v="Directamente"/>
    <s v="DébilDirectamenteDirectamente"/>
    <s v=""/>
    <s v=""/>
  </r>
  <r>
    <s v="Gerencia Regional Occiden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Reducir el riesgo"/>
    <s v="Asignado"/>
    <s v="Inadecuado"/>
    <s v="Inoportuna"/>
    <s v="Detectar"/>
    <s v="Confiable"/>
    <s v="No se investigan y resulven oportunamente"/>
    <s v="Completa"/>
    <n v="50"/>
    <s v="Debil"/>
    <s v="Moderado"/>
    <s v="DebilModerado"/>
    <n v="8"/>
    <s v="Débil"/>
    <s v="No disminuye"/>
    <s v="No disminuye"/>
    <s v="DébilNo disminuyeNo disminuye"/>
    <s v=""/>
    <s v=""/>
  </r>
  <r>
    <s v="Gerencia Regional Occidente"/>
    <x v="13"/>
    <s v="Operativo"/>
    <s v="DISPOSICIÓN TEMPORAL DE ACTIVOS"/>
    <s v="Puede ocurrir que no se cuente con el respaldo legal para gestionar la recuperación de la cartera"/>
    <m/>
    <s v="Establecer procedimiento de cartera y cartera judicializada"/>
    <s v="Reducir el riesgo"/>
    <s v="No Asignado"/>
    <s v="Inadecuado"/>
    <s v="Inoportuna"/>
    <s v="Detectar"/>
    <s v="Confiable"/>
    <s v="No se investigan y resulven oportunamente"/>
    <s v="Incompleta"/>
    <n v="30"/>
    <s v="Debil"/>
    <s v="Moderado"/>
    <s v="DebilModerado"/>
    <n v="8"/>
    <s v="Débil"/>
    <s v="No disminuye"/>
    <s v="No disminuye"/>
    <s v="DébilNo disminuyeNo disminuye"/>
    <s v=""/>
    <s v=""/>
  </r>
  <r>
    <s v="Gerencia Regional Occidente"/>
    <x v="14"/>
    <s v="Operativo"/>
    <s v="DISPOSICIÓN FINAL DE ACTIVOS"/>
    <s v="Se puede gestionar de manera tardía la comercialización o destrucción de activos."/>
    <m/>
    <s v="Procedimiento de alistamiento de inmuebles para comercializar y procedimientos de destrucción y chatarrización de muebles"/>
    <s v="Reducir el riesgo"/>
    <s v="Asignado"/>
    <s v="Adecuado"/>
    <s v="Inoportuna"/>
    <s v="Detectar"/>
    <s v="Confiable"/>
    <s v="No se investigan y resulven oportunamente"/>
    <s v="Completa"/>
    <n v="65"/>
    <s v="Debil"/>
    <s v="Debil"/>
    <s v="DebilDebil"/>
    <n v="9"/>
    <s v="Débil"/>
    <s v="No disminuye"/>
    <s v="No disminuye"/>
    <s v="DébilNo disminuyeNo disminuye"/>
    <s v=""/>
    <s v=""/>
  </r>
  <r>
    <s v="Gerencia Regional Occidente"/>
    <x v="14"/>
    <s v="Operativo"/>
    <s v="DISPOSICIÓN FINAL DE ACTIVOS"/>
    <s v="Se puede gestionar de manera tardía la comercialización o destrucción de activos."/>
    <m/>
    <s v="Identificación de activos a comerciallizar o destruir dentro del comité de negocios de SAE"/>
    <s v="Reducir el riesgo"/>
    <m/>
    <m/>
    <m/>
    <m/>
    <m/>
    <m/>
    <m/>
    <n v="0"/>
    <s v="Debil"/>
    <s v="Fuerte"/>
    <s v="DebilFuerte"/>
    <n v="7"/>
    <s v="Débil"/>
    <s v="No disminuye"/>
    <s v="Directamente"/>
    <s v="DébilNo disminuyeDirectamente"/>
    <s v=""/>
    <s v=""/>
  </r>
  <r>
    <s v="Gerencia Regional Occidente"/>
    <x v="14"/>
    <s v="Operativo"/>
    <s v="DISPOSICIÓN FINAL DE ACTIVOS"/>
    <s v="Se puede gestionar de manera tardía la comercialización o destrucción de activos."/>
    <m/>
    <s v="Seguimiento a gestión dentro de comité directivo y comité de negocios"/>
    <s v="Reducir el riesgo"/>
    <m/>
    <m/>
    <m/>
    <m/>
    <m/>
    <m/>
    <m/>
    <n v="0"/>
    <s v="Debil"/>
    <s v="Fuerte"/>
    <s v="DebilFuerte"/>
    <n v="7"/>
    <s v="Débil"/>
    <s v="No disminuye"/>
    <s v="Directamente"/>
    <s v="DébilNo disminuyeDirectamente"/>
    <s v=""/>
    <s v=""/>
  </r>
  <r>
    <s v="Gerencia Regional Occidente"/>
    <x v="15"/>
    <s v="Estratégico"/>
    <s v="DIAGNOSTICO Y ALISTAMIENTO DE ACTIVOS"/>
    <s v="Fallas en la identificación de activos potenciales de productividad."/>
    <m/>
    <s v="Identificación de activos productivos dentro del seguimiento a las diligencias de secuestro."/>
    <s v="Reducir el riesgo"/>
    <s v="Asignado"/>
    <s v="Adecuado"/>
    <s v="Inoportuna"/>
    <s v="Detectar"/>
    <s v="Confiable"/>
    <s v="Se investigan y resuelven oportunamente"/>
    <s v="Completa"/>
    <n v="80"/>
    <s v="Debil"/>
    <s v="Fuerte"/>
    <s v="DebilFuerte"/>
    <n v="7"/>
    <s v="Débil"/>
    <s v="Directamente"/>
    <s v="Directamente"/>
    <s v="DébilDirectamenteDirectamente"/>
    <s v=""/>
    <s v=""/>
  </r>
  <r>
    <s v="Gerencia Regional Occidente"/>
    <x v="15"/>
    <s v="Estratégico"/>
    <s v="DIAGNOSTICO Y ALISTAMIENTO DE ACTIVOS"/>
    <s v="Fallas en la identificación de activos potenciales de productividad."/>
    <m/>
    <s v="Aplicación de procedimiento de desalojos y legalización de contratos."/>
    <s v="Reducir el riesgo"/>
    <s v="Asignado"/>
    <s v="Adecuado"/>
    <s v="Inoportuna"/>
    <s v="Detectar"/>
    <s v="Confiable"/>
    <s v="No se investigan y resulven oportunamente"/>
    <s v="Incompleta"/>
    <n v="60"/>
    <s v="Debil"/>
    <s v="Debil"/>
    <s v="DebilDebil"/>
    <n v="9"/>
    <s v="Débil"/>
    <s v="Directamente"/>
    <s v="Directamente"/>
    <s v="DébilDirectamenteDirectamente"/>
    <s v=""/>
    <s v=""/>
  </r>
  <r>
    <s v="Gerencia Regional Occidente"/>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Regional Occidente"/>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Regional Occidente"/>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Regional Occidente"/>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Regional Occidente"/>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Regional 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s v="Reducir el riesgo"/>
    <m/>
    <m/>
    <m/>
    <m/>
    <m/>
    <m/>
    <m/>
    <n v="0"/>
    <s v="Debil"/>
    <s v="Fuerte"/>
    <s v="DebilFuerte"/>
    <n v="7"/>
    <s v="Débil"/>
    <s v="No disminuye"/>
    <s v="Directamente"/>
    <s v="DébilNo disminuyeDirectamente"/>
    <s v=""/>
    <s v=""/>
  </r>
  <r>
    <s v="Gerencia Regional 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s v="Reducir el riesgo"/>
    <m/>
    <m/>
    <m/>
    <m/>
    <m/>
    <m/>
    <m/>
    <n v="0"/>
    <s v="Debil"/>
    <s v="Fuerte"/>
    <s v="DebilFuerte"/>
    <n v="7"/>
    <s v="Débil"/>
    <s v="No disminuye"/>
    <s v="Directamente"/>
    <s v="DébilNo disminuyeDirectamente"/>
    <s v=""/>
    <s v=""/>
  </r>
  <r>
    <s v="Gerencia Regional Occidente"/>
    <x v="22"/>
    <s v="Estratégico"/>
    <s v="RECEPCIÓN Y REGISTRO"/>
    <s v="Puede que no haya recursos disponibles idóneos para la recepción de los Activos (Delegados, Bodegas, Especialistas, depositarios)"/>
    <m/>
    <s v="Aplicación del procedimiento de preparación para la recepción de Activos"/>
    <s v="Reducir el riesgo"/>
    <s v="Asignado"/>
    <s v="Adecuado"/>
    <s v="Oportuna"/>
    <s v="Prevenir"/>
    <s v="No Confiable"/>
    <s v="Se investigan y resuelven oportunamente"/>
    <s v="Completa"/>
    <n v="85"/>
    <s v="Debil"/>
    <s v="Fuerte"/>
    <s v="DebilFuerte"/>
    <n v="7"/>
    <s v="Débil"/>
    <s v="Directamente"/>
    <s v="Directamente"/>
    <s v="DébilDirectamenteDirectamente"/>
    <s v=""/>
    <s v=""/>
  </r>
  <r>
    <s v="Gerencia Regional Occidente"/>
    <x v="23"/>
    <s v="Seguridad de la Información"/>
    <s v="RECEPCIÓN Y REGISTRO"/>
    <s v="No contar con la información real del inventario de los activos en administración"/>
    <m/>
    <s v="Procedimientode recepción de Ac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Regional Occidente"/>
    <x v="23"/>
    <s v="Seguridad de la Información"/>
    <s v="RECEPCIÓN Y REGISTRO"/>
    <s v="No contar con la información real del inventario de los activos en administración"/>
    <m/>
    <s v="Seguimiento del lider del registro de los ac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Regional Occidente"/>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Reducir el riesgo"/>
    <s v="Asignado"/>
    <s v="Adecuado"/>
    <s v="Oportuna"/>
    <s v="Prevenir"/>
    <s v="No Confiable"/>
    <s v="Se investigan y resuelven oportunamente"/>
    <s v="Completa"/>
    <n v="85"/>
    <s v="Debil"/>
    <s v="Fuerte"/>
    <s v="DebilFuerte"/>
    <n v="7"/>
    <s v="Débil"/>
    <s v="Directamente"/>
    <s v="Directamente"/>
    <s v="DébilDirectamenteDirectamente"/>
    <s v=""/>
    <s v=""/>
  </r>
  <r>
    <s v="Gerencia Regional Occidente"/>
    <x v="24"/>
    <s v="Operativo"/>
    <s v="RECEPCIÓN Y REGISTRO y DIAGNOSTICO Y ALISTAMIENTO DE ACTIVOS"/>
    <s v="Puede ocurrir que no se caracterice  adecuadamente el activo "/>
    <m/>
    <s v="Acuerdos interadministrativos – IGAC, para obtención de inform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Regional Occidente"/>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Regional Occidente"/>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Regional Occidente"/>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Regional Occidente"/>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Regional Occidente"/>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procedimiento P-DP3-030_Registro_y_clasificacion_de_Depositarios, incluyendo mecanismo de evaluación de depositarios."/>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Sistema de información de registro de depositarios donde desarrolla el proceso"/>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Procedimiento de registro de depositarios y liquidadores, donde se establecen los requisitos y operacion de la selección"/>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Disponibilidad de un módulo de actualización de la información del Depositario registrada en el sistema"/>
    <s v="Reducir el riesgo"/>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Regional Occidente"/>
    <x v="29"/>
    <s v="Estratégico"/>
    <s v="DISPOSICIÓN TEMPORAL DE ACTIVOS"/>
    <s v="Puede ocurrir que se cuenten con depositarios provisionales y/o liquidadores, destinatarios provisionales y arrendatarios que incumplen con sus obligaciones"/>
    <m/>
    <s v="Scoring de depositarios"/>
    <s v="Reducir el riesgo"/>
    <m/>
    <m/>
    <m/>
    <m/>
    <m/>
    <m/>
    <m/>
    <n v="0"/>
    <s v="Debil"/>
    <s v="Fuerte"/>
    <s v="DebilFuerte"/>
    <n v="7"/>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s v="Reducir el riesgo"/>
    <m/>
    <m/>
    <m/>
    <m/>
    <m/>
    <m/>
    <m/>
    <n v="0"/>
    <s v="Debil"/>
    <s v="Fuerte"/>
    <s v="DebilFuerte"/>
    <n v="7"/>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Se realizan visitas periódicas de auditoría a los activos asignados "/>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Gerencia Regional Occidente"/>
    <x v="29"/>
    <s v="Estratégico"/>
    <s v="DISPOSICIÓN TEMPORAL DE ACTIVOS"/>
    <s v="Puede ocurrir que se cuenten con depositarios provisionales y/o liquidadores, destinatarios provisionales y arrendatarios que incumplen con sus obligaciones"/>
    <m/>
    <s v="Se realizan mesas de trabajo periodica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Requerimientos escritos frente a las gestiones y cumplimiento de las obligacione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Regional Occidente"/>
    <x v="31"/>
    <s v="Operativo"/>
    <s v="DISPOSICIÓN FINAL DE ACTIVOS"/>
    <s v="Podría ocurrir que no se entregue el activo en administración o disposición final correspondiente"/>
    <m/>
    <s v="Aplicación procedimiento de alistamiento para la devolución de activo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31"/>
    <s v="Operativo"/>
    <s v="DISPOSICIÓN FINAL DE ACTIVOS"/>
    <s v="Podría ocurrir que no se entregue el activo en administración o disposición final correspondiente"/>
    <m/>
    <s v="Procedimiento de entrega de activos"/>
    <s v="Reducir el riesgo"/>
    <s v="Asignado"/>
    <s v="Adecuado"/>
    <s v="Oportuna"/>
    <s v="No es un control"/>
    <s v="Confiable"/>
    <s v="Se investigan y resuelven oportunamente"/>
    <s v="Completa"/>
    <n v="85"/>
    <s v="Debil"/>
    <s v="Moderado"/>
    <s v="DebilModerado"/>
    <n v="8"/>
    <s v="Débil"/>
    <s v="Directamente"/>
    <s v="Directamente"/>
    <s v="DébilDirectamenteDirectamente"/>
    <s v=""/>
    <s v=""/>
  </r>
  <r>
    <s v="Gerencia Regional Occidente"/>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Regional Occidente"/>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Regional Occidente"/>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Regional Occidente"/>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Regional Occidente"/>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Regional Occidente"/>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Regional Occidente"/>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Regional Occidente"/>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Regional Occidente"/>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Regional Occidente"/>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Regional Occidente"/>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Regional Occidente"/>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Regional Occiden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Regional Occiden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Regional Occiden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Regional Occiden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Regional Occiden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Regional Occiden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Regional Occiden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Regional Occidente"/>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Regional Occidente"/>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Regional Occidente"/>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Regional Occidente"/>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Regional Occidente"/>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Regional Occidente"/>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Regional Occidente"/>
    <x v="64"/>
    <s v="Operativo"/>
    <s v="SOPORTE TECNICO"/>
    <s v="Soporte técnico inadecuado"/>
    <m/>
    <s v="Servicio de soporte y mantenimiento"/>
    <m/>
    <m/>
    <m/>
    <m/>
    <m/>
    <m/>
    <m/>
    <m/>
    <n v="0"/>
    <s v="Debil"/>
    <s v="Fuerte"/>
    <s v="DebilFuerte"/>
    <n v="7"/>
    <s v="Débil"/>
    <s v="No disminuye"/>
    <s v="Directamente"/>
    <s v="DébilNo disminuyeDirectamente"/>
    <s v=""/>
    <s v=""/>
  </r>
  <r>
    <s v="Gerencia Regional Occidente"/>
    <x v="64"/>
    <s v="Operativo"/>
    <s v="SOPORTE TECNICO"/>
    <s v="Soporte técnico inadecuado"/>
    <m/>
    <s v="Mesa de ayuda"/>
    <m/>
    <m/>
    <m/>
    <m/>
    <m/>
    <m/>
    <m/>
    <m/>
    <n v="0"/>
    <s v="Debil"/>
    <s v="Fuerte"/>
    <s v="DebilFuerte"/>
    <n v="7"/>
    <s v="Débil"/>
    <s v="No disminuye"/>
    <s v="Directamente"/>
    <s v="DébilNo disminuyeDirectamente"/>
    <s v=""/>
    <s v=""/>
  </r>
  <r>
    <s v="Gerencia Regional Occidente"/>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Regional Occidente"/>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Regional Occidente"/>
    <x v="67"/>
    <s v="Operativo"/>
    <s v="RECEPCIÓN Y REGISTRO"/>
    <s v="Puede ocurrir que no se efectué la entrega física del activo una vez posesionado el depositario provisional"/>
    <m/>
    <s v="Base de datos de depositarios posesionados y base de datos de entregas y retomas"/>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Gerencia Regional Occidente"/>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Regional Occidente"/>
    <x v="69"/>
    <s v="Seguridad de la Información"/>
    <s v="RECEPCIÓN Y REGISTRO"/>
    <s v="Pueden presentar errores en la información en el registro de los activos _x000a_"/>
    <m/>
    <s v="(no se hace control en la regional)"/>
    <m/>
    <m/>
    <m/>
    <m/>
    <m/>
    <m/>
    <m/>
    <m/>
    <n v="0"/>
    <s v="Debil"/>
    <s v="Fuerte"/>
    <s v="DebilFuerte"/>
    <n v="7"/>
    <s v="Débil"/>
    <s v="No disminuye"/>
    <s v="Directamente"/>
    <s v="DébilNo disminuyeDirectamente"/>
    <s v=""/>
    <s v=""/>
  </r>
  <r>
    <s v="Gerencia Regional Occidente"/>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Regional Occidente"/>
    <x v="71"/>
    <s v="Operativo"/>
    <s v="ADQUISICIONES"/>
    <s v="Puede ocurrir no alcanzar el objetivo del contrato"/>
    <m/>
    <m/>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Regional 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Occidente"/>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Regional Occidente"/>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Revisión de la información de la creación de los activos en el inventario"/>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No hay definido un control"/>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Regional Occidente"/>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Regional Occidente"/>
    <x v="84"/>
    <s v="Continuidad del negocio "/>
    <s v="TODOS LOS PROCESOS"/>
    <s v="Puede ocurrir que se presente un desastre natural (Terremoto)- incendio, caso fortuito entre otros"/>
    <m/>
    <s v="Plan de Emergencias"/>
    <s v="Reducir el riesgo"/>
    <m/>
    <m/>
    <m/>
    <m/>
    <m/>
    <m/>
    <m/>
    <n v="0"/>
    <s v="Debil"/>
    <s v="Fuerte"/>
    <s v="DebilFuerte"/>
    <n v="7"/>
    <s v="Débil"/>
    <s v="No disminuye"/>
    <s v="Directamente"/>
    <s v="DébilNo disminuyeDirectamente"/>
    <s v=""/>
    <s v=""/>
  </r>
  <r>
    <s v="Gerencia Regional Occidente"/>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Regional Occidente"/>
    <x v="86"/>
    <s v="Continuidad del negocio "/>
    <s v="DISPOSICIÓN FINAL DE ACTIVOS"/>
    <s v="Puede ocurrir que se destruya la información"/>
    <m/>
    <s v="PINAR (Plan Institucional de Archivos)"/>
    <s v="Reducir el riesgo"/>
    <s v="No Asignado"/>
    <m/>
    <m/>
    <m/>
    <m/>
    <m/>
    <m/>
    <n v="0"/>
    <s v="Debil"/>
    <s v="Fuerte"/>
    <s v="DebilFuerte"/>
    <n v="7"/>
    <s v="Débil"/>
    <s v="No disminuye"/>
    <s v="Directamente"/>
    <s v="DébilNo disminuyeDirectamente"/>
    <s v=""/>
    <s v=""/>
  </r>
  <r>
    <s v="Gerencia Regional Occidente"/>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Regional Occidente"/>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Regional Occidente"/>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Regional Occidente"/>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SurOccidente"/>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SurOccidente"/>
    <x v="3"/>
    <s v="Operativo"/>
    <s v="TODOS LOS PROCESOS"/>
    <s v="Puede ocurrir falta de apoyo en los procesos de control social realizados por los ciudadanos."/>
    <m/>
    <s v="Cumplimiento de Normatividad de Ley de transparencias _x000a_"/>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Regional SurOcciden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SurOccidente"/>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Regional SurOccidente"/>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Regional SurOcciden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Regional SurOccidente"/>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Regional SurOcciden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Regional SurOcciden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Regional SurOccidente"/>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Regional SurOccidente"/>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Regional SurOccidente"/>
    <x v="13"/>
    <s v="Operativo"/>
    <s v="DISPOSICIÓN TEMPORAL DE ACTIVOS"/>
    <s v="Puede ocurrir que no se cuente con el respaldo legal para gestionar la recuperación de la cartera"/>
    <m/>
    <s v="Aplicación del procedimiento de gestión de cobro de los contratos de arrendamiento - Actividad 19. siniestrar polizas o efectuar cobro"/>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3"/>
    <s v="Operativo"/>
    <s v="DISPOSICIÓN TEMPORAL DE ACTIVOS"/>
    <s v="Puede ocurrir que no se cuente con el respaldo legal para gestionar la recuperación de la cartera"/>
    <m/>
    <s v="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4"/>
    <s v="Operativo"/>
    <s v="DISPOSICIÓN FINAL DE ACTIVOS"/>
    <s v="Se puede gestionar de manera tardía la comercialización o destrucción de activos."/>
    <m/>
    <s v="Procedimiento de alistamiento de inmuebles para comercializar y procedimientos de destrucción y chatarrización de mueble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4"/>
    <s v="Operativo"/>
    <s v="DISPOSICIÓN FINAL DE ACTIVOS"/>
    <s v="Se puede gestionar de manera tardía la comercialización o destrucción de activos."/>
    <m/>
    <s v="Identificación de activos a comerciallizar o destruir dentro del comité de negocios de SAE (ESTE CONTROL NO SE REALIZA DEBIDO A LAS FACULTADES DEL COMITÉ)"/>
    <m/>
    <m/>
    <m/>
    <m/>
    <m/>
    <m/>
    <m/>
    <m/>
    <n v="0"/>
    <s v="Debil"/>
    <s v="Fuerte"/>
    <s v="DebilFuerte"/>
    <n v="7"/>
    <s v="Débil"/>
    <s v="No disminuye"/>
    <s v="Directamente"/>
    <s v="DébilNo disminuyeDirectamente"/>
    <s v=""/>
    <s v=""/>
  </r>
  <r>
    <s v="Gerencia Regional SurOccidente"/>
    <x v="14"/>
    <s v="Operativo"/>
    <s v="DISPOSICIÓN FINAL DE ACTIVOS"/>
    <s v="Se puede gestionar de manera tardía la comercialización o destrucción de activos."/>
    <m/>
    <s v="Seguimiento a gestión dentro de gerencia comercial y comité de negoc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5"/>
    <s v="Estratégico"/>
    <s v="DIAGNOSTICO Y ALISTAMIENTO DE ACTIVOS"/>
    <s v="Fallas en la identificación de activos potenciales de productividad."/>
    <m/>
    <s v="Procedimiento para el diagnóstico y análisis de bienes inmuebles - actividad 3. Verificar informes registrados y la pertinencia. Se verifican los informes registrados y el seguimiento a los informes no registrados a tiempo, además de la información registrada, validando que el inmueble sea el asignado al depositario, que los datos registrados correspondan al inmueble, legibilidad de los documentos adjuntos, coherencia en la información. El informe es el que se genera durante el DP2 Protocolo de visitas o de P-DP3-056 Asignación de Depositarios Provisionales y Liquidadore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5"/>
    <s v="Estratégico"/>
    <s v="DIAGNOSTICO Y ALISTAMIENTO DE ACTIVOS"/>
    <s v="Fallas en la identificación de activos potenciales de productividad."/>
    <m/>
    <s v="Identificación de activos productivos dentro del comité de negocios de la sociedad"/>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5"/>
    <s v="Estratégico"/>
    <s v="DIAGNOSTICO Y ALISTAMIENTO DE ACTIVOS"/>
    <s v="Fallas en la identificación de activos potenciales de productividad."/>
    <m/>
    <s v="Aplicación de procedimiento de desalojos y legalización de contrat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Regional SurOccidente"/>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Regional SurOccidente"/>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Regional Sur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Regional Sur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Regional SurOccidente"/>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Regional SurOccidente"/>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Regional SurOccidente"/>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Regional SurOccidente"/>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4"/>
    <s v="Operativo"/>
    <s v="RECEPCIÓN Y REGISTRO y DIAGNOSTICO Y ALISTAMIENTO DE ACTIVOS"/>
    <s v="Puede ocurrir que no se caracterice  adecuadamente el activo "/>
    <m/>
    <s v="Acuerdos interadministrativos – IGAC, para obtención de información (SE DESCONOCE EL ACUERDO Y EN QUE CONSISTE)"/>
    <m/>
    <m/>
    <m/>
    <m/>
    <m/>
    <m/>
    <m/>
    <m/>
    <n v="0"/>
    <s v="Debil"/>
    <s v="Fuerte"/>
    <s v="DebilFuerte"/>
    <n v="7"/>
    <s v="Débil"/>
    <s v="No disminuye"/>
    <s v="Directamente"/>
    <s v="DébilNo disminuyeDirectamente"/>
    <s v=""/>
    <s v=""/>
  </r>
  <r>
    <s v="Gerencia Regional SurOccidente"/>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5"/>
    <s v="Operativo"/>
    <s v="TODOS LOS PROCESOS"/>
    <s v="Puede ocurrir que no tenga proveedores idóneos disponibles"/>
    <m/>
    <s v="Aplicación Procedimiento elaboración de Estudios Previos - en la actividad 11. Definir los criterios técnicos, jurídicos y financieros. La evaluación de cada ofrecimiento se realizará teniendo en cuenta lo descrito en la politica del presente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6"/>
    <s v="Operativo"/>
    <s v="TODOS LOS PROCESOS"/>
    <s v="Se podría contratar un servicio innecesario"/>
    <m/>
    <s v="Aplicación Procedimiento elaboración de Estudios Previos - actividad 1. Revisar Plan Anual de Adquisiciones Revisar en el Plan Anual de Adquisiciones verificando que la necesidad se encuentre prevista y autorizada en el presupuesto aprobado para la vigenci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6"/>
    <s v="Operativo"/>
    <s v="TODOS LOS PROCESOS"/>
    <s v="Se podría contratar un servicio innecesario"/>
    <m/>
    <s v="Aplicación del Procedimiento de ROM y Formato de Solicitud de Aprobación de ROM - actividad 1. Revisar Plan Anual de Adquisiciones Revisar en el Plan Anual de Adquisiciones verificando que la necesidad se encuentre prevista y autorizada en el presupuesto aprobado para la vigencia."/>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Regional SurOccidente"/>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SE DESCONOCE EL CONTROL)"/>
    <m/>
    <m/>
    <m/>
    <m/>
    <m/>
    <m/>
    <m/>
    <m/>
    <n v="0"/>
    <s v="Debil"/>
    <s v="Fuerte"/>
    <s v="DebilFuerte"/>
    <n v="7"/>
    <s v="Débil"/>
    <s v="No disminuye"/>
    <s v="Directamente"/>
    <s v="DébilNo disminuyeDirectamente"/>
    <s v=""/>
    <s v=""/>
  </r>
  <r>
    <s v="Gerencia Regional SurOccidente"/>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Plan de Choque de RETOMA de Inmuebl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Regional SurOccidente"/>
    <x v="31"/>
    <s v="Operativo"/>
    <s v="DISPOSICIÓN FINAL DE ACTIVOS"/>
    <s v="Podría ocurrir que no se entregue el activo en administración o disposición final correspondiente"/>
    <m/>
    <s v="Aplicación procedimiento de alistamiento para la devolución de activos. - actividades 9. Solicitar publicación listado de las providencias de devolución. Con la información consolidada enviada por el GIT de Aseguramiento y Control de la Información, revisar que cumplan con los requisitos legales y solicitar la_x000a_publicación en un diario de amplia circulación a la Oficina de Comunicaciones y Atención al Ciudadano. Continuar con el P-CA1-032 Procedimiento de comunicaciones externas_x000a_10 . Validación de la Sentencia_x000a_Por el aplicativo Matrix validar la información de la sentencia:_x000a_- Validación fecha primera instancia_x000a_- Validación fecha segunda instancia_x000a_- Validación fecha decisión ejecutoria_x000a_- Validación en la identificación plena de bienes_x000a_- Validación del beneficiario_x000a_- Nombre de la autoridad judicial, etc._x000a_-Validación de tercero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1"/>
    <s v="Operativo"/>
    <s v="DISPOSICIÓN FINAL DE ACTIVOS"/>
    <s v="Podría ocurrir que no se entregue el activo en administración o disposición final correspondiente"/>
    <m/>
    <s v="Procedimiento de entrega de activos - actividad  Validar los documentos que soportan la entrega de_x000a_activos_x000a_Una vez conocida la necesidad de entregar un activo según_x000a_su procedimiento y tipología, cada gerencia valida los_x000a_documentos que soportan la entrega del mismo, los cuales se_x000a_describen en el numeral 8, las características de entrega del_x000a_presente procedimiento."/>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Regional SurOccidente"/>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Regional SurOccidente"/>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Regional SurOccidente"/>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Regional SurOccidente"/>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Regional SurOccidente"/>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Regional SurOccidente"/>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Regional SurOccidente"/>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Regional SurOccidente"/>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Regional SurOccidente"/>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Regional SurOccidente"/>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Regional SurOccidente"/>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Regional SurOcciden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Regional SurOcciden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Regional SurOcciden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Regional SurOcciden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Regional SurOcciden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Regional SurOccidente"/>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Regional SurOccidente"/>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Regional SurOccidente"/>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Regional SurOccidente"/>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Regional SurOccidente"/>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Regional SurOccidente"/>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Regional SurOccidente"/>
    <x v="64"/>
    <s v="Operativo"/>
    <s v="SOPORTE TECNICO"/>
    <s v="Soporte técnico inadecuado"/>
    <m/>
    <s v="Servicio de soporte y mantenimiento"/>
    <m/>
    <m/>
    <m/>
    <m/>
    <m/>
    <m/>
    <m/>
    <m/>
    <n v="0"/>
    <s v="Debil"/>
    <s v="Fuerte"/>
    <s v="DebilFuerte"/>
    <n v="7"/>
    <s v="Débil"/>
    <s v="No disminuye"/>
    <s v="Directamente"/>
    <s v="DébilNo disminuyeDirectamente"/>
    <s v=""/>
    <s v=""/>
  </r>
  <r>
    <s v="Gerencia Regional SurOccidente"/>
    <x v="64"/>
    <s v="Operativo"/>
    <s v="SOPORTE TECNICO"/>
    <s v="Soporte técnico inadecuado"/>
    <m/>
    <s v="Mesa de ayuda"/>
    <m/>
    <m/>
    <m/>
    <m/>
    <m/>
    <m/>
    <m/>
    <m/>
    <n v="0"/>
    <s v="Debil"/>
    <s v="Fuerte"/>
    <s v="DebilFuerte"/>
    <n v="7"/>
    <s v="Débil"/>
    <s v="No disminuye"/>
    <s v="Directamente"/>
    <s v="DébilNo disminuyeDirectamente"/>
    <s v=""/>
    <s v=""/>
  </r>
  <r>
    <s v="Gerencia Regional SurOccidente"/>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Regional SurOccidente"/>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Regional SurOccidente"/>
    <x v="67"/>
    <s v="Operativo"/>
    <s v="RECEPCIÓN Y REGISTRO"/>
    <s v="Puede ocurrir que no se efectué la entrega física del activo una vez posesionado el depositario provisional"/>
    <m/>
    <s v="Procedimiento de recepción de activos en sitio proceso ingreso de activos- actividad 19- 19. Suscribir Acta de entrega a terceros Suscribir el formato Acta de Entrega en sitio de acuerdo con el tipo de Activo, por parte del delegado SAE y el depositario transitorio, destinatario o custodio, según aplique. Para los casos en que el Activo se entregue a un custodio se solicitará al Gerencia financiera la inclusión del bien en la póliza de la Sociedad y continúa con el Proceso Financiero.                                                                                                   Procedimiento de asignación de activos a depositarios  provisionales y liquidadores actividades 2. Recibir y suscribir acta de posesión Recibida la información correspondiente a la asignación del Depositario  rovisional y/o Liquidador junto con el acta de posesión, revise el documento y firme evidenciando la conformidad del mismo. Seguidamente, continúe con el procedimiento de entrega de bienes. Finalizado dicho procedimiento continúe con la actividad 33. -32  32. Recibir y suscribir acta de posesión Recibida la  información correspondiente a la asignación del Depositario Provisional y/o Liquidador junto con el acta de_x000a_posesión, revise el documento y firme, evidenciando asi la conformidad del mismo.y 33. Consolidar información y remitir actas de entrega de bienes. Finalizada la entrega de los activos al Depositario provisional y/o Liquidador, consolide la información y entregue mediante oficio en medio físico los siguientes documentos:_x000a_• Actas de entrega de los bienes debidamente firmada_x000a_• Acta de posesión firmada por las partes (Presidencia o_x000a_Gerente regional y Depositario y/o Liquidador)"/>
    <m/>
    <m/>
    <m/>
    <m/>
    <m/>
    <m/>
    <m/>
    <m/>
    <n v="0"/>
    <s v="Debil"/>
    <s v="Fuerte"/>
    <s v="DebilFuerte"/>
    <n v="7"/>
    <s v="Débil"/>
    <s v="No disminuye"/>
    <s v="Directamente"/>
    <s v="DébilNo disminuyeDirectamente"/>
    <s v=""/>
    <s v=""/>
  </r>
  <r>
    <s v="Gerencia Regional SurOccidente"/>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Regional SurOccidente"/>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Regional SurOccidente"/>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Regional SurOccidente"/>
    <x v="71"/>
    <s v="Operativo"/>
    <s v="ADQUISICIONES"/>
    <s v="Puede ocurrir no alcanzar el objetivo del contrato"/>
    <m/>
    <m/>
    <m/>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Generación de la Resolución que conforma el equipo evaluador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Reunión con el equipo evaluador previa al inicio de la evaluación de los participantes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Envío a los evaluadores de la resolución del equipo evaluador junto con el texto aprobado de la Convocatoria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Rporte de incumplimiento de las obligaciones del depositario y solicitud de remoción"/>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NO PARTICIPAMOS EN ESTE CONTRO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Llamadas de confirmación de las áreas misionales que solicitan la asignación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Correos de envío de las solicitudes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Revisar el correcto diligenciamiento y aprobaciones del formato de solicitud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Llamadas de confirmación de las áreas misionales que solicitan la asignación (estos controles no se aplican en la regional)"/>
    <s v="Compartir el riesgo"/>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Regional Sur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 no se realiza en la regional)"/>
    <s v="Compartir el riesgo"/>
    <m/>
    <m/>
    <m/>
    <m/>
    <m/>
    <m/>
    <m/>
    <n v="0"/>
    <s v="Debil"/>
    <s v="Fuerte"/>
    <s v="DebilFuerte"/>
    <n v="7"/>
    <s v="Débil"/>
    <s v="No disminuye"/>
    <s v="Directamente"/>
    <s v="DébilNo disminuyeDirectamente"/>
    <s v=""/>
    <s v=""/>
  </r>
  <r>
    <s v="Gerencia Regional SurOccidente"/>
    <x v="77"/>
    <s v="Operativo"/>
    <s v="RECEPCIÓN Y REGISTRO"/>
    <s v="Administrar activos por parte de los Depositarios Provisionales y/o Liquidadores sin tener la cobertura total para el cumplimiento de sus obligaciones"/>
    <m/>
    <s v="Reporte de cumplimiento de las obligaciones de depositarios y remocion "/>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SurOccidente"/>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Regional SurOccidente"/>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Regional SurOccidente"/>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Regional SurOccidente"/>
    <x v="92"/>
    <s v="Operativo"/>
    <s v="DIAGNOSTICO Y ALISTAMIENTO DE ACTIVOS"/>
    <s v="Fallas en la identificación del estado de los activos"/>
    <m/>
    <s v="Procedimiento de recepción de activos en sitio proceso ingreso de activos - actividad 13. Realizar inspección de Activo_x000a_El Delegado SAE inspeccionará y registrará la información en_x000a_el formato Acta de Recepción y/o Entrega en sitio de acuerdo_x000a_con el tipo de Activo. Adicionalmente deberá tomar los_x000a_registros fotográficos de los Activos, de acuerdo con las_x000a_políticas establecidas en el presente procedimiento.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3"/>
    <s v="Operativo"/>
    <s v="DIAGNOSTICO Y ALISTAMIENTO DE ACTIVOS"/>
    <s v="Puede ocurrir que el alistamiento sin previo cumplimiento de los requisitos, no permita disponer del activo"/>
    <m/>
    <s v="Procedimiento para alistamiento jurídico e ingreso de los activos extintos al sistema - ACTIVIDADES 3, 6, 8, 9, 10, 14 15 Y 18 actividades dpnde se realizan revisiones juridicas sobre el activ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3"/>
    <s v="Operativo"/>
    <s v="DIAGNOSTICO Y ALISTAMIENTO DE ACTIVOS"/>
    <s v="Puede ocurrir que el alistamiento sin previo cumplimiento de los requisitos, no permita disponer del activo"/>
    <m/>
    <s v="Procedimiento identificación de activos para comercializar -  actividades 6. Solicitar viabilidad jurídica_x000a_Solicitar mediante memorando a la Gerencia de Asuntos Legales la viabilidad jurídica de los inmuebles seleccionados para comercializar. Continuar con el PDP2-053 Procedimiento Alistamiento Jurídico de bienes extintos_x000a_8. Realizar saneamiento jurídico Realizar la revisión del estado legal del activo y establecer los datos necesarios para viabilizar o no jurídicamente el bien, permitiendo identificar la_x000a_necesidad de saneamientos jurídicos y la trazabilidad de los mismos. Continuar con el P-DP2-048 Saneamiento Jurídico de bienes Inmuebl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6"/>
    <s v="Operativo"/>
    <s v="DIAGNOSTICO Y ALISTAMIENTO DE ACTIVOS"/>
    <s v="Puede ocurrir que no se gestione oportunamente el alistamiento de los activos"/>
    <m/>
    <s v="Procedimiento para alistamiento jurídico e ingreso de los activos extintos al sistema - la duracion de las actividades no debe superar el tiempo total estimado del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6"/>
    <s v="Operativo"/>
    <s v="DIAGNOSTICO Y ALISTAMIENTO DE ACTIVOS"/>
    <s v="Puede ocurrir que no se gestione oportunamente el alistamiento de los activos"/>
    <m/>
    <s v="Procedimiento identificación de activos para comercializar  - la duracion de las actividades no debe superar el tiempo total estimado del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7"/>
    <s v="Operativo"/>
    <s v="DISPOSICIÓN TEMPORAL DE ACTIVOS"/>
    <s v="Puede ocurrir que no se cuente con la información de las obligaciones vencidas por el arrendatario."/>
    <m/>
    <s v="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8"/>
    <s v="Operativo"/>
    <s v="DISPOSICIÓN TEMPORAL DE ACTIVOS"/>
    <s v="Puede ocurrir que no se cuente con la información del traslado de productividad bajo la administración de deposito provisional"/>
    <m/>
    <s v="Recaudo centralizado"/>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4"/>
    <s v="Operativo"/>
    <s v="DISPOSICIÓN TEMPORAL DE ACTIVOS"/>
    <s v="Puede ocurrir que no se conserven las condiciones físicas ni se mantengan las obligaciones al día de los activos bajo la administración en destinación provisional"/>
    <m/>
    <s v="Procedimiento para el control de destinación y depósito provisional de bienes muebles actividad 1. Recibir informes de seguimiento a la gestión. Periódicamente se recibe mediante correo electrónico los informes respecto a la gestión administrativa en relación al uso, estado, actos de conservación y mantenimiento los bienes, con el correspondiente registro fotográfico y soporte documental. El directivo lo asigna a uno de los profesionales a su cargo para la revisión._x000a_Viene del P-GD1-082 Procedimiento de Registro,Radicación y Distribución de Comunicaciones Oficiale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5"/>
    <s v="Operativo"/>
    <s v="DISPOSICIÓN TEMPORAL DE ACTIVOS"/>
    <s v="Puede ocurrir que las entidades de registro  cuenten con información desactualizada de los  mecanismos de administración."/>
    <m/>
    <s v="41. Realizar diligencia en la Oficina de registro Correspondiente. Allegada la solicitud de seguimiento por parte de la Gerencia de Inmuebles, el profesional encargado realiza la diligencia en la oficina de registro correspondiente. Una vez realizada la diligencia, informa a la gerencia de inmuebles mediante correo electrónico la gestión realizada para el respectivo seguimiento. "/>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Regional SurOccidente"/>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Regional SurOccidente"/>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Regional SurOccidente"/>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Regional SurOccidente"/>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Regional SurOccidente"/>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Regional SurOccidente"/>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Técnica"/>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Técnica"/>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Técnica"/>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Técnica"/>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Técnica"/>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Técnica"/>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Técnica"/>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Técnica"/>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Técnica"/>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Técnica"/>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Técnica"/>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Técnica"/>
    <x v="15"/>
    <s v="Estratégico"/>
    <s v="DIAGNOSTICO Y ALISTAMIENTO DE ACTIVOS"/>
    <s v="Fallas en la identificación de activos potenciales de productividad."/>
    <m/>
    <s v="Aplicación de procedimientos de diagnóstico de activ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15"/>
    <s v="Estratégico"/>
    <s v="DIAGNOSTICO Y ALISTAMIENTO DE ACTIVOS"/>
    <s v="Fallas en la identificación de activos potenciales de productividad."/>
    <m/>
    <s v="Identificación de activos productivos dentro del comité de negocios de la sociedad"/>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Técnica"/>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Técnica"/>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Técnica"/>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Técnica"/>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Técnica"/>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Técnica"/>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Técnica"/>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Técnica"/>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Técnica"/>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Técnica"/>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Técnica"/>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24"/>
    <s v="Operativo"/>
    <s v="RECEPCIÓN Y REGISTRO y DIAGNOSTICO Y ALISTAMIENTO DE ACTIVOS"/>
    <s v="Puede ocurrir que no se caracterice  adecuadamente el activo "/>
    <m/>
    <s v="Acuerdos interadministrativos – IGAC, para obtención de información"/>
    <s v="Evita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Técnica"/>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Técnica"/>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Técnica"/>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Técnica"/>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Técnica"/>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Técnica"/>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Técnica"/>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Técnica"/>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Técnica"/>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Técnica"/>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Técnica"/>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Técnica"/>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Técnica"/>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Técnica"/>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Técnica"/>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Técnica"/>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Técnica"/>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Técnica"/>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Técnica"/>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Técnica"/>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Técnica"/>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Técnica"/>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Técnica"/>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Técnica"/>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Técnica"/>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Técnica"/>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Técnica"/>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Técnica"/>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Técnica"/>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Técnica"/>
    <x v="64"/>
    <s v="Operativo"/>
    <s v="SOPORTE TECNICO"/>
    <s v="Soporte técnico inadecuado"/>
    <m/>
    <s v="Servicio de soporte y mantenimiento"/>
    <m/>
    <m/>
    <m/>
    <m/>
    <m/>
    <m/>
    <m/>
    <m/>
    <n v="0"/>
    <s v="Debil"/>
    <s v="Fuerte"/>
    <s v="DebilFuerte"/>
    <n v="7"/>
    <s v="Débil"/>
    <s v="No disminuye"/>
    <s v="Directamente"/>
    <s v="DébilNo disminuyeDirectamente"/>
    <s v=""/>
    <s v=""/>
  </r>
  <r>
    <s v="Gerencia Técnica"/>
    <x v="64"/>
    <s v="Operativo"/>
    <s v="SOPORTE TECNICO"/>
    <s v="Soporte técnico inadecuado"/>
    <m/>
    <s v="Mesa de ayuda"/>
    <m/>
    <m/>
    <m/>
    <m/>
    <m/>
    <m/>
    <m/>
    <m/>
    <n v="0"/>
    <s v="Debil"/>
    <s v="Fuerte"/>
    <s v="DebilFuerte"/>
    <n v="7"/>
    <s v="Débil"/>
    <s v="No disminuye"/>
    <s v="Directamente"/>
    <s v="DébilNo disminuyeDirectamente"/>
    <s v=""/>
    <s v=""/>
  </r>
  <r>
    <s v="Gerencia Técnica"/>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Técnica"/>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Técnica"/>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Técnica"/>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Técnica"/>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Técnica"/>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Técnica"/>
    <x v="71"/>
    <s v="Operativo"/>
    <s v="ADQUISICIONES"/>
    <s v="Puede ocurrir no alcanzar el objetivo del contrato"/>
    <m/>
    <m/>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Técnica"/>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Técnica"/>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Técn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Técn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Técnica"/>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Técnica"/>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Técnica"/>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Técnica"/>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Técnica"/>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Técnica"/>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Técnica"/>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Técnica"/>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Técnica"/>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Técnica"/>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Juridica"/>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Perfiles en los Ap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3"/>
    <s v="Operativo"/>
    <s v="TODOS LOS PROCESOS"/>
    <s v="Puede ocurrir falta de apoyo en los procesos de control social realizados por los ciudadanos."/>
    <m/>
    <s v="Cumplimiento de Normatividad de Ley de transparencias 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6"/>
    <s v="Corrupción"/>
    <s v="TODOS LOS PROCESOS"/>
    <s v="Puede incitar la participación de varias personas o compañías para cometer un delito buscando el beneficio propio. Concierto para delinquir."/>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Juridica"/>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Aplicación del formato del control de bienes y rent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3"/>
    <s v="Operativo"/>
    <s v="DISPOSICIÓN TEMPORAL DE ACTIVOS"/>
    <s v="Puede ocurrir que no se cuente con el respaldo legal para gestionar la recuperación de la cartera"/>
    <m/>
    <s v="Aplicación del procedimiento de gestión de cobro de los contratos de arrenda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3"/>
    <s v="Operativo"/>
    <s v="DISPOSICIÓN TEMPORAL DE ACTIVOS"/>
    <s v="Puede ocurrir que no se cuente con el respaldo legal para gestionar la recuperación de la cartera"/>
    <m/>
    <s v="Establecer procedimiento de cartera y cartera judicializad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Juridica"/>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Juridica"/>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Juridica"/>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Juridica"/>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Juridica"/>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7"/>
    <s v="Estratégico"/>
    <s v="TODOS LOS PROCESOS"/>
    <s v="No disponibilidad de recursos para gestionar la distribución a las entidades del Estado"/>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7"/>
    <s v="Estratégico"/>
    <s v="TODOS LOS PROCESOS"/>
    <s v="No disponibilidad de recursos para gestionar la distribución a las entidades del Estado"/>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9"/>
    <s v="Seguridad de la Información"/>
    <s v="TODOS LOS PROCESOS"/>
    <s v="Falta de programas de gestión de cambio y seguimientos en el uso y apropiación de TIC's"/>
    <m/>
    <s v="Seguimeintos realizados al plan de acción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Aplicación Procedimiento de Elaboración y Actualización del presupues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Juridica"/>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Juridica"/>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Juridica"/>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Juridica"/>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Juridica"/>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Juridica"/>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Juridica"/>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5"/>
    <s v="Operativo"/>
    <s v="TODOS LOS PROCESOS"/>
    <s v="Puede ocurrir que no tenga proveedores idóneos disponibles"/>
    <m/>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6"/>
    <s v="Operativo"/>
    <s v="TODOS LOS PROCESOS"/>
    <s v="Se podría contratar un servicio innecesario"/>
    <m/>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6"/>
    <s v="Operativo"/>
    <s v="TODOS LOS PROCESOS"/>
    <s v="Se podría contratar un servicio innecesario"/>
    <m/>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Juridica"/>
    <x v="31"/>
    <s v="Operativo"/>
    <s v="DISPOSICIÓN FINAL DE ACTIVOS"/>
    <s v="Podría ocurrir que no se entregue el activo en administración o disposición final correspondiente"/>
    <m/>
    <s v="Aplicación procedimiento de alistamiento para la devolución de ac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Juridica"/>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Juridica"/>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Juridica"/>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Juridica"/>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Juridica"/>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Juridica"/>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Juridica"/>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Juridica"/>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Juridica"/>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Juridica"/>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Juridica"/>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Juridica"/>
    <x v="43"/>
    <s v="Operativo"/>
    <s v="GESTIÓN JURÍDICA"/>
    <s v="Se puede presentar Indebido planteamiento de las estrategias para la defensa jurídica"/>
    <m/>
    <s v="Aplicación del procedimiento de representación Judicial P-GJ1-081"/>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2-079_Procedimiento_Atención_Conceptos_Juridic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2-080_Procedimiento_revision_y_expedicion_de_actos_administr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1-070_Procedimiento_Tutel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Juridica"/>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Juridica"/>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Juridica"/>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Juridica"/>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Juridica"/>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Juridica"/>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Juridica"/>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Juridica"/>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Juridica"/>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Juridica"/>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Juridica"/>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Juridica"/>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Juridica"/>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Juridica"/>
    <x v="64"/>
    <s v="Operativo"/>
    <s v="SOPORTE TECNICO"/>
    <s v="Soporte técnico inadecuado"/>
    <m/>
    <s v="Servicio de soporte y mantenimiento"/>
    <m/>
    <m/>
    <m/>
    <m/>
    <m/>
    <m/>
    <m/>
    <m/>
    <n v="0"/>
    <s v="Debil"/>
    <s v="Fuerte"/>
    <s v="DebilFuerte"/>
    <n v="7"/>
    <s v="Débil"/>
    <s v="No disminuye"/>
    <s v="Directamente"/>
    <s v="DébilNo disminuyeDirectamente"/>
    <s v=""/>
    <s v=""/>
  </r>
  <r>
    <s v="Juridica"/>
    <x v="64"/>
    <s v="Operativo"/>
    <s v="SOPORTE TECNICO"/>
    <s v="Soporte técnico inadecuado"/>
    <m/>
    <s v="Mesa de ayuda"/>
    <m/>
    <m/>
    <m/>
    <m/>
    <m/>
    <m/>
    <m/>
    <m/>
    <n v="0"/>
    <s v="Debil"/>
    <s v="Fuerte"/>
    <s v="DebilFuerte"/>
    <n v="7"/>
    <s v="Débil"/>
    <s v="No disminuye"/>
    <s v="Directamente"/>
    <s v="DébilNo disminuyeDirectamente"/>
    <s v=""/>
    <s v=""/>
  </r>
  <r>
    <s v="Juridica"/>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Juridica"/>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Juridica"/>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Juridica"/>
    <x v="68"/>
    <s v="Operativo"/>
    <s v="TODOS LOS PROCESOS"/>
    <s v="Puede ocurrir que se utilice erradamente las funcionalidades de los Sistemas de Información (aplicativo Zeus)_x000a_"/>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Juridica"/>
    <x v="70"/>
    <s v="Operativo"/>
    <s v="TODOS LOS PROCESOS"/>
    <s v="Puede ocurrir la entrega extemporánea de informes a los entes de control"/>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1"/>
    <s v="Operativo"/>
    <s v="ADQUISICIONES"/>
    <s v="Puede ocurrir no alcanzar el objetivo del contrato"/>
    <m/>
    <m/>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Juridica"/>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Juridica"/>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Juridica"/>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Juridica"/>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Juridica"/>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Jurid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Jurid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Juridica"/>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Juridica"/>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Juridica"/>
    <x v="81"/>
    <s v="Seguridad de la Información"/>
    <s v="TODOS LOS PROCESOS"/>
    <s v="Puede ocurrir que se filtre información privilegiada o sensible"/>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Juridica"/>
    <x v="86"/>
    <s v="Continuidad del negocio "/>
    <s v="DISPOSICIÓN FINAL DE ACTIVOS"/>
    <s v="Puede ocurrir que se destruya la información"/>
    <m/>
    <s v="PINAR (Plan Institucional de Arch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7"/>
    <s v="Continuidad del negocio "/>
    <s v="GESTIÓN FINANCIERA"/>
    <s v="Puede ocurrir que un proveedor se encuentre suplantado"/>
    <m/>
    <s v="Manual de riesgos de la contratacio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7"/>
    <s v="Continuidad del negocio "/>
    <s v="GESTIÓN FINANCIERA"/>
    <s v="Puede ocurrir que un proveedor se encuentre suplantado"/>
    <m/>
    <s v="Procedimiento de contratacio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Contrato de segur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Registro de visitant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Sistema de control de ac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3"/>
    <s v="Operativo"/>
    <s v="DIAGNOSTICO Y ALISTAMIENTO DE ACTIVOS"/>
    <s v="Puede ocurrir que el alistamiento sin previo cumplimiento de los requisitos, no permita disponer del activo"/>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6"/>
    <s v="Operativo"/>
    <s v="DIAGNOSTICO Y ALISTAMIENTO DE ACTIVOS"/>
    <s v="Puede ocurrir que no se gestione oportunamente el alistamiento de los activos"/>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7"/>
    <s v="Operativo"/>
    <s v="DISPOSICIÓN TEMPORAL DE ACTIVOS"/>
    <s v="Puede ocurrir que no se cuente con la información de las obligaciones vencidas por el arrendatario."/>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9"/>
    <s v="Operativo"/>
    <s v="DISPOSICIÓN FINAL DE ACTIVOS"/>
    <s v="Podría ocurrir que se done un activo con potencial de venta"/>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00"/>
    <s v="Operativo"/>
    <s v="DISPOSICIÓN FINAL DE ACTIVOS"/>
    <s v="Podría ocurrir que se done un activo con potencial de venta"/>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01"/>
    <s v="Operativo"/>
    <s v="GESTIÓN JURÍDICA"/>
    <s v="Puede ocurrir que se de una interpretación errada de la normatividad "/>
    <m/>
    <s v="Aplicación del procedimiento de monitoreo de hardware y software P-GJ1-081"/>
    <s v="Reducir el riesgo"/>
    <s v="Asignado"/>
    <s v="Adecuado"/>
    <s v="Oportuna"/>
    <s v="Prevenir"/>
    <s v="Confiable"/>
    <s v="Se investigan y resuelven oportunamente"/>
    <s v="Completa"/>
    <n v="100"/>
    <s v="Fuerte"/>
    <s v="Fuerte"/>
    <s v="FuerteFuerte"/>
    <n v="1"/>
    <s v="Fuerte"/>
    <m/>
    <m/>
    <s v="Fuerte"/>
    <s v=""/>
    <s v=""/>
  </r>
  <r>
    <s v="Juridica"/>
    <x v="88"/>
    <s v="Continuidad del negocio "/>
    <s v="GESTIÓN DEL TALENTO HUMANO"/>
    <s v="puede que se cuente con las instalaciones físicas inadecuadas"/>
    <m/>
    <s v="Circuito cerrado de television CCTV"/>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9"/>
    <s v="Continuidad del negocio "/>
    <s v="GESTIÓN DEL TALENTO HUMANO"/>
    <s v="Posibilidad que se presente un evento de desorden publico"/>
    <m/>
    <s v="Herramienta VP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0"/>
    <s v="Continuidad del negocio "/>
    <s v="GESTIÓN DEL TALENTO HUMANO"/>
    <s v="Posibilidad de alta rotación de personal en procesos misionales"/>
    <m/>
    <s v="Procedimientos de bienestar"/>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de Comunicaciones"/>
    <x v="47"/>
    <s v="Seguridad de la Información"/>
    <s v="COMUNICACIÓN Y ATENCIÓN DE REQUERIMIENTOS"/>
    <s v="Se podrían contar con información errada  dentro de las comunicaciones externas"/>
    <s v="Se cuentan con canales unicos oficiales de información, fruto de los sistemas de información. Toda información publicada es verificada por la Presidencia de la Sociedad."/>
    <s v="Evitar el riesgo"/>
    <s v="Asignado"/>
    <m/>
    <m/>
    <m/>
    <m/>
    <m/>
    <m/>
    <s v="Debil"/>
    <n v="0"/>
    <s v="Debil"/>
    <s v="No disminuye"/>
    <s v="DebilNo disminuye"/>
    <s v=""/>
    <s v=""/>
    <m/>
    <m/>
    <s v=""/>
    <s v=""/>
    <s v=""/>
  </r>
  <r>
    <s v="Oficina de Comunicaciones"/>
    <x v="48"/>
    <s v="Operativo"/>
    <s v="COMUNICACIÓN Y ATENCIÓN DE REQUERIMIENTOS"/>
    <s v="Se podrían presentar retrasos en las respuestas a las necesidades y requerimientos de los usuarios"/>
    <s v="Se cuenta con sistema de gestiòn documental, donde se definen alertas para el cumplimiento de los tiempos. Alertas previas diarias, semanales y quincenales de los vencimientos de plazo. Comunicaciones a través de correo, teléfono y Skype empresarial"/>
    <s v="Evitar el riesgo"/>
    <s v="No Asignado"/>
    <m/>
    <m/>
    <m/>
    <m/>
    <m/>
    <m/>
    <s v="Debil"/>
    <n v="0"/>
    <s v="Debil"/>
    <s v="No disminuye"/>
    <s v="DebilNo disminuye"/>
    <s v=""/>
    <s v=""/>
    <m/>
    <m/>
    <s v=""/>
    <s v=""/>
    <s v=""/>
  </r>
  <r>
    <s v="Oficina de Comunicaciones"/>
    <x v="48"/>
    <s v="Operativo"/>
    <s v="COMUNICACIÓN Y ATENCIÓN DE REQUERIMIENTOS"/>
    <s v="Se podrían presentar retrasos en las respuestas a las necesidades y requerimientos de los usuarios"/>
    <s v="Existe el P-CA2-034_Procedimiento_de_Seguimeinto_y_Control_a_Requerimientos, donde se definen controles de seguimiento a todos los requerimientos dentro de la Sociedad."/>
    <s v="Evitar el riesgo"/>
    <s v="No Asignado"/>
    <m/>
    <m/>
    <m/>
    <m/>
    <m/>
    <m/>
    <s v="Debil"/>
    <n v="0"/>
    <s v="Debil"/>
    <s v="No disminuye"/>
    <s v="DebilNo disminuye"/>
    <s v=""/>
    <s v=""/>
    <m/>
    <m/>
    <s v=""/>
    <s v=""/>
    <s v=""/>
  </r>
  <r>
    <s v="Financiera"/>
    <x v="35"/>
    <s v="Estratégico"/>
    <s v="GESTIÓN FINANCIERA"/>
    <s v="Se podría presentar que no exista disponibilidad de recursos"/>
    <m/>
    <s v="aplicación del procedimiento de gestion de inversiones P-GF3-066"/>
    <s v="Reduc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6"/>
    <s v="Operativo"/>
    <s v="GESTIÓN FINANCIERA"/>
    <s v="Puede ocurrir que no se cuente con información del estado de cuenta por activo"/>
    <m/>
    <s v="Aplicación de P-GF1-015_Procedimiento_Elaboracion_y_Actualizacion_del_Presupues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6"/>
    <s v="Operativo"/>
    <s v="GESTIÓN FINANCIERA"/>
    <s v="Puede ocurrir que no se cuente con información del estado de cuenta por activo"/>
    <m/>
    <s v="Estandarizaciòn de flujo de pagos en el aplicativo ZEU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7"/>
    <s v="Estratégico"/>
    <s v="GESTIÓN FINANCIERA"/>
    <s v="Puede ocurrir que SAE disponga de los recursos de los activos del FRISCO desconociendo la condición de estos. "/>
    <m/>
    <s v="Instructivo para generación de cupon recaudo general."/>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8"/>
    <s v="Operativo"/>
    <s v="GESTIÓN FINANCIERA"/>
    <s v="Se podría reportar información financiera inexacta tanto de SAE como del FRISCO."/>
    <m/>
    <s v="Se realiza un presupuesto anual desarrollado por cada una de las àreas, tanto para ingresos como para gast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8"/>
    <s v="Operativo"/>
    <s v="GESTIÓN FINANCIERA"/>
    <s v="Se podría reportar información financiera inexacta tanto de SAE como del FRISCO."/>
    <m/>
    <s v="Se verifica el cumplimiento del presupuesto para cada uno de los pagos reallizad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87"/>
    <s v="Continuidad del negocio "/>
    <s v="GESTIÓN FINANCIERA"/>
    <s v="Puede ocurrir que un proveedor se encuentre suplantado"/>
    <m/>
    <s v="Se realiza seguimiento a los ingresos presupuestad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87"/>
    <s v="Continuidad del negocio "/>
    <s v="GESTIÓN FINANCIERA"/>
    <s v="Puede ocurrir que un proveedor se encuentre suplantado"/>
    <m/>
    <s v="Se cuenta con un Instructivo de generación de estado de cuenta de activos y Formato de estado de cuenta"/>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OGI"/>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Indirectamente"/>
    <s v="ModeradoDirectamenteIndirectamente"/>
    <n v="1"/>
    <n v="0"/>
  </r>
  <r>
    <s v="OGI"/>
    <x v="0"/>
    <s v="Corrupción"/>
    <s v="TODOS LOS PROCESOS"/>
    <s v="Posibilidad de que un funcionario vaya mas allá de las funciones designadas con el fin de obtener un beneficio privado."/>
    <m/>
    <s v="Perfiles en los Ap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GI"/>
    <x v="0"/>
    <s v="Corrupción"/>
    <s v="TODOS LOS PROCESOS"/>
    <s v="Posibilidad de que un funcionario vaya mas allá de las funciones designadas con el fin de obtener un beneficio privado."/>
    <m/>
    <s v="Controles en los aplicativos"/>
    <s v="Reducir el riesgo"/>
    <s v="Asignado"/>
    <s v="Adecuado"/>
    <s v="Oportuna"/>
    <s v="Prevenir"/>
    <s v="Confiable"/>
    <s v="Se investigan y resuelven oportunamente"/>
    <s v="Completa"/>
    <n v="100"/>
    <s v="Fuerte"/>
    <s v="Moderado"/>
    <s v="FuerteModerado"/>
    <n v="2"/>
    <s v="Moderado"/>
    <s v="No disminuye"/>
    <s v="Directamente"/>
    <s v="ModeradoNo disminuyeDirectamente"/>
    <n v="0"/>
    <n v="1"/>
  </r>
  <r>
    <s v="OGI"/>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GI"/>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3"/>
    <s v="Operativo"/>
    <s v="TODOS LOS PROCESOS"/>
    <s v="Puede ocurrir falta de apoyo en los procesos de control social realizados por los ciudadanos."/>
    <m/>
    <s v="Cumplimiento de Normatividad de Ley de transparencias 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6"/>
    <s v="Corrupción"/>
    <s v="TODOS LOS PROCESOS"/>
    <s v="Puede incitar la participación de varias personas o compañías para cometer un delito buscando el beneficio propio. Concierto para delinquir."/>
    <m/>
    <s v="Auditorias de control intern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Implementación de la politica de seguridad de la información"/>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Procedimiento de inserción de documen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Procedimiento préstamo de documen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Tabla de retención document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Aplicación del formato del control de bienes y rent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Firma de compromiso de cumplimient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Aplicación código de étic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3"/>
    <s v="Operativo"/>
    <s v="DISPOSICIÓN TEMPORAL DE ACTIVOS"/>
    <s v="Puede ocurrir que no se cuente con el respaldo legal para gestionar la recuperación de la cartera"/>
    <m/>
    <s v="Aplicación del procedimiento de gestión de cobro de los contratos de arrendamiento"/>
    <m/>
    <m/>
    <m/>
    <m/>
    <m/>
    <m/>
    <m/>
    <m/>
    <n v="0"/>
    <s v="Debil"/>
    <m/>
    <s v="Debil"/>
    <s v=""/>
    <s v=""/>
    <m/>
    <m/>
    <s v=""/>
    <s v=""/>
    <s v=""/>
  </r>
  <r>
    <s v="OGI"/>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m/>
    <s v="Debil"/>
    <s v=""/>
    <s v=""/>
    <m/>
    <m/>
    <s v=""/>
    <s v=""/>
    <s v=""/>
  </r>
  <r>
    <s v="OGI"/>
    <x v="13"/>
    <s v="Operativo"/>
    <s v="DISPOSICIÓN TEMPORAL DE ACTIVOS"/>
    <s v="Puede ocurrir que no se cuente con el respaldo legal para gestionar la recuperación de la cartera"/>
    <m/>
    <s v="Establecer procedimiento de cartera y cartera judicializada"/>
    <m/>
    <m/>
    <m/>
    <m/>
    <m/>
    <m/>
    <m/>
    <m/>
    <n v="0"/>
    <s v="Debil"/>
    <m/>
    <s v="Debil"/>
    <s v=""/>
    <s v=""/>
    <m/>
    <m/>
    <s v=""/>
    <s v=""/>
    <s v=""/>
  </r>
  <r>
    <s v="OGI"/>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m/>
    <s v="Debil"/>
    <s v=""/>
    <s v=""/>
    <m/>
    <m/>
    <s v=""/>
    <s v=""/>
    <s v=""/>
  </r>
  <r>
    <s v="OGI"/>
    <x v="14"/>
    <s v="Operativo"/>
    <s v="DISPOSICIÓN FINAL DE ACTIVOS"/>
    <s v="Se puede gestionar de manera tardía la comercialización o destrucción de activos."/>
    <m/>
    <s v="Identificación de activos a comerciallizar o destruir dentro del comité de negocios de SAE"/>
    <m/>
    <m/>
    <m/>
    <m/>
    <m/>
    <m/>
    <m/>
    <m/>
    <n v="0"/>
    <s v="Debil"/>
    <m/>
    <s v="Debil"/>
    <s v=""/>
    <s v=""/>
    <m/>
    <m/>
    <s v=""/>
    <s v=""/>
    <s v=""/>
  </r>
  <r>
    <s v="OGI"/>
    <x v="14"/>
    <s v="Operativo"/>
    <s v="DISPOSICIÓN FINAL DE ACTIVOS"/>
    <s v="Se puede gestionar de manera tardía la comercialización o destrucción de activos."/>
    <m/>
    <s v="Seguimiento a gestión dentro de comité directivo y comité de negocios"/>
    <m/>
    <m/>
    <m/>
    <m/>
    <m/>
    <m/>
    <m/>
    <m/>
    <n v="0"/>
    <s v="Debil"/>
    <m/>
    <s v="Debil"/>
    <s v=""/>
    <s v=""/>
    <m/>
    <m/>
    <s v=""/>
    <s v=""/>
    <s v=""/>
  </r>
  <r>
    <s v="OGI"/>
    <x v="15"/>
    <s v="Estratégico"/>
    <s v="DIAGNOSTICO Y ALISTAMIENTO DE ACTIVOS"/>
    <s v="Fallas en la identificación de activos potenciales de productividad."/>
    <m/>
    <s v="Aplicación de procedimientos de diagnóstico de activos"/>
    <m/>
    <m/>
    <m/>
    <m/>
    <m/>
    <m/>
    <m/>
    <m/>
    <n v="0"/>
    <s v="Debil"/>
    <m/>
    <s v="Debil"/>
    <s v=""/>
    <s v=""/>
    <m/>
    <m/>
    <s v=""/>
    <s v=""/>
    <s v=""/>
  </r>
  <r>
    <s v="OGI"/>
    <x v="15"/>
    <s v="Estratégico"/>
    <s v="DIAGNOSTICO Y ALISTAMIENTO DE ACTIVOS"/>
    <s v="Fallas en la identificación de activos potenciales de productividad."/>
    <m/>
    <s v="Identificación de activos productivos dentro del comité de negocios de la sociedad"/>
    <m/>
    <m/>
    <m/>
    <m/>
    <m/>
    <m/>
    <m/>
    <m/>
    <n v="0"/>
    <s v="Debil"/>
    <m/>
    <s v="Debil"/>
    <s v=""/>
    <s v=""/>
    <m/>
    <m/>
    <s v=""/>
    <s v=""/>
    <s v=""/>
  </r>
  <r>
    <s v="OGI"/>
    <x v="15"/>
    <s v="Estratégico"/>
    <s v="DIAGNOSTICO Y ALISTAMIENTO DE ACTIVOS"/>
    <s v="Fallas en la identificación de activos potenciales de productividad."/>
    <m/>
    <s v="Aplicación de procedimiento de desalojos y legalización de contratos."/>
    <m/>
    <m/>
    <m/>
    <m/>
    <m/>
    <m/>
    <m/>
    <m/>
    <n v="0"/>
    <s v="Debil"/>
    <m/>
    <s v="Debil"/>
    <s v=""/>
    <s v=""/>
    <m/>
    <m/>
    <s v=""/>
    <s v=""/>
    <s v=""/>
  </r>
  <r>
    <s v="OGI"/>
    <x v="16"/>
    <s v="Operativo"/>
    <s v="GESTIÓN FINANCIERA"/>
    <s v="Se pueden realizar inversiones sin la información necesaria"/>
    <m/>
    <s v="aplicación del procedimiento de gestion de inversiones P-GF3-066"/>
    <m/>
    <m/>
    <m/>
    <m/>
    <m/>
    <m/>
    <m/>
    <m/>
    <n v="0"/>
    <s v="Debil"/>
    <m/>
    <s v="Debil"/>
    <s v=""/>
    <s v=""/>
    <m/>
    <m/>
    <s v=""/>
    <s v=""/>
    <s v=""/>
  </r>
  <r>
    <s v="OGI"/>
    <x v="16"/>
    <s v="Operativo"/>
    <s v="GESTIÓN FINANCIERA"/>
    <s v="Se pueden realizar inversiones sin la información necesaria"/>
    <m/>
    <s v="Aplicación de P-GF1-015_Procedimiento_Elaboracion_y_Actualizacion_del_Presupuesto"/>
    <m/>
    <m/>
    <m/>
    <m/>
    <m/>
    <m/>
    <m/>
    <m/>
    <n v="0"/>
    <s v="Debil"/>
    <m/>
    <s v="Debil"/>
    <s v=""/>
    <s v=""/>
    <m/>
    <m/>
    <s v=""/>
    <s v=""/>
    <s v=""/>
  </r>
  <r>
    <s v="OGI"/>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7"/>
    <s v="Estratégico"/>
    <s v="TODOS LOS PROCESOS"/>
    <s v="No disponibilidad de recursos para gestionar la distribución a las entidades del Estado"/>
    <m/>
    <s v="Se verifica el cumplimiento del presupuesto para cada uno de los pagos realiz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7"/>
    <s v="Estratégico"/>
    <s v="TODOS LOS PROCESOS"/>
    <s v="No disponibilidad de recursos para gestionar la distribución a las entidades del Estado"/>
    <m/>
    <s v="Se realiza seguimiento a los ingresos presupuest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No se investigan y resulven oportunamente"/>
    <s v="Completa"/>
    <n v="85"/>
    <s v="Debil"/>
    <s v="Moderado"/>
    <s v="DebilModerado"/>
    <n v="8"/>
    <s v="Débil"/>
    <s v="Directamente"/>
    <s v="Directamente"/>
    <s v="DébilDirectamenteDirectamente"/>
    <s v=""/>
    <s v=""/>
  </r>
  <r>
    <s v="OGI"/>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9"/>
    <s v="Seguridad de la Información"/>
    <s v="TODOS LOS PROCESOS"/>
    <s v="Falta de programas de gestión de cambio y seguimientos en el uso y apropiación de TIC's"/>
    <m/>
    <s v="Seguimientos realizados al plan de acción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Aplicación Procedimiento de Elaboración y Actualización del presupues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Se verifica el cumplimiento del presupuesto para cada uno de los pagos realiz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Se realiza seguimiento a los ingresos presupuest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m/>
    <s v="Debil"/>
    <s v=""/>
    <s v=""/>
    <m/>
    <m/>
    <s v=""/>
    <s v=""/>
    <s v=""/>
  </r>
  <r>
    <s v="OGI"/>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m/>
    <s v="Debil"/>
    <s v=""/>
    <s v=""/>
    <m/>
    <m/>
    <s v=""/>
    <s v=""/>
    <s v=""/>
  </r>
  <r>
    <s v="OGI"/>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m/>
    <s v="Debil"/>
    <s v=""/>
    <s v=""/>
    <m/>
    <m/>
    <s v=""/>
    <s v=""/>
    <s v=""/>
  </r>
  <r>
    <s v="OGI"/>
    <x v="23"/>
    <s v="Seguridad de la Información"/>
    <s v="RECEPCIÓN Y REGISTRO"/>
    <s v="No contar con la información real del inventario de los activos en administración"/>
    <m/>
    <s v="Definición de politica en la recepción de Activos"/>
    <m/>
    <m/>
    <m/>
    <m/>
    <m/>
    <m/>
    <m/>
    <m/>
    <n v="0"/>
    <s v="Debil"/>
    <m/>
    <s v="Debil"/>
    <s v=""/>
    <s v=""/>
    <m/>
    <m/>
    <s v=""/>
    <s v=""/>
    <s v=""/>
  </r>
  <r>
    <s v="OGI"/>
    <x v="23"/>
    <s v="Seguridad de la Información"/>
    <s v="RECEPCIÓN Y REGISTRO"/>
    <s v="No contar con la información real del inventario de los activos en administración"/>
    <m/>
    <s v="Seguimiento del lider del registro de los activos"/>
    <m/>
    <m/>
    <m/>
    <m/>
    <m/>
    <m/>
    <m/>
    <m/>
    <n v="0"/>
    <s v="Debil"/>
    <m/>
    <s v="Debil"/>
    <s v=""/>
    <s v=""/>
    <m/>
    <m/>
    <s v=""/>
    <s v=""/>
    <s v=""/>
  </r>
  <r>
    <s v="OGI"/>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m/>
    <s v="Debil"/>
    <s v=""/>
    <s v=""/>
    <m/>
    <m/>
    <s v=""/>
    <s v=""/>
    <s v=""/>
  </r>
  <r>
    <s v="OGI"/>
    <x v="24"/>
    <s v="Operativo"/>
    <s v="RECEPCIÓN Y REGISTRO y DIAGNOSTICO Y ALISTAMIENTO DE ACTIVOS"/>
    <s v="Puede ocurrir que no se caracterice  adecuadamente el activo "/>
    <m/>
    <s v="Acuerdos interadministrativos – IGAC, para obtención de información"/>
    <m/>
    <m/>
    <m/>
    <m/>
    <m/>
    <m/>
    <m/>
    <m/>
    <n v="0"/>
    <s v="Debil"/>
    <m/>
    <s v="Debil"/>
    <s v=""/>
    <s v=""/>
    <m/>
    <m/>
    <s v=""/>
    <s v=""/>
    <s v=""/>
  </r>
  <r>
    <s v="OGI"/>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5"/>
    <s v="Operativo"/>
    <s v="TODOS LOS PROCESOS"/>
    <s v="Puede ocurrir que no tenga proveedores idóneos disponibles"/>
    <m/>
    <s v="Contrato elaboración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5"/>
    <s v="Operativo"/>
    <s v="TODOS LOS PROCESOS"/>
    <s v="Puede ocurrir que no tenga proveedores idóneos disponibles"/>
    <m/>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6"/>
    <s v="Operativo"/>
    <s v="TODOS LOS PROCESOS"/>
    <s v="Se podría contratar un servicio innecesario"/>
    <m/>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6"/>
    <s v="Operativo"/>
    <s v="TODOS LOS PROCESOS"/>
    <s v="Se podría contratar un servicio innecesario"/>
    <m/>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m/>
    <m/>
    <s v="Débil"/>
    <s v=""/>
    <s v=""/>
  </r>
  <r>
    <s v="OGI"/>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m/>
    <m/>
    <s v="Débil"/>
    <s v=""/>
    <s v=""/>
  </r>
  <r>
    <s v="OGI"/>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m/>
    <m/>
    <s v="Débil"/>
    <s v=""/>
    <s v=""/>
  </r>
  <r>
    <s v="OGI"/>
    <x v="30"/>
    <s v="Estratégico"/>
    <s v="DISPOSICIÓN FINAL DE ACTIVOS"/>
    <s v="Puede ocurrir que no se encuentra disponible la información del activo"/>
    <m/>
    <s v="Visitas períodicas a cada uno de los activos"/>
    <m/>
    <m/>
    <m/>
    <m/>
    <m/>
    <m/>
    <m/>
    <m/>
    <n v="0"/>
    <s v="Debil"/>
    <s v="Fuerte"/>
    <s v="DebilFuerte"/>
    <n v="7"/>
    <s v="Débil"/>
    <m/>
    <m/>
    <s v="Débil"/>
    <s v=""/>
    <s v=""/>
  </r>
  <r>
    <s v="OGI"/>
    <x v="30"/>
    <s v="Estratégico"/>
    <s v="DISPOSICIÓN FINAL DE ACTIVOS"/>
    <s v="Puede ocurrir que no se encuentra disponible la información del activo"/>
    <m/>
    <s v="Registro y verificación de informe de Gestión de Depositarios"/>
    <m/>
    <m/>
    <m/>
    <m/>
    <m/>
    <m/>
    <m/>
    <m/>
    <n v="0"/>
    <s v="Debil"/>
    <s v="Fuerte"/>
    <s v="DebilFuerte"/>
    <n v="7"/>
    <s v="Débil"/>
    <m/>
    <m/>
    <s v="Débil"/>
    <s v=""/>
    <s v=""/>
  </r>
  <r>
    <s v="OGI"/>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m/>
    <m/>
    <s v="Débil"/>
    <s v=""/>
    <s v=""/>
  </r>
  <r>
    <s v="OGI"/>
    <x v="31"/>
    <s v="Operativo"/>
    <s v="DISPOSICIÓN FINAL DE ACTIVOS"/>
    <s v="Podría ocurrir que no se entregue el activo en administración o disposición final correspondiente"/>
    <m/>
    <s v="Procedimiento de entrega de activos"/>
    <m/>
    <m/>
    <m/>
    <m/>
    <m/>
    <m/>
    <m/>
    <m/>
    <n v="0"/>
    <s v="Debil"/>
    <s v="Fuerte"/>
    <s v="DebilFuerte"/>
    <n v="7"/>
    <s v="Débil"/>
    <m/>
    <m/>
    <s v="Débil"/>
    <s v=""/>
    <s v=""/>
  </r>
  <r>
    <s v="OGI"/>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m/>
    <m/>
    <s v="Débil"/>
    <s v=""/>
    <s v=""/>
  </r>
  <r>
    <s v="OGI"/>
    <x v="32"/>
    <s v="Operativo"/>
    <s v="DISPOSICIÓN FINAL DE ACTIVOS"/>
    <s v="Se podría desconocer por parte de SAE la necesidad de la entrega del activo"/>
    <m/>
    <s v="Se cuenta con canales de comunicación directos con la fiscalia."/>
    <m/>
    <m/>
    <m/>
    <m/>
    <m/>
    <m/>
    <m/>
    <m/>
    <n v="0"/>
    <s v="Debil"/>
    <s v="Fuerte"/>
    <s v="DebilFuerte"/>
    <n v="7"/>
    <s v="Débil"/>
    <m/>
    <m/>
    <s v="Débil"/>
    <s v=""/>
    <s v=""/>
  </r>
  <r>
    <s v="OGI"/>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m/>
    <m/>
    <s v="Débil"/>
    <s v=""/>
    <s v=""/>
  </r>
  <r>
    <s v="OGI"/>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m/>
    <m/>
    <s v="Débil"/>
    <s v=""/>
    <s v=""/>
  </r>
  <r>
    <s v="OGI"/>
    <x v="34"/>
    <s v="Operativo"/>
    <s v="GESTIÓN FINANCIERA"/>
    <s v="Se podría presentar fallas en la identificación de las características de los recaudos y pagos"/>
    <m/>
    <s v="Estandarizaciòn de flujo de pagos en el aplicativo ZEUS"/>
    <m/>
    <m/>
    <m/>
    <m/>
    <m/>
    <m/>
    <m/>
    <m/>
    <n v="0"/>
    <s v="Debil"/>
    <s v="Fuerte"/>
    <s v="DebilFuerte"/>
    <n v="7"/>
    <s v="Débil"/>
    <m/>
    <m/>
    <s v="Débil"/>
    <s v=""/>
    <s v=""/>
  </r>
  <r>
    <s v="OGI"/>
    <x v="34"/>
    <s v="Operativo"/>
    <s v="GESTIÓN FINANCIERA"/>
    <s v="Se podría presentar fallas en la identificación de las características de los recaudos y pagos"/>
    <m/>
    <s v="Instructivo para generación de cupon recaudo general."/>
    <m/>
    <m/>
    <m/>
    <m/>
    <m/>
    <m/>
    <m/>
    <m/>
    <n v="0"/>
    <s v="Debil"/>
    <s v="Fuerte"/>
    <s v="DebilFuerte"/>
    <n v="7"/>
    <s v="Débil"/>
    <m/>
    <m/>
    <s v="Débil"/>
    <s v=""/>
    <s v=""/>
  </r>
  <r>
    <s v="OGI"/>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m/>
    <m/>
    <s v="Débil"/>
    <s v=""/>
    <s v=""/>
  </r>
  <r>
    <s v="OGI"/>
    <x v="35"/>
    <s v="Estratégico"/>
    <s v="GESTIÓN FINANCIERA"/>
    <s v="Se podría presentar que no exista disponibilidad de recursos"/>
    <m/>
    <s v="Se verifica el cumplimiento del presupuesto para cada uno de los pagos reallizados."/>
    <m/>
    <m/>
    <m/>
    <m/>
    <m/>
    <m/>
    <m/>
    <m/>
    <n v="0"/>
    <s v="Debil"/>
    <s v="Fuerte"/>
    <s v="DebilFuerte"/>
    <n v="7"/>
    <s v="Débil"/>
    <m/>
    <m/>
    <s v="Débil"/>
    <s v=""/>
    <s v=""/>
  </r>
  <r>
    <s v="OGI"/>
    <x v="35"/>
    <s v="Estratégico"/>
    <s v="GESTIÓN FINANCIERA"/>
    <s v="Se podría presentar que no exista disponibilidad de recursos"/>
    <m/>
    <s v="Se realiza seguimiento a los ingresos presupuestados."/>
    <m/>
    <m/>
    <m/>
    <m/>
    <m/>
    <m/>
    <m/>
    <m/>
    <n v="0"/>
    <s v="Debil"/>
    <s v="Fuerte"/>
    <s v="DebilFuerte"/>
    <n v="7"/>
    <s v="Débil"/>
    <m/>
    <m/>
    <s v="Débil"/>
    <s v=""/>
    <s v=""/>
  </r>
  <r>
    <s v="OGI"/>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m/>
    <m/>
    <s v="Débil"/>
    <s v=""/>
    <s v=""/>
  </r>
  <r>
    <s v="OGI"/>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m/>
    <m/>
    <s v="Débil"/>
    <s v=""/>
    <s v=""/>
  </r>
  <r>
    <s v="OGI"/>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m/>
    <m/>
    <s v="Débil"/>
    <s v=""/>
    <s v=""/>
  </r>
  <r>
    <s v="OGI"/>
    <x v="38"/>
    <s v="Operativo"/>
    <s v="GESTIÓN FINANCIERA"/>
    <s v="Se podría reportar información financiera inexacta tanto de SAE como del FRISCO."/>
    <m/>
    <s v="Se cuenta con contabilidades separadas, una para el FRISCO y una para SAE."/>
    <m/>
    <m/>
    <m/>
    <m/>
    <m/>
    <m/>
    <m/>
    <m/>
    <n v="0"/>
    <s v="Debil"/>
    <s v="Fuerte"/>
    <s v="DebilFuerte"/>
    <n v="7"/>
    <s v="Débil"/>
    <m/>
    <m/>
    <s v="Débil"/>
    <s v=""/>
    <s v=""/>
  </r>
  <r>
    <s v="OGI"/>
    <x v="38"/>
    <s v="Operativo"/>
    <s v="GESTIÓN FINANCIERA"/>
    <s v="Se podría reportar información financiera inexacta tanto de SAE como del FRISCO."/>
    <m/>
    <s v="Se realizan conciliaciones de cada registro contable."/>
    <m/>
    <m/>
    <m/>
    <m/>
    <m/>
    <m/>
    <m/>
    <m/>
    <n v="0"/>
    <s v="Debil"/>
    <s v="Fuerte"/>
    <s v="DebilFuerte"/>
    <n v="7"/>
    <s v="Débil"/>
    <m/>
    <m/>
    <s v="Débil"/>
    <s v=""/>
    <s v=""/>
  </r>
  <r>
    <s v="OGI"/>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m/>
    <m/>
    <s v="Débil"/>
    <s v=""/>
    <s v=""/>
  </r>
  <r>
    <s v="OGI"/>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m/>
    <m/>
    <s v="Débil"/>
    <s v=""/>
    <s v=""/>
  </r>
  <r>
    <s v="OGI"/>
    <x v="39"/>
    <s v="Operativo"/>
    <s v="GESTIÓN DOCUMENTAL"/>
    <s v="Se podría generar una inadecuada identificación al área que corresponde el trámite  "/>
    <m/>
    <s v="Mantenimiento del aplicativo por fuera de la jornadada laboral."/>
    <m/>
    <m/>
    <m/>
    <m/>
    <m/>
    <m/>
    <m/>
    <m/>
    <n v="0"/>
    <s v="Debil"/>
    <s v="Fuerte"/>
    <s v="DebilFuerte"/>
    <n v="7"/>
    <s v="Débil"/>
    <m/>
    <m/>
    <s v="Débil"/>
    <s v=""/>
    <s v=""/>
  </r>
  <r>
    <s v="OGI"/>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m/>
    <m/>
    <s v="Débil"/>
    <s v=""/>
    <s v=""/>
  </r>
  <r>
    <s v="OGI"/>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m/>
    <m/>
    <s v="Débil"/>
    <s v=""/>
    <s v=""/>
  </r>
  <r>
    <s v="OGI"/>
    <x v="39"/>
    <s v="Operativo"/>
    <s v="GESTIÓN DOCUMENTAL"/>
    <s v="Se podría generar una inadecuada identificación al área que corresponde el trámite  "/>
    <m/>
    <s v="Seguimiento a ZEUS"/>
    <m/>
    <m/>
    <m/>
    <m/>
    <m/>
    <m/>
    <m/>
    <m/>
    <n v="0"/>
    <s v="Debil"/>
    <s v="Fuerte"/>
    <s v="DebilFuerte"/>
    <n v="7"/>
    <s v="Débil"/>
    <m/>
    <m/>
    <s v="Débil"/>
    <s v=""/>
    <s v=""/>
  </r>
  <r>
    <s v="OGI"/>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m/>
    <m/>
    <s v="Débil"/>
    <s v=""/>
    <s v=""/>
  </r>
  <r>
    <s v="OGI"/>
    <x v="40"/>
    <s v="Operativo"/>
    <s v="GESTIÓN DOCUMENTAL"/>
    <s v="Puede ocurrir que no se inserten las piezas documentales en el expediente correspondiente "/>
    <m/>
    <s v="Se cuenta con una verificaciòn por parte del lìder del proceso."/>
    <m/>
    <m/>
    <m/>
    <m/>
    <m/>
    <m/>
    <m/>
    <m/>
    <n v="0"/>
    <s v="Debil"/>
    <s v="Fuerte"/>
    <s v="DebilFuerte"/>
    <n v="7"/>
    <s v="Débil"/>
    <m/>
    <m/>
    <s v="Débil"/>
    <s v=""/>
    <s v=""/>
  </r>
  <r>
    <s v="OGI"/>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m/>
    <m/>
    <s v="Débil"/>
    <s v=""/>
    <s v=""/>
  </r>
  <r>
    <s v="OGI"/>
    <x v="41"/>
    <s v="Operativo"/>
    <s v="GESTIÓN DOCUMENTAL"/>
    <s v="Se podría alterar o extraviar piezas documentales vitales para la gestión "/>
    <m/>
    <s v="Capacitación temas de organización y conformación de expedientes"/>
    <m/>
    <m/>
    <m/>
    <m/>
    <m/>
    <m/>
    <m/>
    <m/>
    <n v="0"/>
    <s v="Debil"/>
    <s v="Fuerte"/>
    <s v="DebilFuerte"/>
    <n v="7"/>
    <s v="Débil"/>
    <m/>
    <m/>
    <s v="Débil"/>
    <s v=""/>
    <s v=""/>
  </r>
  <r>
    <s v="OGI"/>
    <x v="41"/>
    <s v="Operativo"/>
    <s v="GESTIÓN DOCUMENTAL"/>
    <s v="Se podría alterar o extraviar piezas documentales vitales para la gestión "/>
    <m/>
    <s v="Diligenciamiento de la hoja de control de cada expediente."/>
    <m/>
    <m/>
    <m/>
    <m/>
    <m/>
    <m/>
    <m/>
    <m/>
    <n v="0"/>
    <s v="Debil"/>
    <s v="Fuerte"/>
    <s v="DebilFuerte"/>
    <n v="7"/>
    <s v="Débil"/>
    <m/>
    <m/>
    <s v="Débil"/>
    <s v=""/>
    <s v=""/>
  </r>
  <r>
    <s v="OGI"/>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m/>
    <m/>
    <s v="Débil"/>
    <s v=""/>
    <s v=""/>
  </r>
  <r>
    <s v="OGI"/>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m/>
    <m/>
    <s v="Débil"/>
    <s v=""/>
    <s v=""/>
  </r>
  <r>
    <s v="OGI"/>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m/>
    <m/>
    <s v="Débil"/>
    <s v=""/>
    <s v=""/>
  </r>
  <r>
    <s v="OGI"/>
    <x v="42"/>
    <s v="Operativo"/>
    <s v="GESTIÓN JURÍDICA"/>
    <s v="Se puede presentar  que no se cuente con un adecuado análisis jurisprudencial"/>
    <m/>
    <s v="P-GJ2-079_Procedimiento_Atención_Conceptos_Juridicos"/>
    <m/>
    <m/>
    <m/>
    <m/>
    <m/>
    <m/>
    <m/>
    <m/>
    <n v="0"/>
    <s v="Debil"/>
    <s v="Fuerte"/>
    <s v="DebilFuerte"/>
    <n v="7"/>
    <s v="Débil"/>
    <m/>
    <m/>
    <s v="Débil"/>
    <s v=""/>
    <s v=""/>
  </r>
  <r>
    <s v="OGI"/>
    <x v="42"/>
    <s v="Operativo"/>
    <s v="GESTIÓN JURÍDICA"/>
    <s v="Se puede presentar  que no se cuente con un adecuado análisis jurisprudencial"/>
    <m/>
    <s v="SP-GJ2-080_Procedimiento_revision_y_expedicion_de_actos_administrativos"/>
    <m/>
    <m/>
    <m/>
    <m/>
    <m/>
    <m/>
    <m/>
    <m/>
    <n v="0"/>
    <s v="Debil"/>
    <s v="Fuerte"/>
    <s v="DebilFuerte"/>
    <n v="7"/>
    <s v="Débil"/>
    <m/>
    <m/>
    <s v="Débil"/>
    <s v=""/>
    <s v=""/>
  </r>
  <r>
    <s v="OGI"/>
    <x v="42"/>
    <s v="Operativo"/>
    <s v="GESTIÓN JURÍDICA"/>
    <s v="Se puede presentar  que no se cuente con un adecuado análisis jurisprudencial"/>
    <m/>
    <s v="P-GJ1-070_Procedimiento_Tutelas"/>
    <m/>
    <m/>
    <m/>
    <m/>
    <m/>
    <m/>
    <m/>
    <m/>
    <n v="0"/>
    <s v="Debil"/>
    <s v="Fuerte"/>
    <s v="DebilFuerte"/>
    <n v="7"/>
    <s v="Débil"/>
    <m/>
    <m/>
    <s v="Débil"/>
    <s v=""/>
    <s v=""/>
  </r>
  <r>
    <s v="OGI"/>
    <x v="43"/>
    <s v="Operativo"/>
    <s v="GESTIÓN JURÍDICA"/>
    <s v="Se puede presentar Indebido planteamiento de las estrategias para la defensa jurídica"/>
    <m/>
    <s v="Aplicación del procedimiento de representación Judicial P-GJ1-081"/>
    <m/>
    <m/>
    <m/>
    <m/>
    <m/>
    <m/>
    <m/>
    <m/>
    <n v="0"/>
    <s v="Debil"/>
    <s v="Fuerte"/>
    <s v="DebilFuerte"/>
    <n v="7"/>
    <s v="Débil"/>
    <m/>
    <m/>
    <s v="Débil"/>
    <s v=""/>
    <s v=""/>
  </r>
  <r>
    <s v="OGI"/>
    <x v="43"/>
    <s v="Operativo"/>
    <s v="GESTIÓN JURÍDICA"/>
    <s v="Se puede presentar Indebido planteamiento de las estrategias para la defensa jurídica"/>
    <m/>
    <s v="P-GJ2-079_Procedimiento_Atención_Conceptos_Juridicos"/>
    <m/>
    <m/>
    <m/>
    <m/>
    <m/>
    <m/>
    <m/>
    <m/>
    <n v="0"/>
    <s v="Debil"/>
    <s v="Fuerte"/>
    <s v="DebilFuerte"/>
    <n v="7"/>
    <s v="Débil"/>
    <m/>
    <m/>
    <s v="Débil"/>
    <s v=""/>
    <s v=""/>
  </r>
  <r>
    <s v="OGI"/>
    <x v="43"/>
    <s v="Operativo"/>
    <s v="GESTIÓN JURÍDICA"/>
    <s v="Se puede presentar Indebido planteamiento de las estrategias para la defensa jurídica"/>
    <m/>
    <s v="P-GJ2-080_Procedimiento_revision_y_expedicion_de_actos_administrativos"/>
    <m/>
    <m/>
    <m/>
    <m/>
    <m/>
    <m/>
    <m/>
    <m/>
    <n v="0"/>
    <s v="Debil"/>
    <s v="Fuerte"/>
    <s v="DebilFuerte"/>
    <n v="7"/>
    <s v="Débil"/>
    <m/>
    <m/>
    <s v="Débil"/>
    <s v=""/>
    <s v=""/>
  </r>
  <r>
    <s v="OGI"/>
    <x v="43"/>
    <s v="Operativo"/>
    <s v="GESTIÓN JURÍDICA"/>
    <s v="Se puede presentar Indebido planteamiento de las estrategias para la defensa jurídica"/>
    <m/>
    <s v="P-GJ1-070_Procedimiento_Tutelas"/>
    <m/>
    <m/>
    <m/>
    <m/>
    <m/>
    <m/>
    <m/>
    <m/>
    <n v="0"/>
    <s v="Debil"/>
    <s v="Fuerte"/>
    <s v="DebilFuerte"/>
    <n v="7"/>
    <s v="Débil"/>
    <m/>
    <m/>
    <s v="Débil"/>
    <s v=""/>
    <s v=""/>
  </r>
  <r>
    <s v="OGI"/>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m/>
    <m/>
    <s v="Débil"/>
    <s v=""/>
    <s v=""/>
  </r>
  <r>
    <s v="OGI"/>
    <x v="44"/>
    <s v="Operativo"/>
    <s v="ADQUISICIONES"/>
    <s v="Se podría presentar una  inadecuada identificación  de las necesidades a contratar."/>
    <m/>
    <s v="Aplicación Procedimiento elaboración de Estudios Previos"/>
    <m/>
    <m/>
    <m/>
    <m/>
    <m/>
    <m/>
    <m/>
    <m/>
    <n v="0"/>
    <s v="Debil"/>
    <s v="Fuerte"/>
    <s v="DebilFuerte"/>
    <n v="7"/>
    <s v="Débil"/>
    <m/>
    <m/>
    <s v="Débil"/>
    <s v=""/>
    <s v=""/>
  </r>
  <r>
    <s v="OGI"/>
    <x v="44"/>
    <s v="Operativo"/>
    <s v="ADQUISICIONES"/>
    <s v="Se podría presentar una  inadecuada identificación  de las necesidades a contratar."/>
    <m/>
    <s v="Comité de Contratos"/>
    <m/>
    <m/>
    <m/>
    <m/>
    <m/>
    <m/>
    <m/>
    <m/>
    <n v="0"/>
    <s v="Debil"/>
    <s v="Fuerte"/>
    <s v="DebilFuerte"/>
    <n v="7"/>
    <s v="Débil"/>
    <m/>
    <m/>
    <s v="Débil"/>
    <s v=""/>
    <s v=""/>
  </r>
  <r>
    <s v="OGI"/>
    <x v="44"/>
    <s v="Operativo"/>
    <s v="ADQUISICIONES"/>
    <s v="Se podría presentar una  inadecuada identificación  de las necesidades a contratar."/>
    <m/>
    <s v="Aplicación Procedimiento de Elaboración y Actualización del presupuesto"/>
    <m/>
    <m/>
    <m/>
    <m/>
    <m/>
    <m/>
    <m/>
    <m/>
    <n v="0"/>
    <s v="Debil"/>
    <s v="Fuerte"/>
    <s v="DebilFuerte"/>
    <n v="7"/>
    <s v="Débil"/>
    <m/>
    <m/>
    <s v="Débil"/>
    <s v=""/>
    <s v=""/>
  </r>
  <r>
    <s v="OGI"/>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m/>
    <m/>
    <s v="Débil"/>
    <s v=""/>
    <s v=""/>
  </r>
  <r>
    <s v="OGI"/>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m/>
    <m/>
    <s v="Débil"/>
    <s v=""/>
    <s v=""/>
  </r>
  <r>
    <s v="OGI"/>
    <x v="47"/>
    <s v="Seguridad de la Información"/>
    <s v="COMUNICACIÓN Y ATENCIÓN DE REQUERIMIENTOS"/>
    <s v="Se podría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m/>
    <m/>
    <s v="Débil"/>
    <s v=""/>
    <s v=""/>
  </r>
  <r>
    <s v="OGI"/>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m/>
    <m/>
    <s v="Débil"/>
    <s v=""/>
    <s v=""/>
  </r>
  <r>
    <s v="OGI"/>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m/>
    <m/>
    <s v="Débil"/>
    <s v=""/>
    <s v=""/>
  </r>
  <r>
    <s v="OGI"/>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m/>
    <m/>
    <s v="Débil"/>
    <s v=""/>
    <s v=""/>
  </r>
  <r>
    <s v="OGI"/>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m/>
    <m/>
    <s v="Débil"/>
    <s v=""/>
    <s v=""/>
  </r>
  <r>
    <s v="OGI"/>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m/>
    <m/>
    <s v="Débil"/>
    <s v=""/>
    <s v=""/>
  </r>
  <r>
    <s v="OGI"/>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m/>
    <m/>
    <s v="Débil"/>
    <s v=""/>
    <s v=""/>
  </r>
  <r>
    <s v="OGI"/>
    <x v="51"/>
    <s v="Operativo"/>
    <s v="GESTIÓN DEL TALENTO HUMANO"/>
    <s v="Se podrían presentar fallas en la identificación de las necesidades de personal. "/>
    <m/>
    <s v="Dimensionamiento de la planta"/>
    <m/>
    <m/>
    <m/>
    <m/>
    <m/>
    <m/>
    <m/>
    <m/>
    <n v="0"/>
    <s v="Debil"/>
    <s v="Fuerte"/>
    <s v="DebilFuerte"/>
    <n v="7"/>
    <s v="Débil"/>
    <m/>
    <m/>
    <s v="Débil"/>
    <s v=""/>
    <s v=""/>
  </r>
  <r>
    <s v="OGI"/>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m/>
    <m/>
    <s v="Débil"/>
    <s v=""/>
    <s v=""/>
  </r>
  <r>
    <s v="OGI"/>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m/>
    <m/>
    <s v="Débil"/>
    <s v=""/>
    <s v=""/>
  </r>
  <r>
    <s v="OGI"/>
    <x v="53"/>
    <s v="Operativo"/>
    <s v="GESTIÓN DEL TALENTO HUMANO"/>
    <s v="Se podría presentar fallas en la transferencia del conocimiento"/>
    <m/>
    <s v="Se realizan las evaluaciones de las capacitaciones recibidas."/>
    <m/>
    <m/>
    <m/>
    <m/>
    <m/>
    <m/>
    <m/>
    <m/>
    <n v="0"/>
    <s v="Debil"/>
    <s v="Fuerte"/>
    <s v="DebilFuerte"/>
    <n v="7"/>
    <s v="Débil"/>
    <m/>
    <m/>
    <s v="Débil"/>
    <s v=""/>
    <s v=""/>
  </r>
  <r>
    <s v="OGI"/>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m/>
    <m/>
    <s v="Débil"/>
    <s v=""/>
    <s v=""/>
  </r>
  <r>
    <s v="OGI"/>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m/>
    <m/>
    <s v="Débil"/>
    <s v=""/>
    <s v=""/>
  </r>
  <r>
    <s v="OGI"/>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m/>
    <m/>
    <s v="Débil"/>
    <s v=""/>
    <s v=""/>
  </r>
  <r>
    <s v="OGI"/>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m/>
    <m/>
    <s v="Débil"/>
    <s v=""/>
    <s v=""/>
  </r>
  <r>
    <s v="OGI"/>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m/>
    <m/>
    <s v="Débil"/>
    <s v=""/>
    <s v=""/>
  </r>
  <r>
    <s v="OGI"/>
    <x v="56"/>
    <s v="Operativo"/>
    <s v="ADMINISTRACIÓN DE BIENES DE FUNICIONAMIENTO"/>
    <s v="Podría ocurrir que no se identifiquen las necesidades de mantenimiento"/>
    <m/>
    <s v="1 vez al mes se enciende la planta eléctrica."/>
    <m/>
    <m/>
    <m/>
    <m/>
    <m/>
    <m/>
    <m/>
    <m/>
    <n v="0"/>
    <s v="Debil"/>
    <s v="Fuerte"/>
    <s v="DebilFuerte"/>
    <n v="7"/>
    <s v="Débil"/>
    <m/>
    <m/>
    <s v="Débil"/>
    <s v=""/>
    <s v=""/>
  </r>
  <r>
    <s v="OGI"/>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m/>
    <m/>
    <s v="Débil"/>
    <s v=""/>
    <s v=""/>
  </r>
  <r>
    <s v="OGI"/>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m/>
    <m/>
    <s v="Débil"/>
    <s v=""/>
    <s v=""/>
  </r>
  <r>
    <s v="OGI"/>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m/>
    <m/>
    <s v="Débil"/>
    <s v=""/>
    <s v=""/>
  </r>
  <r>
    <s v="OGI"/>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m/>
    <m/>
    <s v="Débil"/>
    <s v=""/>
    <s v=""/>
  </r>
  <r>
    <s v="OGI"/>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m/>
    <m/>
    <s v="Débil"/>
    <s v=""/>
    <s v=""/>
  </r>
  <r>
    <s v="OGI"/>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m/>
    <m/>
    <s v="Débil"/>
    <s v=""/>
    <s v=""/>
  </r>
  <r>
    <s v="OGI"/>
    <x v="26"/>
    <s v="Operativo"/>
    <s v="TODOS LOS PROCESOS"/>
    <s v="Se podría contratar un servicio innecesario"/>
    <m/>
    <s v="Plan de presupuesto anua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1"/>
    <s v="Seguridad de la Información"/>
    <s v="MANTENIMIENTO Y SOPORTE DE APLICACIONES"/>
    <s v="Puede ocurrir que se presenten fallas en las aplicaciones o sistemas de información que apoyen los procesos del negocio."/>
    <m/>
    <s v="Validacion de la documentación del proceso formalizado y o publicado ante la oficina de plane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OGI"/>
    <x v="61"/>
    <s v="Seguridad de la Información"/>
    <s v="MANTENIMIENTO Y SOPORTE DE APLICACIONES"/>
    <s v="Puede ocurrir que se presenten fallas en las aplicaciones o sistemas de información que apoyen los procesos del negocio."/>
    <m/>
    <s v="Documentación en los procesos y capacitación en el uso de los sistemas de información"/>
    <s v="Reducir el riesgo"/>
    <s v="Asignado"/>
    <s v="Adecuado"/>
    <s v="Oportuna"/>
    <s v="Prevenir"/>
    <s v="Confiable"/>
    <s v="Se investigan y resuelven oportunamente"/>
    <s v="Incompleta"/>
    <n v="95"/>
    <s v="Moderado"/>
    <s v="Moderado"/>
    <s v="ModeradoModerado"/>
    <n v="5"/>
    <s v="Moderado"/>
    <s v="Directamente"/>
    <s v="Directamente"/>
    <s v="ModeradoDirectamenteDirectamente"/>
    <n v="1"/>
    <n v="1"/>
  </r>
  <r>
    <s v="OGI"/>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s v="Reducir el riesgo"/>
    <s v="Asignado"/>
    <s v="Adecuado"/>
    <s v="Oportuna"/>
    <s v="Prevenir"/>
    <s v="Confiable"/>
    <s v="Se investigan y resuelven oportunamente"/>
    <s v="Incompleta"/>
    <n v="95"/>
    <s v="Moderado"/>
    <s v="Moderado"/>
    <s v="ModeradoModerado"/>
    <n v="5"/>
    <s v="Moderado"/>
    <s v="Directamente"/>
    <s v="Directamente"/>
    <s v="ModeradoDirectamenteDirectamente"/>
    <n v="1"/>
    <n v="1"/>
  </r>
  <r>
    <s v="OGI"/>
    <x v="62"/>
    <s v="Seguridad de la Información"/>
    <s v="GESTIÓN DE LA INFRAESTRUCTURA TECNOLOGICA"/>
    <s v="Inconsistencias o Pérdida de la Información"/>
    <m/>
    <s v="Procedimiento Copias de Respaldo y Restaur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Monitoreo de la infraestructura tecnológica a través del correlacionador de eventos y el firewal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Monitoreo de los servicios y dispositivos tecnológic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Procedimiento administración de los cambios a la plataforma tecnológ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prueba mensual con carga de la planta eléctr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4"/>
    <s v="Operativo"/>
    <s v="SOPORTE TECNICO"/>
    <s v="Soporte técnico inadecuado"/>
    <m/>
    <s v="Servicio de soporte y mantenimiento"/>
    <m/>
    <m/>
    <m/>
    <m/>
    <m/>
    <m/>
    <m/>
    <m/>
    <n v="0"/>
    <s v="Debil"/>
    <s v="Moderado"/>
    <s v="DebilModerado"/>
    <n v="8"/>
    <s v="Débil"/>
    <s v="Directamente"/>
    <m/>
    <s v="DébilDirectamente"/>
    <s v=""/>
    <s v=""/>
  </r>
  <r>
    <s v="OGI"/>
    <x v="64"/>
    <s v="Operativo"/>
    <s v="SOPORTE TECNICO"/>
    <s v="Soporte técnico inadecuado"/>
    <m/>
    <s v="Mesa de ayuda"/>
    <m/>
    <m/>
    <m/>
    <m/>
    <m/>
    <m/>
    <m/>
    <m/>
    <n v="0"/>
    <s v="Debil"/>
    <s v="Moderado"/>
    <s v="DebilModerado"/>
    <n v="8"/>
    <s v="Débil"/>
    <s v="Directamente"/>
    <m/>
    <s v="DébilDirectamente"/>
    <s v=""/>
    <s v=""/>
  </r>
  <r>
    <s v="OGI"/>
    <x v="63"/>
    <s v="Seguridad de la Información"/>
    <s v="GESTIÓN DE LA INFRAESTRUCTURA TECNOLOGICA"/>
    <s v="Puede ocurrir que no estén disponibles los Servicios de IT"/>
    <m/>
    <s v="Se cuenta con UPS en todas las sedes, para el apgado controlado de los equipos tecnológic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5"/>
    <s v="Operativo"/>
    <s v="MANTENIMIENTO Y SOPORTE DE APLICACIONES"/>
    <s v="Puede ocurrir que se genere un soporte inadecuado o inoportuno a los usuarios"/>
    <m/>
    <s v="Programas de capacitación entrenamiento y divulgación de los servicios de IT"/>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6"/>
    <s v="Seguridad de la Información"/>
    <s v="GESTIÓN DE LA INFRAESTRUCTURA TECNOLOGICA"/>
    <s v="Puede ocurrir una operación inadecuada de los sistemas de información."/>
    <m/>
    <s v="Manuales de usuario por proces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7"/>
    <s v="Operativo"/>
    <s v="RECEPCIÓN Y REGISTRO"/>
    <s v="Puede ocurrir que no se efectué la entrega física del activo una vez posesionado el depositario provisional"/>
    <m/>
    <m/>
    <m/>
    <m/>
    <m/>
    <m/>
    <m/>
    <m/>
    <m/>
    <m/>
    <n v="0"/>
    <s v="Debil"/>
    <m/>
    <s v="Debil"/>
    <s v=""/>
    <s v=""/>
    <m/>
    <m/>
    <s v=""/>
    <s v=""/>
    <s v=""/>
  </r>
  <r>
    <s v="OGI"/>
    <x v="68"/>
    <s v="Operativo"/>
    <s v="TODOS LOS PROCESOS"/>
    <s v="Puede ocurrir que se utilice erradamente las funcionalidades de los Sistemas de Información (aplicativo Zeus)_x000a_"/>
    <m/>
    <m/>
    <m/>
    <m/>
    <m/>
    <m/>
    <m/>
    <m/>
    <m/>
    <m/>
    <n v="0"/>
    <s v="Debil"/>
    <m/>
    <s v="Debil"/>
    <s v=""/>
    <s v=""/>
    <m/>
    <m/>
    <s v=""/>
    <s v=""/>
    <s v=""/>
  </r>
  <r>
    <s v="OGI"/>
    <x v="69"/>
    <s v="Seguridad de la Información"/>
    <s v="RECEPCIÓN Y REGISTRO"/>
    <s v="Pueden presentar errores en la información en el registro de los activos _x000a_"/>
    <m/>
    <m/>
    <m/>
    <m/>
    <m/>
    <m/>
    <m/>
    <m/>
    <m/>
    <m/>
    <n v="0"/>
    <s v="Debil"/>
    <m/>
    <s v="Debil"/>
    <s v=""/>
    <s v=""/>
    <m/>
    <m/>
    <s v=""/>
    <s v=""/>
    <s v=""/>
  </r>
  <r>
    <s v="OGI"/>
    <x v="70"/>
    <s v="Operativo"/>
    <s v="TODOS LOS PROCESOS"/>
    <s v="Puede ocurrir la entrega extemporánea de informes a los entes de control"/>
    <m/>
    <s v="Seguimiento de los asesores de presidencia y/o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71"/>
    <s v="Operativo"/>
    <s v="ADQUISICIONES"/>
    <s v="Puede ocurrir no alcanzar el objetivo del contrato"/>
    <m/>
    <m/>
    <m/>
    <m/>
    <m/>
    <m/>
    <m/>
    <m/>
    <m/>
    <m/>
    <n v="0"/>
    <s v="Debil"/>
    <m/>
    <s v="Debil"/>
    <s v=""/>
    <s v=""/>
    <m/>
    <m/>
    <s v=""/>
    <s v=""/>
    <s v=""/>
  </r>
  <r>
    <s v="OGI"/>
    <x v="72"/>
    <s v="Operativo"/>
    <s v="RECEPCIÓN Y REGISTRO"/>
    <s v="Contar con Depositarios Provisionales y/o Liquidadores incorporados en el Registro con características erróneas"/>
    <m/>
    <s v="Generación de la Resolución que conforma el equipo evaluador"/>
    <m/>
    <m/>
    <m/>
    <m/>
    <m/>
    <m/>
    <m/>
    <m/>
    <n v="0"/>
    <s v="Debil"/>
    <m/>
    <s v="Debil"/>
    <s v=""/>
    <s v=""/>
    <m/>
    <m/>
    <s v=""/>
    <s v=""/>
    <s v=""/>
  </r>
  <r>
    <s v="OGI"/>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m/>
    <s v="Debil"/>
    <s v=""/>
    <s v=""/>
    <m/>
    <m/>
    <s v=""/>
    <s v=""/>
    <s v=""/>
  </r>
  <r>
    <s v="OGI"/>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m/>
    <s v="Debil"/>
    <s v=""/>
    <s v=""/>
    <m/>
    <m/>
    <s v=""/>
    <s v=""/>
    <s v=""/>
  </r>
  <r>
    <s v="OGI"/>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m/>
    <s v="Debil"/>
    <s v=""/>
    <s v=""/>
    <m/>
    <m/>
    <s v=""/>
    <s v=""/>
    <s v=""/>
  </r>
  <r>
    <s v="OGI"/>
    <x v="73"/>
    <s v="Operativo"/>
    <s v="RECEPCIÓN Y REGISTRO"/>
    <s v="Puede ocurrir que no se asignen Depositarios Provisionales y/o Liquidadores de acuerdo a las necesidades."/>
    <m/>
    <s v="Llamadas de confirmación de las áreas misionales que solicitan la asignación"/>
    <m/>
    <m/>
    <m/>
    <m/>
    <m/>
    <m/>
    <m/>
    <m/>
    <n v="0"/>
    <s v="Debil"/>
    <m/>
    <s v="Debil"/>
    <s v=""/>
    <s v=""/>
    <m/>
    <m/>
    <s v=""/>
    <s v=""/>
    <s v=""/>
  </r>
  <r>
    <s v="OGI"/>
    <x v="73"/>
    <s v="Operativo"/>
    <s v="RECEPCIÓN Y REGISTRO"/>
    <s v="Puede ocurrir que no se asignen Depositarios Provisionales y/o Liquidadores de acuerdo a las necesidades."/>
    <m/>
    <s v="Correos de envío de las solicitudes"/>
    <m/>
    <m/>
    <m/>
    <m/>
    <m/>
    <m/>
    <m/>
    <m/>
    <n v="0"/>
    <s v="Debil"/>
    <m/>
    <s v="Debil"/>
    <s v=""/>
    <s v=""/>
    <m/>
    <m/>
    <s v=""/>
    <s v=""/>
    <s v=""/>
  </r>
  <r>
    <s v="OGI"/>
    <x v="73"/>
    <s v="Operativo"/>
    <s v="RECEPCIÓN Y REGISTRO"/>
    <s v="Puede ocurrir que no se asignen Depositarios Provisionales y/o Liquidadores de acuerdo a las necesidades."/>
    <m/>
    <s v="Revisar el correcto diligenciamiento y aprobaciones del formato de solicitud"/>
    <m/>
    <m/>
    <m/>
    <m/>
    <m/>
    <m/>
    <m/>
    <m/>
    <n v="0"/>
    <s v="Debil"/>
    <m/>
    <s v="Debil"/>
    <s v=""/>
    <s v=""/>
    <m/>
    <m/>
    <s v=""/>
    <s v=""/>
    <s v=""/>
  </r>
  <r>
    <s v="OGI"/>
    <x v="73"/>
    <s v="Operativo"/>
    <s v="RECEPCIÓN Y REGISTRO"/>
    <s v="Puede ocurrir que no se asignen Depositarios Provisionales y/o Liquidadores de acuerdo a las necesidades."/>
    <m/>
    <s v="Llamadas de confirmación de las áreas misionales que solicitan la asignación"/>
    <m/>
    <m/>
    <m/>
    <m/>
    <m/>
    <m/>
    <m/>
    <m/>
    <n v="0"/>
    <s v="Debil"/>
    <m/>
    <s v="Debil"/>
    <s v=""/>
    <s v=""/>
    <m/>
    <m/>
    <s v=""/>
    <s v=""/>
    <s v=""/>
  </r>
  <r>
    <s v="OGI"/>
    <x v="74"/>
    <s v="Operativo"/>
    <s v="RECEPCIÓN Y REGISTRO"/>
    <s v="No aceptación de la designación, renuncia y/o remoción como Depositarios Provisionales y/o Liquidadores"/>
    <m/>
    <s v="Revisión de los Depositarios Provisionales y Liquidadores que no tienen activos asignados"/>
    <m/>
    <m/>
    <m/>
    <m/>
    <m/>
    <m/>
    <m/>
    <m/>
    <n v="0"/>
    <s v="Debil"/>
    <m/>
    <s v="Debil"/>
    <s v=""/>
    <s v=""/>
    <m/>
    <m/>
    <s v=""/>
    <s v=""/>
    <s v=""/>
  </r>
  <r>
    <s v="OGI"/>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m/>
    <s v="Debil"/>
    <s v=""/>
    <s v=""/>
    <m/>
    <m/>
    <s v=""/>
    <s v=""/>
    <s v=""/>
  </r>
  <r>
    <s v="OGI"/>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m/>
    <s v="Debil"/>
    <s v=""/>
    <s v=""/>
    <m/>
    <m/>
    <s v=""/>
    <s v=""/>
    <s v=""/>
  </r>
  <r>
    <s v="OGI"/>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m/>
    <m/>
    <s v=""/>
    <s v=""/>
    <s v=""/>
  </r>
  <r>
    <s v="OGI"/>
    <x v="75"/>
    <s v="Operativo"/>
    <s v="RECEPCIÓN Y REGISTRO"/>
    <s v="Resolución de designación errónea o no generada"/>
    <m/>
    <s v="Creación de los activos en el inventario centralizado en un grupo"/>
    <m/>
    <m/>
    <m/>
    <m/>
    <m/>
    <m/>
    <m/>
    <m/>
    <n v="0"/>
    <s v="Debil"/>
    <m/>
    <s v="Debil"/>
    <s v=""/>
    <s v=""/>
    <m/>
    <m/>
    <s v=""/>
    <s v=""/>
    <s v=""/>
  </r>
  <r>
    <s v="OGI"/>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m/>
    <s v="Debil"/>
    <s v=""/>
    <s v=""/>
    <m/>
    <m/>
    <s v=""/>
    <s v=""/>
    <s v=""/>
  </r>
  <r>
    <s v="OGI"/>
    <x v="75"/>
    <s v="Operativo"/>
    <s v="RECEPCIÓN Y REGISTRO"/>
    <s v="Resolución de designación errónea o no generada"/>
    <m/>
    <s v="Revisión del cuadro de control de las asignaciones formalizadas con resolución, póliza y acta de posesión"/>
    <m/>
    <m/>
    <m/>
    <m/>
    <m/>
    <m/>
    <m/>
    <m/>
    <n v="0"/>
    <s v="Debil"/>
    <m/>
    <s v="Debil"/>
    <s v=""/>
    <s v=""/>
    <m/>
    <m/>
    <s v=""/>
    <s v=""/>
    <s v=""/>
  </r>
  <r>
    <s v="OGI"/>
    <x v="75"/>
    <s v="Operativo"/>
    <s v="RECEPCIÓN Y REGISTRO"/>
    <s v="Resolución de designación errónea o no generada"/>
    <m/>
    <s v="Revisión del funcionamiento correcto del sistema de asignación"/>
    <m/>
    <m/>
    <m/>
    <m/>
    <m/>
    <m/>
    <m/>
    <m/>
    <n v="0"/>
    <s v="Debil"/>
    <m/>
    <s v="Debil"/>
    <s v=""/>
    <s v=""/>
    <m/>
    <m/>
    <s v=""/>
    <s v=""/>
    <s v=""/>
  </r>
  <r>
    <s v="OGI"/>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m/>
    <s v="Debil"/>
    <s v=""/>
    <s v=""/>
    <m/>
    <m/>
    <s v=""/>
    <s v=""/>
    <s v=""/>
  </r>
  <r>
    <s v="OGI"/>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m/>
    <s v="Debil"/>
    <s v=""/>
    <s v=""/>
    <m/>
    <m/>
    <s v=""/>
    <s v=""/>
    <s v=""/>
  </r>
  <r>
    <s v="OGI"/>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m/>
    <s v="Debil"/>
    <s v=""/>
    <s v=""/>
    <m/>
    <m/>
    <s v=""/>
    <s v=""/>
    <s v=""/>
  </r>
  <r>
    <s v="OGI"/>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m/>
    <m/>
    <s v=""/>
    <s v=""/>
    <s v=""/>
  </r>
  <r>
    <s v="OGI"/>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m/>
    <s v="Debil"/>
    <s v=""/>
    <s v=""/>
    <m/>
    <m/>
    <s v=""/>
    <s v=""/>
    <s v=""/>
  </r>
  <r>
    <s v="OGI"/>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m/>
    <s v="Debil"/>
    <s v=""/>
    <s v=""/>
    <m/>
    <m/>
    <s v=""/>
    <s v=""/>
    <s v=""/>
  </r>
  <r>
    <s v="OGI"/>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m/>
    <s v="Debil"/>
    <s v=""/>
    <s v=""/>
    <m/>
    <m/>
    <s v=""/>
    <s v=""/>
    <s v=""/>
  </r>
  <r>
    <s v="OGI"/>
    <x v="78"/>
    <s v="Operativo"/>
    <s v="RECEPCIÓN Y REGISTRO"/>
    <s v="Generación y suscripción del Acta de posesión con datos incorrectos o incompletos"/>
    <m/>
    <s v="Revisión del funcionamiento correcto del sistema de asignación"/>
    <m/>
    <m/>
    <m/>
    <m/>
    <m/>
    <m/>
    <m/>
    <m/>
    <n v="0"/>
    <s v="Debil"/>
    <m/>
    <s v="Debil"/>
    <s v=""/>
    <s v=""/>
    <m/>
    <m/>
    <s v=""/>
    <s v=""/>
    <s v=""/>
  </r>
  <r>
    <s v="OGI"/>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m/>
    <s v="Debil"/>
    <s v=""/>
    <s v=""/>
    <m/>
    <m/>
    <s v=""/>
    <s v=""/>
    <s v=""/>
  </r>
  <r>
    <s v="OGI"/>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m/>
    <s v="Debil"/>
    <s v=""/>
    <s v=""/>
    <m/>
    <m/>
    <s v=""/>
    <s v=""/>
    <s v=""/>
  </r>
  <r>
    <s v="OGI"/>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m/>
    <s v="Debil"/>
    <s v=""/>
    <s v=""/>
    <m/>
    <m/>
    <s v=""/>
    <s v=""/>
    <s v=""/>
  </r>
  <r>
    <s v="OGI"/>
    <x v="80"/>
    <s v="Operativo"/>
    <s v="RECEPCIÓN Y REGISTRO"/>
    <s v="Ingreso erróneo de información de los activos y actos administrativos en el sistema"/>
    <m/>
    <s v="Revisión de la información de la creación de los activos en el inventario"/>
    <m/>
    <m/>
    <m/>
    <m/>
    <m/>
    <m/>
    <m/>
    <m/>
    <n v="0"/>
    <s v="Debil"/>
    <m/>
    <s v="Debil"/>
    <s v=""/>
    <s v=""/>
    <m/>
    <m/>
    <s v=""/>
    <s v=""/>
    <s v=""/>
  </r>
  <r>
    <s v="OGI"/>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m/>
    <s v="Debil"/>
    <s v=""/>
    <s v=""/>
    <m/>
    <m/>
    <s v=""/>
    <s v=""/>
    <s v=""/>
  </r>
  <r>
    <s v="OGI"/>
    <x v="80"/>
    <s v="Operativo"/>
    <s v="RECEPCIÓN Y REGISTRO"/>
    <s v="Ingreso erróneo de información de los activos y actos administrativos en el sistema"/>
    <m/>
    <s v="No hay definido un control"/>
    <m/>
    <m/>
    <m/>
    <m/>
    <m/>
    <m/>
    <m/>
    <m/>
    <n v="0"/>
    <s v="Debil"/>
    <m/>
    <s v="Debil"/>
    <s v=""/>
    <s v=""/>
    <m/>
    <m/>
    <s v=""/>
    <s v=""/>
    <s v=""/>
  </r>
  <r>
    <s v="OGI"/>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m/>
    <s v="Debil"/>
    <s v=""/>
    <s v=""/>
    <m/>
    <m/>
    <s v=""/>
    <s v=""/>
    <s v=""/>
  </r>
  <r>
    <s v="OGI"/>
    <x v="81"/>
    <s v="Seguridad de la Información"/>
    <s v="TODOS LOS PROCESOS"/>
    <s v="Puede ocurrir que se filtre información privilegiada o sensible"/>
    <m/>
    <s v="Politica de seguridad y privacidad de la inform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olitica de tratamiento de datos personal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Acuerdo de confidencialidad con empleados y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rocedimiento Administración y Control de Acceso a usuarios en la plataforma tecnológ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rocedimiento para Programación de Auditorias Intern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5"/>
    <s v="Continuidad del negocio "/>
    <s v="GESTIÓN DE LA INFRAESTRUCTURA TECNOLOGICA"/>
    <s v="Puede ocurrir que se presente la interrupción de la tecnología (Hardware y Software)"/>
    <m/>
    <s v="Monitoreo de los servicios y dispositivos tecnológic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6"/>
    <s v="Continuidad del negocio "/>
    <s v="DISPOSICIÓN FINAL DE ACTIVOS"/>
    <s v="Puede ocurrir que se destruya la información"/>
    <m/>
    <s v="PINAR (Plan Institucional de Archivos)"/>
    <s v="Reducir el riesgo"/>
    <m/>
    <m/>
    <m/>
    <m/>
    <m/>
    <m/>
    <m/>
    <n v="0"/>
    <s v="Debil"/>
    <m/>
    <s v="Debil"/>
    <s v=""/>
    <s v=""/>
    <m/>
    <m/>
    <s v=""/>
    <s v=""/>
    <s v=""/>
  </r>
  <r>
    <s v="OGI"/>
    <x v="87"/>
    <s v="Continuidad del negocio "/>
    <s v="GESTIÓN FINANCIERA"/>
    <s v="Puede ocurrir que un proveedor se encuentre suplantado"/>
    <m/>
    <s v="Manual de riesgos de la contratacion"/>
    <s v="Reducir el riesgo"/>
    <m/>
    <m/>
    <m/>
    <m/>
    <m/>
    <m/>
    <m/>
    <n v="0"/>
    <s v="Debil"/>
    <m/>
    <s v="Debil"/>
    <s v=""/>
    <s v=""/>
    <m/>
    <m/>
    <s v=""/>
    <s v=""/>
    <s v=""/>
  </r>
  <r>
    <s v="OGI"/>
    <x v="87"/>
    <s v="Continuidad del negocio "/>
    <s v="GESTIÓN FINANCIERA"/>
    <s v="Puede ocurrir que un proveedor se encuentre suplantado"/>
    <m/>
    <s v="Procedimiento de contratacion"/>
    <s v="Reducir el riesgo"/>
    <m/>
    <m/>
    <m/>
    <m/>
    <m/>
    <m/>
    <m/>
    <n v="0"/>
    <s v="Debil"/>
    <m/>
    <s v="Debil"/>
    <s v=""/>
    <s v=""/>
    <m/>
    <m/>
    <s v=""/>
    <s v=""/>
    <s v=""/>
  </r>
  <r>
    <s v="OGI"/>
    <x v="88"/>
    <s v="Continuidad del negocio "/>
    <s v="GESTIÓN DEL TALENTO HUMANO"/>
    <s v="puede que se cuente con las instalaciones físicas inadecuadas"/>
    <m/>
    <s v="Contrato de seguridad"/>
    <s v="Reducir el riesgo"/>
    <m/>
    <m/>
    <m/>
    <m/>
    <m/>
    <m/>
    <m/>
    <n v="0"/>
    <s v="Debil"/>
    <m/>
    <s v="Debil"/>
    <s v=""/>
    <s v=""/>
    <m/>
    <m/>
    <s v=""/>
    <s v=""/>
    <s v=""/>
  </r>
  <r>
    <s v="OGI"/>
    <x v="88"/>
    <s v="Continuidad del negocio "/>
    <s v="GESTIÓN DEL TALENTO HUMANO"/>
    <s v="puede que se cuente con las instalaciones físicas inadecuadas"/>
    <m/>
    <s v="Registro de visitantes"/>
    <s v="Reducir el riesgo"/>
    <m/>
    <m/>
    <m/>
    <m/>
    <m/>
    <m/>
    <m/>
    <n v="0"/>
    <s v="Debil"/>
    <m/>
    <s v="Debil"/>
    <s v=""/>
    <s v=""/>
    <m/>
    <m/>
    <s v=""/>
    <s v=""/>
    <s v=""/>
  </r>
  <r>
    <s v="OGI"/>
    <x v="88"/>
    <s v="Continuidad del negocio "/>
    <s v="GESTIÓN DEL TALENTO HUMANO"/>
    <s v="puede que se cuente con las instalaciones físicas inadecuadas"/>
    <m/>
    <s v="Sistema de control de accesos"/>
    <s v="Reducir el riesgo"/>
    <m/>
    <m/>
    <m/>
    <m/>
    <m/>
    <m/>
    <m/>
    <n v="0"/>
    <s v="Debil"/>
    <m/>
    <s v="Debil"/>
    <s v=""/>
    <s v=""/>
    <m/>
    <m/>
    <s v=""/>
    <s v=""/>
    <s v=""/>
  </r>
  <r>
    <s v="OGI"/>
    <x v="88"/>
    <s v="Continuidad del negocio "/>
    <s v="GESTIÓN DEL TALENTO HUMANO"/>
    <s v="puede que se cuente con las instalaciones físicas inadecuadas"/>
    <m/>
    <s v="Circuito cerrado de television CCTV"/>
    <s v="Reducir el riesgo"/>
    <m/>
    <m/>
    <m/>
    <m/>
    <m/>
    <m/>
    <m/>
    <n v="0"/>
    <s v="Debil"/>
    <m/>
    <s v="Debil"/>
    <s v=""/>
    <s v=""/>
    <m/>
    <m/>
    <s v=""/>
    <s v=""/>
    <s v=""/>
  </r>
  <r>
    <s v="OGI"/>
    <x v="89"/>
    <s v="Continuidad del negocio "/>
    <s v="GESTIÓN DEL TALENTO HUMANO"/>
    <s v="Posibilidad que se presente un evento de desorden publico"/>
    <m/>
    <s v="Herramienta VPN"/>
    <s v="Reducir el riesgo"/>
    <m/>
    <m/>
    <m/>
    <m/>
    <m/>
    <m/>
    <m/>
    <n v="0"/>
    <s v="Debil"/>
    <m/>
    <s v="Debil"/>
    <s v=""/>
    <s v=""/>
    <m/>
    <m/>
    <s v=""/>
    <s v=""/>
    <s v=""/>
  </r>
  <r>
    <s v="OGI"/>
    <x v="90"/>
    <s v="Continuidad del negocio "/>
    <s v="GESTIÓN DEL TALENTO HUMANO"/>
    <s v="Posibilidad de alta rotación de personal en procesos misionales"/>
    <m/>
    <s v="Procedimientos de bienestar"/>
    <s v="Reducir el riesgo"/>
    <m/>
    <m/>
    <m/>
    <m/>
    <m/>
    <m/>
    <m/>
    <n v="0"/>
    <s v="Debil"/>
    <m/>
    <s v="Debil"/>
    <s v=""/>
    <s v=""/>
    <m/>
    <m/>
    <s v=""/>
    <s v=""/>
    <s v=""/>
  </r>
  <r>
    <s v="OGI"/>
    <x v="102"/>
    <s v="Seguridad de la Información"/>
    <s v="INTELIGENCIA DE NEGOCIOS"/>
    <s v="Podría ocurrir que se publiquen datos o información sensible"/>
    <m/>
    <s v="La información es centralizada por Aseguramiento de la Información y es validada previamente, antes de publicar los reportes"/>
    <s v="Reducir el riesgo"/>
    <s v="Asignado"/>
    <s v="Adecuado"/>
    <s v="Oportuna"/>
    <s v="Prevenir"/>
    <s v="Confiable"/>
    <s v="Se investigan y resuelven oportunamente"/>
    <s v="Completa"/>
    <n v="100"/>
    <s v="Fuerte"/>
    <s v="Fuerte"/>
    <s v="FuerteFuerte"/>
    <n v="1"/>
    <s v="Fuerte"/>
    <s v="Directamente"/>
    <s v="Directamente"/>
    <s v="FuerteDirectamenteDirectamente"/>
    <n v="2"/>
    <n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D48ECD9-2C33-40B9-86E9-3FB2336E4DE3}" name="TablaDinámica1"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C107" firstHeaderRow="0" firstDataRow="1" firstDataCol="1"/>
  <pivotFields count="26">
    <pivotField showAll="0"/>
    <pivotField axis="axisRow" showAll="0" sortType="ascending">
      <items count="104">
        <item x="0"/>
        <item x="1"/>
        <item x="2"/>
        <item x="3"/>
        <item x="4"/>
        <item x="5"/>
        <item x="6"/>
        <item x="7"/>
        <item x="8"/>
        <item x="10"/>
        <item x="11"/>
        <item x="12"/>
        <item x="13"/>
        <item x="14"/>
        <item x="15"/>
        <item x="16"/>
        <item x="17"/>
        <item x="18"/>
        <item x="19"/>
        <item x="20"/>
        <item x="21"/>
        <item x="22"/>
        <item x="24"/>
        <item x="25"/>
        <item x="26"/>
        <item x="81"/>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9"/>
        <item x="23"/>
        <item x="67"/>
        <item x="68"/>
        <item x="69"/>
        <item x="70"/>
        <item x="71"/>
        <item x="72"/>
        <item x="73"/>
        <item x="74"/>
        <item x="75"/>
        <item x="76"/>
        <item x="77"/>
        <item x="78"/>
        <item x="79"/>
        <item x="80"/>
        <item x="102"/>
        <item x="82"/>
        <item x="92"/>
        <item x="93"/>
        <item x="96"/>
        <item x="97"/>
        <item x="98"/>
        <item x="94"/>
        <item x="95"/>
        <item x="99"/>
        <item x="100"/>
        <item x="83"/>
        <item x="91"/>
        <item x="101"/>
        <item x="84"/>
        <item x="85"/>
        <item x="86"/>
        <item x="87"/>
        <item x="88"/>
        <item x="89"/>
        <item x="9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s>
  <rowFields count="1">
    <field x="1"/>
  </rowFields>
  <rowItems count="10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t="grand">
      <x/>
    </i>
  </rowItems>
  <colFields count="1">
    <field x="-2"/>
  </colFields>
  <colItems count="2">
    <i>
      <x/>
    </i>
    <i i="1">
      <x v="1"/>
    </i>
  </colItems>
  <dataFields count="2">
    <dataField name="Promedio de # Columnas en la matriz de riesgo que se desplaza en el eje de impacto" fld="25" subtotal="average" baseField="1" baseItem="0"/>
    <dataField name="Promedio de # Columnas en la matriz de riesgo que se desplaza en el eje de la probabilidad" fld="24" subtotal="average" baseField="1" baseItem="0"/>
  </dataFields>
  <formats count="3">
    <format dxfId="45">
      <pivotArea dataOnly="0" labelOnly="1" outline="0" fieldPosition="0">
        <references count="1">
          <reference field="4294967294" count="2">
            <x v="0"/>
            <x v="1"/>
          </reference>
        </references>
      </pivotArea>
    </format>
    <format dxfId="44">
      <pivotArea field="1" type="button" dataOnly="0" labelOnly="1" outline="0" axis="axisRow" fieldPosition="0"/>
    </format>
    <format dxfId="43">
      <pivotArea field="1" type="button" dataOnly="0" labelOnly="1" outline="0" axis="axisRow"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29D259F-2D98-47D3-BBDC-9F55F73E4F7B}" name="TablaDinámica1"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E15" firstHeaderRow="0" firstDataRow="1" firstDataCol="1"/>
  <pivotFields count="32">
    <pivotField axis="axisRow" showAll="0">
      <items count="12">
        <item x="0"/>
        <item x="1"/>
        <item x="2"/>
        <item x="3"/>
        <item x="4"/>
        <item x="5"/>
        <item x="6"/>
        <item x="7"/>
        <item x="8"/>
        <item x="9"/>
        <item x="1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 showAll="0"/>
    <pivotField showAll="0"/>
    <pivotField showAll="0"/>
    <pivotField dataField="1" showAll="0"/>
    <pivotField dataField="1" showAll="0"/>
  </pivotFields>
  <rowFields count="1">
    <field x="0"/>
  </rowFields>
  <rowItems count="12">
    <i>
      <x/>
    </i>
    <i>
      <x v="1"/>
    </i>
    <i>
      <x v="2"/>
    </i>
    <i>
      <x v="3"/>
    </i>
    <i>
      <x v="4"/>
    </i>
    <i>
      <x v="5"/>
    </i>
    <i>
      <x v="6"/>
    </i>
    <i>
      <x v="7"/>
    </i>
    <i>
      <x v="8"/>
    </i>
    <i>
      <x v="9"/>
    </i>
    <i>
      <x v="10"/>
    </i>
    <i t="grand">
      <x/>
    </i>
  </rowItems>
  <colFields count="1">
    <field x="-2"/>
  </colFields>
  <colItems count="4">
    <i>
      <x/>
    </i>
    <i i="1">
      <x v="1"/>
    </i>
    <i i="2">
      <x v="2"/>
    </i>
    <i i="3">
      <x v="3"/>
    </i>
  </colItems>
  <dataFields count="4">
    <dataField name="Promedio de Numero probabilidad" fld="23" subtotal="average" baseField="0" baseItem="0"/>
    <dataField name="Promedio de Numero impacto" fld="24" subtotal="average" baseField="0" baseItem="0"/>
    <dataField name="Promedio de Probabilidad Residual" fld="30" subtotal="average" baseField="0" baseItem="0"/>
    <dataField name="Promedio de Impacto Residual" fld="31" subtotal="average" baseField="0" baseItem="0"/>
  </dataFields>
  <formats count="1">
    <format dxfId="0">
      <pivotArea collapsedLevelsAreSubtotals="1" fieldPosition="0">
        <references count="1">
          <reference field="0"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_Riesgos" displayName="Tabla_Riesgos" ref="A4:I135" totalsRowShown="0" headerRowDxfId="108" dataDxfId="106" headerRowBorderDxfId="107" tableBorderDxfId="105" totalsRowBorderDxfId="104">
  <autoFilter ref="A4:I135" xr:uid="{2C907A93-71E0-4A7A-BB59-FED65F04C5BC}">
    <filterColumn colId="6">
      <filters>
        <filter val="Vigente"/>
      </filters>
    </filterColumn>
  </autoFilter>
  <sortState xmlns:xlrd2="http://schemas.microsoft.com/office/spreadsheetml/2017/richdata2" ref="A5:H135">
    <sortCondition ref="A4:A135"/>
  </sortState>
  <tableColumns count="9">
    <tableColumn id="1" xr3:uid="{00000000-0010-0000-0000-000001000000}" name="Número" dataDxfId="103"/>
    <tableColumn id="2" xr3:uid="{00000000-0010-0000-0000-000002000000}" name="PROCESO" dataDxfId="102"/>
    <tableColumn id="3" xr3:uid="{00000000-0010-0000-0000-000003000000}" name="RIESGO" dataDxfId="101"/>
    <tableColumn id="4" xr3:uid="{00000000-0010-0000-0000-000004000000}" name="CAUSAS " dataDxfId="100"/>
    <tableColumn id="5" xr3:uid="{00000000-0010-0000-0000-000005000000}" name="EFECTOS" dataDxfId="99"/>
    <tableColumn id="6" xr3:uid="{00000000-0010-0000-0000-000006000000}" name="Tipo de Riesgo" dataDxfId="98"/>
    <tableColumn id="7" xr3:uid="{00000000-0010-0000-0000-000007000000}" name="Estado" dataDxfId="97"/>
    <tableColumn id="9" xr3:uid="{00000000-0010-0000-0000-000009000000}" name="Área" dataDxfId="96"/>
    <tableColumn id="8" xr3:uid="{9FA0CDDE-0BA9-43D2-9490-4B757DBEA010}" name="Columna1" dataDxfId="9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ipo_Riesgo" displayName="Tipo_Riesgo" ref="A5:A11" totalsRowShown="0">
  <autoFilter ref="A5:A11" xr:uid="{00000000-0009-0000-0100-000001000000}"/>
  <tableColumns count="1">
    <tableColumn id="1" xr3:uid="{00000000-0010-0000-0100-000001000000}" name="Tipo de Riesgo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E5:E32" totalsRowShown="0">
  <autoFilter ref="E5:E32" xr:uid="{00000000-0009-0000-0100-000003000000}"/>
  <tableColumns count="1">
    <tableColumn id="1" xr3:uid="{00000000-0010-0000-0200-000001000000}" name="Área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Pro" displayName="Pro" ref="C5:C23" totalsRowShown="0">
  <autoFilter ref="C5:C23" xr:uid="{00000000-0009-0000-0100-000005000000}"/>
  <tableColumns count="1">
    <tableColumn id="1" xr3:uid="{00000000-0010-0000-0300-000001000000}" name="Procesos"/>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Proba" displayName="Proba" ref="G5:J10" totalsRowShown="0" headerRowDxfId="90">
  <autoFilter ref="G5:J10" xr:uid="{00000000-0009-0000-0100-000007000000}"/>
  <tableColumns count="4">
    <tableColumn id="1" xr3:uid="{00000000-0010-0000-0400-000001000000}" name="Descriptor"/>
    <tableColumn id="2" xr3:uid="{00000000-0010-0000-0400-000002000000}" name="Descripción" dataDxfId="89"/>
    <tableColumn id="3" xr3:uid="{00000000-0010-0000-0400-000003000000}" name="Frecuencia" dataDxfId="88"/>
    <tableColumn id="4" xr3:uid="{00000000-0010-0000-0400-000004000000}" name="Nivel"/>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Ctrl" displayName="Ctrl" ref="L5:O8" totalsRowShown="0">
  <autoFilter ref="L5:O8" xr:uid="{00000000-0009-0000-0100-000008000000}"/>
  <tableColumns count="4">
    <tableColumn id="1" xr3:uid="{00000000-0010-0000-0500-000001000000}" name="Desde"/>
    <tableColumn id="2" xr3:uid="{00000000-0010-0000-0500-000002000000}" name="Hasta"/>
    <tableColumn id="3" xr3:uid="{00000000-0010-0000-0500-000003000000}" name="Puntaje a disminuir"/>
    <tableColumn id="4" xr3:uid="{00000000-0010-0000-0500-000004000000}" name="Letra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DB1227D-FC7B-2842-AA16-05742F4098F0}" name="Table10" displayName="Table10" ref="A8:Y137" totalsRowShown="0" headerRowDxfId="81" dataDxfId="79" headerRowBorderDxfId="80" tableBorderDxfId="78">
  <autoFilter ref="A8:Y137" xr:uid="{A3096022-FCA3-344D-A89B-D56D124CF668}"/>
  <tableColumns count="25">
    <tableColumn id="1" xr3:uid="{F79D8779-30B6-9349-9D0A-76C79DCA17EE}" name="RESPUESTAS POR ÁREAS" dataDxfId="77"/>
    <tableColumn id="2" xr3:uid="{29497D7D-E26B-1E4D-B87B-03AB631C758A}" name="PROCESO" dataDxfId="76"/>
    <tableColumn id="3" xr3:uid="{95A4AC96-94C8-0B49-88A5-046C74065DEB}" name="No." dataDxfId="75"/>
    <tableColumn id="4" xr3:uid="{6005A43F-39DC-DA4D-8CB1-AE12E52BE4AE}" name="Riesgo" dataDxfId="74"/>
    <tableColumn id="5" xr3:uid="{0F3569C3-A7A7-7740-AC77-D3EE4C3EB6AE}" name="Tipo de riesgo" dataDxfId="73"/>
    <tableColumn id="6" xr3:uid="{B5E9C832-6413-4A45-B26F-C88CFA6250CE}" name="1. ¿Afecta al grupo de funcionarios del proceso?" dataDxfId="72"/>
    <tableColumn id="7" xr3:uid="{9B2262DF-93C6-A644-B459-A6B62751FA8F}" name="2. ¿Afecta el cumplimiento de metas y objetivos de la dependencia?" dataDxfId="71"/>
    <tableColumn id="8" xr3:uid="{5F6C5016-CFF6-604F-93A9-CB8C612E6B6A}" name="3. ¿Afecta el cumplimiento de misión de la Entidad?" dataDxfId="70"/>
    <tableColumn id="9" xr3:uid="{2EA6F007-7201-634C-9DFC-80FCB1EE6A20}" name="4. ¿Afecta el cumplimiento de la misión del sector al que pertenece la Entidad?" dataDxfId="69"/>
    <tableColumn id="10" xr3:uid="{EDE347F1-97A8-7E4D-861F-82807CBF32DC}" name="5. ¿Genera pérdida de confianza de la Entidad, afectando su reputación?" dataDxfId="68"/>
    <tableColumn id="11" xr3:uid="{2FF193A4-7990-AE4D-8926-5FFD47192007}" name="6. ¿Genera pérdida de recursos económicos?" dataDxfId="67"/>
    <tableColumn id="12" xr3:uid="{88149F33-4708-A64E-8F4D-8816A7DFDEEF}" name="7. ¿Afecta la generación de los productos o la prestación de servicios?" dataDxfId="66"/>
    <tableColumn id="13" xr3:uid="{72A8F043-52A2-984C-890F-951AAF97F0F0}" name="8. ¿Da lugar al detrimento de calidad de vida de la comunidad por la pérdida del bien o servicios o los recursos públicos?" dataDxfId="65"/>
    <tableColumn id="14" xr3:uid="{68B9BF27-70BB-8340-93E8-A37989EA2504}" name="9. ¿Genera pérdida de información de la Entidad?" dataDxfId="64"/>
    <tableColumn id="15" xr3:uid="{816D6631-741D-004C-95F3-26C03C94603A}" name="10. ¿Genera intervención de los órganos de control, de la Fiscalía, u otro ente?" dataDxfId="63"/>
    <tableColumn id="16" xr3:uid="{A05DC441-BDCF-324E-8506-79638B5FB47F}" name="11. ¿Da lugar a procesos sancionatorios?" dataDxfId="62"/>
    <tableColumn id="17" xr3:uid="{8FB17638-77EA-8D47-ADBF-231E8864FE60}" name="12. ¿Da lugar a procesos disciplinarios?" dataDxfId="61"/>
    <tableColumn id="18" xr3:uid="{0E78ABD0-57FB-E943-82A3-ADA6B626BC8C}" name="13. ¿Da lugar a procesos fiscales?" dataDxfId="60"/>
    <tableColumn id="19" xr3:uid="{F11CAC2B-425A-8E45-A8B9-AFB4AC7D9BAD}" name="14. ¿Da lugar a procesos penales?" dataDxfId="59"/>
    <tableColumn id="20" xr3:uid="{783936CF-5507-2C4B-8C17-0CFF757DB527}" name="15. ¿Genera pérdida de credibilidad del sector?" dataDxfId="58"/>
    <tableColumn id="21" xr3:uid="{68C779B3-9078-564C-A5BF-4BA4DB88C846}" name="16. ¿Ocasiona lesiones físicas o pérdida de vidas humanas?" dataDxfId="57"/>
    <tableColumn id="22" xr3:uid="{ADEC4DDE-A70F-6D41-A4F5-76831E1BA9D4}" name="17. ¿Afecta la imagen regional?" dataDxfId="56"/>
    <tableColumn id="23" xr3:uid="{E307B1A8-3BB6-B841-9C2D-30108AAB81F0}" name="18. ¿Afecta la imagen nacional?" dataDxfId="55"/>
    <tableColumn id="24" xr3:uid="{EE314B2D-5637-5447-A61A-7F1B12B9B4BB}" name="19. ¿Genera daño ambiental?" dataDxfId="54"/>
    <tableColumn id="25" xr3:uid="{352A6807-0348-E945-BB80-5B947222804E}" name="Total" dataDxfId="53">
      <calculatedColumnFormula>COUNTIF(F9:X9,"SI")</calculatedColumnFormula>
    </tableColumn>
  </tableColumns>
  <tableStyleInfo name="TableStyleLight20"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9005CFC7-1937-F94B-9723-EFA43302642D}" name="Table13" displayName="Table13" ref="Z8:AA137" totalsRowShown="0" headerRowDxfId="52" dataDxfId="50" headerRowBorderDxfId="51" tableBorderDxfId="49" totalsRowBorderDxfId="48">
  <autoFilter ref="Z8:AA137" xr:uid="{CA25DE58-CB7D-C646-9007-C6463C077623}"/>
  <tableColumns count="2">
    <tableColumn id="1" xr3:uid="{375B05F0-E7A1-014D-8A5E-0CFC130E9A74}" name="Impacto Inherente" dataDxfId="47">
      <calculatedColumnFormula>IF(Y9&lt;=5,"Moderado",IF(Y9&lt;=11,"Mayor",IF(Y9&lt;=19,"Catastrófico",0)))</calculatedColumnFormula>
    </tableColumn>
    <tableColumn id="2" xr3:uid="{2573CEAC-EC08-FA47-B737-8BF50F548FF5}" name="% Impacto Inherente" dataDxfId="46">
      <calculatedColumnFormula>IF(Z9="Catastrófico",100%,IF(Z9="Mayor",80%,IF(Z9="Moderado",60%,IF(Z9="Menor",40%,IF(Z9="Leve",20%,0)))))</calculatedColumnFormula>
    </tableColumn>
  </tableColumns>
  <tableStyleInfo name="TableStyleLight20"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3.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ivotTable" Target="../pivotTables/pivotTable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4:Q156"/>
  <sheetViews>
    <sheetView showGridLines="0" zoomScale="70" zoomScaleNormal="70" workbookViewId="0">
      <pane ySplit="4" topLeftCell="A5" activePane="bottomLeft" state="frozen"/>
      <selection activeCell="M11" sqref="M11"/>
      <selection pane="bottomLeft" activeCell="F7" sqref="F7"/>
    </sheetView>
  </sheetViews>
  <sheetFormatPr baseColWidth="10" defaultRowHeight="15" x14ac:dyDescent="0.25"/>
  <cols>
    <col min="1" max="1" width="9" customWidth="1"/>
    <col min="2" max="2" width="19.7109375" customWidth="1"/>
    <col min="3" max="3" width="55.85546875" customWidth="1"/>
    <col min="4" max="4" width="58.7109375" customWidth="1"/>
    <col min="5" max="5" width="55.28515625" customWidth="1"/>
    <col min="6" max="6" width="27.28515625" customWidth="1"/>
    <col min="15" max="15" width="16.28515625" bestFit="1" customWidth="1"/>
    <col min="17" max="17" width="17.42578125" bestFit="1" customWidth="1"/>
  </cols>
  <sheetData>
    <row r="4" spans="1:15" x14ac:dyDescent="0.25">
      <c r="A4" s="103" t="s">
        <v>0</v>
      </c>
      <c r="B4" s="104" t="s">
        <v>1</v>
      </c>
      <c r="C4" s="104" t="s">
        <v>175</v>
      </c>
      <c r="D4" s="104" t="s">
        <v>2</v>
      </c>
      <c r="E4" s="104" t="s">
        <v>3</v>
      </c>
      <c r="F4" s="104" t="s">
        <v>4</v>
      </c>
      <c r="G4" s="104" t="s">
        <v>90</v>
      </c>
      <c r="H4" s="105" t="s">
        <v>402</v>
      </c>
      <c r="I4" s="104" t="s">
        <v>424</v>
      </c>
    </row>
    <row r="5" spans="1:15" ht="51" x14ac:dyDescent="0.25">
      <c r="A5" s="106">
        <v>1</v>
      </c>
      <c r="B5" s="1" t="s">
        <v>12</v>
      </c>
      <c r="C5" s="13" t="s">
        <v>178</v>
      </c>
      <c r="D5" s="2" t="s">
        <v>634</v>
      </c>
      <c r="E5" s="2" t="s">
        <v>635</v>
      </c>
      <c r="F5" s="61" t="s">
        <v>11</v>
      </c>
      <c r="G5" s="61" t="s">
        <v>91</v>
      </c>
      <c r="H5" s="107"/>
      <c r="I5" s="123"/>
    </row>
    <row r="6" spans="1:15" ht="51" hidden="1" x14ac:dyDescent="0.25">
      <c r="A6" s="108">
        <v>2</v>
      </c>
      <c r="B6" s="1" t="s">
        <v>12</v>
      </c>
      <c r="C6" s="13" t="s">
        <v>13</v>
      </c>
      <c r="D6" s="2" t="s">
        <v>179</v>
      </c>
      <c r="E6" s="2" t="s">
        <v>180</v>
      </c>
      <c r="F6" s="61" t="s">
        <v>11</v>
      </c>
      <c r="G6" s="61" t="s">
        <v>92</v>
      </c>
      <c r="H6" s="107"/>
      <c r="I6" s="123"/>
    </row>
    <row r="7" spans="1:15" ht="51" x14ac:dyDescent="0.25">
      <c r="A7" s="108">
        <v>3</v>
      </c>
      <c r="B7" s="1" t="s">
        <v>12</v>
      </c>
      <c r="C7" s="13" t="s">
        <v>628</v>
      </c>
      <c r="D7" s="3" t="s">
        <v>636</v>
      </c>
      <c r="E7" s="2" t="s">
        <v>637</v>
      </c>
      <c r="F7" s="61" t="s">
        <v>11</v>
      </c>
      <c r="G7" s="61" t="s">
        <v>91</v>
      </c>
      <c r="H7" s="107"/>
      <c r="I7" s="123"/>
    </row>
    <row r="8" spans="1:15" ht="68.25" customHeight="1" x14ac:dyDescent="0.25">
      <c r="A8" s="106">
        <v>4</v>
      </c>
      <c r="B8" s="1" t="s">
        <v>12</v>
      </c>
      <c r="C8" s="13" t="s">
        <v>390</v>
      </c>
      <c r="D8" s="2" t="s">
        <v>638</v>
      </c>
      <c r="E8" s="2" t="s">
        <v>637</v>
      </c>
      <c r="F8" s="61" t="s">
        <v>11</v>
      </c>
      <c r="G8" s="61" t="s">
        <v>91</v>
      </c>
      <c r="H8" s="107"/>
      <c r="I8" s="123"/>
    </row>
    <row r="9" spans="1:15" ht="38.25" x14ac:dyDescent="0.25">
      <c r="A9" s="108">
        <v>5</v>
      </c>
      <c r="B9" s="1" t="s">
        <v>12</v>
      </c>
      <c r="C9" s="13" t="s">
        <v>392</v>
      </c>
      <c r="D9" s="2" t="s">
        <v>639</v>
      </c>
      <c r="E9" s="2" t="s">
        <v>640</v>
      </c>
      <c r="F9" s="61" t="s">
        <v>9</v>
      </c>
      <c r="G9" s="61" t="s">
        <v>91</v>
      </c>
      <c r="H9" s="107"/>
      <c r="I9" s="123"/>
    </row>
    <row r="10" spans="1:15" ht="63.75" x14ac:dyDescent="0.25">
      <c r="A10" s="108">
        <v>6</v>
      </c>
      <c r="B10" s="1" t="s">
        <v>12</v>
      </c>
      <c r="C10" s="13" t="s">
        <v>403</v>
      </c>
      <c r="D10" s="2" t="s">
        <v>752</v>
      </c>
      <c r="E10" s="2" t="s">
        <v>641</v>
      </c>
      <c r="F10" s="61" t="s">
        <v>11</v>
      </c>
      <c r="G10" s="61" t="s">
        <v>91</v>
      </c>
      <c r="H10" s="107"/>
      <c r="I10" s="123"/>
      <c r="O10" s="160"/>
    </row>
    <row r="11" spans="1:15" ht="63.75" x14ac:dyDescent="0.25">
      <c r="A11" s="106">
        <v>7</v>
      </c>
      <c r="B11" s="1" t="s">
        <v>12</v>
      </c>
      <c r="C11" s="5" t="s">
        <v>184</v>
      </c>
      <c r="D11" s="2" t="s">
        <v>752</v>
      </c>
      <c r="E11" s="2" t="s">
        <v>641</v>
      </c>
      <c r="F11" s="61" t="s">
        <v>11</v>
      </c>
      <c r="G11" s="61" t="s">
        <v>91</v>
      </c>
      <c r="H11" s="107"/>
      <c r="I11" s="123"/>
    </row>
    <row r="12" spans="1:15" ht="51" x14ac:dyDescent="0.25">
      <c r="A12" s="108">
        <v>8</v>
      </c>
      <c r="B12" s="1" t="s">
        <v>12</v>
      </c>
      <c r="C12" s="13" t="s">
        <v>405</v>
      </c>
      <c r="D12" s="2" t="s">
        <v>404</v>
      </c>
      <c r="E12" s="2" t="s">
        <v>640</v>
      </c>
      <c r="F12" s="61" t="s">
        <v>11</v>
      </c>
      <c r="G12" s="61" t="s">
        <v>91</v>
      </c>
      <c r="H12" s="107"/>
      <c r="I12" s="123"/>
    </row>
    <row r="13" spans="1:15" ht="38.25" x14ac:dyDescent="0.25">
      <c r="A13" s="108">
        <v>9</v>
      </c>
      <c r="B13" s="1" t="s">
        <v>12</v>
      </c>
      <c r="C13" s="13" t="s">
        <v>183</v>
      </c>
      <c r="D13" s="2" t="s">
        <v>753</v>
      </c>
      <c r="E13" s="2" t="s">
        <v>640</v>
      </c>
      <c r="F13" s="61" t="s">
        <v>11</v>
      </c>
      <c r="G13" s="61" t="s">
        <v>91</v>
      </c>
      <c r="H13" s="107"/>
      <c r="I13" s="123"/>
    </row>
    <row r="14" spans="1:15" ht="38.25" x14ac:dyDescent="0.25">
      <c r="A14" s="106">
        <v>10</v>
      </c>
      <c r="B14" s="1" t="s">
        <v>12</v>
      </c>
      <c r="C14" s="13" t="s">
        <v>391</v>
      </c>
      <c r="D14" s="2" t="s">
        <v>642</v>
      </c>
      <c r="E14" s="2" t="s">
        <v>640</v>
      </c>
      <c r="F14" s="61" t="s">
        <v>11</v>
      </c>
      <c r="G14" s="61" t="s">
        <v>91</v>
      </c>
      <c r="H14" s="107"/>
      <c r="I14" s="123"/>
    </row>
    <row r="15" spans="1:15" ht="76.5" x14ac:dyDescent="0.25">
      <c r="A15" s="108">
        <v>11</v>
      </c>
      <c r="B15" s="1" t="s">
        <v>12</v>
      </c>
      <c r="C15" s="13" t="s">
        <v>186</v>
      </c>
      <c r="D15" s="2" t="s">
        <v>643</v>
      </c>
      <c r="E15" s="2" t="s">
        <v>644</v>
      </c>
      <c r="F15" s="61" t="s">
        <v>11</v>
      </c>
      <c r="G15" s="61" t="s">
        <v>91</v>
      </c>
      <c r="H15" s="107"/>
      <c r="I15" s="123"/>
    </row>
    <row r="16" spans="1:15" ht="63.75" x14ac:dyDescent="0.25">
      <c r="A16" s="108">
        <v>12</v>
      </c>
      <c r="B16" s="1" t="s">
        <v>12</v>
      </c>
      <c r="C16" s="13" t="s">
        <v>14</v>
      </c>
      <c r="D16" s="2" t="s">
        <v>645</v>
      </c>
      <c r="E16" s="2" t="s">
        <v>644</v>
      </c>
      <c r="F16" s="61" t="s">
        <v>754</v>
      </c>
      <c r="G16" s="61" t="s">
        <v>91</v>
      </c>
      <c r="H16" s="107"/>
      <c r="I16" s="123"/>
    </row>
    <row r="17" spans="1:15" ht="66.75" customHeight="1" x14ac:dyDescent="0.25">
      <c r="A17" s="106">
        <v>13</v>
      </c>
      <c r="B17" s="1" t="s">
        <v>12</v>
      </c>
      <c r="C17" s="13" t="s">
        <v>15</v>
      </c>
      <c r="D17" s="2" t="s">
        <v>755</v>
      </c>
      <c r="E17" s="2" t="s">
        <v>646</v>
      </c>
      <c r="F17" s="61" t="s">
        <v>11</v>
      </c>
      <c r="G17" s="61" t="s">
        <v>91</v>
      </c>
      <c r="H17" s="107"/>
      <c r="I17" s="123"/>
      <c r="O17" s="161"/>
    </row>
    <row r="18" spans="1:15" ht="25.5" x14ac:dyDescent="0.25">
      <c r="A18" s="108">
        <v>14</v>
      </c>
      <c r="B18" s="1" t="s">
        <v>35</v>
      </c>
      <c r="C18" s="15" t="s">
        <v>394</v>
      </c>
      <c r="D18" s="2" t="s">
        <v>16</v>
      </c>
      <c r="E18" s="2" t="s">
        <v>181</v>
      </c>
      <c r="F18" s="61" t="s">
        <v>9</v>
      </c>
      <c r="G18" s="61" t="s">
        <v>91</v>
      </c>
      <c r="H18" s="107"/>
      <c r="I18" s="123"/>
    </row>
    <row r="19" spans="1:15" ht="63.75" x14ac:dyDescent="0.25">
      <c r="A19" s="108">
        <v>15</v>
      </c>
      <c r="B19" s="1" t="s">
        <v>38</v>
      </c>
      <c r="C19" s="2" t="s">
        <v>17</v>
      </c>
      <c r="D19" s="2" t="s">
        <v>647</v>
      </c>
      <c r="E19" s="2" t="s">
        <v>756</v>
      </c>
      <c r="F19" s="61" t="s">
        <v>9</v>
      </c>
      <c r="G19" s="61" t="s">
        <v>91</v>
      </c>
      <c r="H19" s="107"/>
      <c r="I19" s="123"/>
    </row>
    <row r="20" spans="1:15" ht="89.25" x14ac:dyDescent="0.25">
      <c r="A20" s="106">
        <v>16</v>
      </c>
      <c r="B20" s="1" t="s">
        <v>33</v>
      </c>
      <c r="C20" s="15" t="s">
        <v>19</v>
      </c>
      <c r="D20" s="2" t="s">
        <v>757</v>
      </c>
      <c r="E20" s="2" t="s">
        <v>756</v>
      </c>
      <c r="F20" s="61" t="s">
        <v>754</v>
      </c>
      <c r="G20" s="61" t="s">
        <v>91</v>
      </c>
      <c r="H20" s="107"/>
      <c r="I20" s="123"/>
    </row>
    <row r="21" spans="1:15" ht="25.5" x14ac:dyDescent="0.25">
      <c r="A21" s="108">
        <v>17</v>
      </c>
      <c r="B21" s="1" t="s">
        <v>43</v>
      </c>
      <c r="C21" s="15" t="s">
        <v>20</v>
      </c>
      <c r="D21" s="2" t="s">
        <v>18</v>
      </c>
      <c r="E21" s="2" t="s">
        <v>181</v>
      </c>
      <c r="F21" s="61" t="s">
        <v>9</v>
      </c>
      <c r="G21" s="61" t="s">
        <v>91</v>
      </c>
      <c r="H21" s="107"/>
      <c r="I21" s="123"/>
    </row>
    <row r="22" spans="1:15" ht="38.25" x14ac:dyDescent="0.25">
      <c r="A22" s="108">
        <v>18</v>
      </c>
      <c r="B22" s="1" t="s">
        <v>12</v>
      </c>
      <c r="C22" s="15" t="s">
        <v>21</v>
      </c>
      <c r="D22" s="2" t="s">
        <v>393</v>
      </c>
      <c r="E22" s="2" t="s">
        <v>758</v>
      </c>
      <c r="F22" s="61" t="s">
        <v>754</v>
      </c>
      <c r="G22" s="61" t="s">
        <v>91</v>
      </c>
      <c r="H22" s="107"/>
      <c r="I22" s="123"/>
    </row>
    <row r="23" spans="1:15" ht="63.75" x14ac:dyDescent="0.25">
      <c r="A23" s="106">
        <v>19</v>
      </c>
      <c r="B23" s="1" t="s">
        <v>12</v>
      </c>
      <c r="C23" s="15" t="s">
        <v>22</v>
      </c>
      <c r="D23" s="2" t="s">
        <v>648</v>
      </c>
      <c r="E23" s="2" t="s">
        <v>23</v>
      </c>
      <c r="F23" s="61" t="s">
        <v>9</v>
      </c>
      <c r="G23" s="61" t="s">
        <v>91</v>
      </c>
      <c r="H23" s="107"/>
      <c r="I23" s="123"/>
    </row>
    <row r="24" spans="1:15" ht="63.75" x14ac:dyDescent="0.25">
      <c r="A24" s="108">
        <v>20</v>
      </c>
      <c r="B24" s="1" t="s">
        <v>12</v>
      </c>
      <c r="C24" s="15" t="s">
        <v>24</v>
      </c>
      <c r="D24" s="2" t="s">
        <v>649</v>
      </c>
      <c r="E24" s="2" t="s">
        <v>650</v>
      </c>
      <c r="F24" s="61" t="s">
        <v>10</v>
      </c>
      <c r="G24" s="61" t="s">
        <v>91</v>
      </c>
      <c r="H24" s="107"/>
      <c r="I24" s="123"/>
    </row>
    <row r="25" spans="1:15" ht="63.75" x14ac:dyDescent="0.25">
      <c r="A25" s="108">
        <v>21</v>
      </c>
      <c r="B25" s="1" t="s">
        <v>12</v>
      </c>
      <c r="C25" s="15" t="s">
        <v>25</v>
      </c>
      <c r="D25" s="2" t="s">
        <v>651</v>
      </c>
      <c r="E25" s="2" t="s">
        <v>185</v>
      </c>
      <c r="F25" s="61" t="s">
        <v>754</v>
      </c>
      <c r="G25" s="61" t="s">
        <v>91</v>
      </c>
      <c r="H25" s="107"/>
      <c r="I25" s="123"/>
    </row>
    <row r="26" spans="1:15" ht="89.25" x14ac:dyDescent="0.25">
      <c r="A26" s="106">
        <v>22</v>
      </c>
      <c r="B26" s="1" t="s">
        <v>26</v>
      </c>
      <c r="C26" s="15" t="s">
        <v>27</v>
      </c>
      <c r="D26" s="4" t="s">
        <v>759</v>
      </c>
      <c r="E26" s="2" t="s">
        <v>652</v>
      </c>
      <c r="F26" s="61" t="s">
        <v>754</v>
      </c>
      <c r="G26" s="61" t="s">
        <v>91</v>
      </c>
      <c r="H26" s="107"/>
      <c r="I26" s="123"/>
    </row>
    <row r="27" spans="1:15" ht="89.25" x14ac:dyDescent="0.25">
      <c r="A27" s="108">
        <v>23</v>
      </c>
      <c r="B27" s="1" t="s">
        <v>26</v>
      </c>
      <c r="C27" s="15" t="s">
        <v>28</v>
      </c>
      <c r="D27" s="16" t="s">
        <v>653</v>
      </c>
      <c r="E27" s="16" t="s">
        <v>760</v>
      </c>
      <c r="F27" s="61" t="s">
        <v>754</v>
      </c>
      <c r="G27" s="61" t="s">
        <v>91</v>
      </c>
      <c r="H27" s="107"/>
      <c r="I27" s="123"/>
    </row>
    <row r="28" spans="1:15" ht="178.5" x14ac:dyDescent="0.25">
      <c r="A28" s="108">
        <v>24</v>
      </c>
      <c r="B28" s="1" t="s">
        <v>29</v>
      </c>
      <c r="C28" s="15" t="s">
        <v>30</v>
      </c>
      <c r="D28" s="16" t="s">
        <v>654</v>
      </c>
      <c r="E28" s="5" t="s">
        <v>655</v>
      </c>
      <c r="F28" s="61" t="s">
        <v>9</v>
      </c>
      <c r="G28" s="61" t="s">
        <v>91</v>
      </c>
      <c r="H28" s="107"/>
      <c r="I28" s="123"/>
    </row>
    <row r="29" spans="1:15" ht="89.25" x14ac:dyDescent="0.25">
      <c r="A29" s="106">
        <v>25</v>
      </c>
      <c r="B29" s="14" t="s">
        <v>12</v>
      </c>
      <c r="C29" s="15" t="s">
        <v>31</v>
      </c>
      <c r="D29" s="5" t="s">
        <v>656</v>
      </c>
      <c r="E29" s="5" t="s">
        <v>406</v>
      </c>
      <c r="F29" s="61" t="s">
        <v>9</v>
      </c>
      <c r="G29" s="61" t="s">
        <v>91</v>
      </c>
      <c r="H29" s="107"/>
      <c r="I29" s="123"/>
    </row>
    <row r="30" spans="1:15" ht="76.5" x14ac:dyDescent="0.25">
      <c r="A30" s="108">
        <v>26</v>
      </c>
      <c r="B30" s="14" t="s">
        <v>12</v>
      </c>
      <c r="C30" s="15" t="s">
        <v>32</v>
      </c>
      <c r="D30" s="5" t="s">
        <v>657</v>
      </c>
      <c r="E30" s="5" t="s">
        <v>658</v>
      </c>
      <c r="F30" s="61" t="s">
        <v>9</v>
      </c>
      <c r="G30" s="61" t="s">
        <v>91</v>
      </c>
      <c r="H30" s="107"/>
      <c r="I30" s="123"/>
    </row>
    <row r="31" spans="1:15" ht="63.75" customHeight="1" x14ac:dyDescent="0.25">
      <c r="A31" s="108">
        <v>27</v>
      </c>
      <c r="B31" s="14" t="s">
        <v>12</v>
      </c>
      <c r="C31" s="16" t="s">
        <v>425</v>
      </c>
      <c r="D31" s="5" t="s">
        <v>659</v>
      </c>
      <c r="E31" s="5" t="s">
        <v>501</v>
      </c>
      <c r="F31" s="61" t="s">
        <v>10</v>
      </c>
      <c r="G31" s="61" t="s">
        <v>91</v>
      </c>
      <c r="H31" s="107"/>
      <c r="I31" s="123"/>
    </row>
    <row r="32" spans="1:15" ht="204" x14ac:dyDescent="0.25">
      <c r="A32" s="106">
        <v>28</v>
      </c>
      <c r="B32" s="13" t="s">
        <v>26</v>
      </c>
      <c r="C32" s="15" t="s">
        <v>629</v>
      </c>
      <c r="D32" s="5" t="s">
        <v>660</v>
      </c>
      <c r="E32" s="5" t="s">
        <v>661</v>
      </c>
      <c r="F32" s="61" t="s">
        <v>754</v>
      </c>
      <c r="G32" s="61" t="s">
        <v>91</v>
      </c>
      <c r="H32" s="107"/>
      <c r="I32" s="123"/>
    </row>
    <row r="33" spans="1:9" ht="63.75" hidden="1" x14ac:dyDescent="0.25">
      <c r="A33" s="124">
        <v>29</v>
      </c>
      <c r="B33" s="125" t="s">
        <v>33</v>
      </c>
      <c r="C33" s="126" t="s">
        <v>34</v>
      </c>
      <c r="D33" s="127" t="s">
        <v>407</v>
      </c>
      <c r="E33" s="127" t="s">
        <v>408</v>
      </c>
      <c r="F33" s="128" t="s">
        <v>9</v>
      </c>
      <c r="G33" s="128" t="s">
        <v>92</v>
      </c>
      <c r="H33" s="107"/>
      <c r="I33" s="123"/>
    </row>
    <row r="34" spans="1:9" ht="63.75" hidden="1" x14ac:dyDescent="0.25">
      <c r="A34" s="124">
        <v>30</v>
      </c>
      <c r="B34" s="125" t="s">
        <v>35</v>
      </c>
      <c r="C34" s="126" t="s">
        <v>36</v>
      </c>
      <c r="D34" s="127" t="s">
        <v>409</v>
      </c>
      <c r="E34" s="127" t="s">
        <v>410</v>
      </c>
      <c r="F34" s="128" t="s">
        <v>9</v>
      </c>
      <c r="G34" s="128" t="s">
        <v>92</v>
      </c>
      <c r="H34" s="107"/>
      <c r="I34" s="123"/>
    </row>
    <row r="35" spans="1:9" ht="178.5" x14ac:dyDescent="0.25">
      <c r="A35" s="106">
        <v>31</v>
      </c>
      <c r="B35" s="14" t="s">
        <v>35</v>
      </c>
      <c r="C35" s="15" t="s">
        <v>496</v>
      </c>
      <c r="D35" s="5" t="s">
        <v>662</v>
      </c>
      <c r="E35" s="5" t="s">
        <v>663</v>
      </c>
      <c r="F35" s="61" t="s">
        <v>754</v>
      </c>
      <c r="G35" s="61" t="s">
        <v>91</v>
      </c>
      <c r="H35" s="107"/>
      <c r="I35" s="123"/>
    </row>
    <row r="36" spans="1:9" ht="76.5" hidden="1" x14ac:dyDescent="0.25">
      <c r="A36" s="108">
        <v>32</v>
      </c>
      <c r="B36" s="14" t="s">
        <v>35</v>
      </c>
      <c r="C36" s="102" t="s">
        <v>37</v>
      </c>
      <c r="D36" s="5" t="s">
        <v>411</v>
      </c>
      <c r="E36" s="5" t="s">
        <v>412</v>
      </c>
      <c r="F36" s="61" t="s">
        <v>754</v>
      </c>
      <c r="G36" s="61" t="s">
        <v>92</v>
      </c>
      <c r="H36" s="107"/>
      <c r="I36" s="123"/>
    </row>
    <row r="37" spans="1:9" ht="102" hidden="1" x14ac:dyDescent="0.25">
      <c r="A37" s="124">
        <v>33</v>
      </c>
      <c r="B37" s="125" t="s">
        <v>38</v>
      </c>
      <c r="C37" s="129" t="s">
        <v>39</v>
      </c>
      <c r="D37" s="127" t="s">
        <v>413</v>
      </c>
      <c r="E37" s="127" t="s">
        <v>414</v>
      </c>
      <c r="F37" s="128" t="s">
        <v>754</v>
      </c>
      <c r="G37" s="128" t="s">
        <v>92</v>
      </c>
      <c r="H37" s="107"/>
      <c r="I37" s="123"/>
    </row>
    <row r="38" spans="1:9" ht="89.25" x14ac:dyDescent="0.25">
      <c r="A38" s="106">
        <v>34</v>
      </c>
      <c r="B38" s="14" t="s">
        <v>38</v>
      </c>
      <c r="C38" s="15" t="s">
        <v>426</v>
      </c>
      <c r="D38" s="5" t="s">
        <v>761</v>
      </c>
      <c r="E38" s="5" t="s">
        <v>664</v>
      </c>
      <c r="F38" s="61" t="s">
        <v>9</v>
      </c>
      <c r="G38" s="61" t="s">
        <v>91</v>
      </c>
      <c r="H38" s="107"/>
      <c r="I38" s="123"/>
    </row>
    <row r="39" spans="1:9" ht="63.75" hidden="1" x14ac:dyDescent="0.25">
      <c r="A39" s="124">
        <v>35</v>
      </c>
      <c r="B39" s="125" t="s">
        <v>38</v>
      </c>
      <c r="C39" s="129" t="s">
        <v>40</v>
      </c>
      <c r="D39" s="127" t="s">
        <v>415</v>
      </c>
      <c r="E39" s="127" t="s">
        <v>41</v>
      </c>
      <c r="F39" s="128" t="s">
        <v>9</v>
      </c>
      <c r="G39" s="128" t="s">
        <v>92</v>
      </c>
      <c r="H39" s="107"/>
      <c r="I39" s="123"/>
    </row>
    <row r="40" spans="1:9" ht="51" hidden="1" x14ac:dyDescent="0.25">
      <c r="A40" s="108">
        <v>36</v>
      </c>
      <c r="B40" s="14" t="s">
        <v>38</v>
      </c>
      <c r="C40" s="16" t="s">
        <v>42</v>
      </c>
      <c r="D40" s="5" t="s">
        <v>416</v>
      </c>
      <c r="E40" s="5" t="s">
        <v>417</v>
      </c>
      <c r="F40" s="61" t="s">
        <v>754</v>
      </c>
      <c r="G40" s="61" t="s">
        <v>92</v>
      </c>
      <c r="H40" s="107"/>
      <c r="I40" s="123"/>
    </row>
    <row r="41" spans="1:9" ht="51" x14ac:dyDescent="0.25">
      <c r="A41" s="106">
        <v>37</v>
      </c>
      <c r="B41" s="14" t="s">
        <v>38</v>
      </c>
      <c r="C41" s="15" t="s">
        <v>427</v>
      </c>
      <c r="D41" s="5" t="s">
        <v>502</v>
      </c>
      <c r="E41" s="5" t="s">
        <v>503</v>
      </c>
      <c r="F41" s="61" t="s">
        <v>754</v>
      </c>
      <c r="G41" s="61" t="s">
        <v>91</v>
      </c>
      <c r="H41" s="107"/>
      <c r="I41" s="123"/>
    </row>
    <row r="42" spans="1:9" ht="114.75" x14ac:dyDescent="0.25">
      <c r="A42" s="108">
        <v>38</v>
      </c>
      <c r="B42" s="14" t="s">
        <v>43</v>
      </c>
      <c r="C42" s="15" t="s">
        <v>428</v>
      </c>
      <c r="D42" s="5" t="s">
        <v>504</v>
      </c>
      <c r="E42" s="5" t="s">
        <v>665</v>
      </c>
      <c r="F42" s="61" t="s">
        <v>9</v>
      </c>
      <c r="G42" s="61" t="s">
        <v>91</v>
      </c>
      <c r="H42" s="107"/>
      <c r="I42" s="123"/>
    </row>
    <row r="43" spans="1:9" ht="76.5" x14ac:dyDescent="0.25">
      <c r="A43" s="108">
        <v>39</v>
      </c>
      <c r="B43" s="14" t="s">
        <v>43</v>
      </c>
      <c r="C43" s="15" t="s">
        <v>44</v>
      </c>
      <c r="D43" s="5" t="s">
        <v>666</v>
      </c>
      <c r="E43" s="5" t="s">
        <v>667</v>
      </c>
      <c r="F43" s="61" t="s">
        <v>754</v>
      </c>
      <c r="G43" s="61" t="s">
        <v>91</v>
      </c>
      <c r="H43" s="107"/>
      <c r="I43" s="123"/>
    </row>
    <row r="44" spans="1:9" ht="102" x14ac:dyDescent="0.25">
      <c r="A44" s="106">
        <v>40</v>
      </c>
      <c r="B44" s="14" t="s">
        <v>43</v>
      </c>
      <c r="C44" s="15" t="s">
        <v>505</v>
      </c>
      <c r="D44" s="5" t="s">
        <v>668</v>
      </c>
      <c r="E44" s="5" t="s">
        <v>669</v>
      </c>
      <c r="F44" s="61" t="s">
        <v>9</v>
      </c>
      <c r="G44" s="61" t="s">
        <v>91</v>
      </c>
      <c r="H44" s="107"/>
      <c r="I44" s="123"/>
    </row>
    <row r="45" spans="1:9" ht="89.25" x14ac:dyDescent="0.25">
      <c r="A45" s="108">
        <v>41</v>
      </c>
      <c r="B45" s="14" t="s">
        <v>43</v>
      </c>
      <c r="C45" s="16" t="s">
        <v>429</v>
      </c>
      <c r="D45" s="5" t="s">
        <v>670</v>
      </c>
      <c r="E45" s="5" t="s">
        <v>671</v>
      </c>
      <c r="F45" s="61" t="s">
        <v>754</v>
      </c>
      <c r="G45" s="61" t="s">
        <v>91</v>
      </c>
      <c r="H45" s="107"/>
      <c r="I45" s="123"/>
    </row>
    <row r="46" spans="1:9" ht="114.75" x14ac:dyDescent="0.25">
      <c r="A46" s="108">
        <v>42</v>
      </c>
      <c r="B46" s="14" t="s">
        <v>43</v>
      </c>
      <c r="C46" s="15" t="s">
        <v>430</v>
      </c>
      <c r="D46" s="5" t="s">
        <v>672</v>
      </c>
      <c r="E46" s="5" t="s">
        <v>673</v>
      </c>
      <c r="F46" s="61" t="s">
        <v>9</v>
      </c>
      <c r="G46" s="61" t="s">
        <v>91</v>
      </c>
      <c r="H46" s="107"/>
      <c r="I46" s="123"/>
    </row>
    <row r="47" spans="1:9" ht="38.25" x14ac:dyDescent="0.25">
      <c r="A47" s="106">
        <v>43</v>
      </c>
      <c r="B47" s="14" t="s">
        <v>45</v>
      </c>
      <c r="C47" s="15" t="s">
        <v>431</v>
      </c>
      <c r="D47" s="5" t="s">
        <v>674</v>
      </c>
      <c r="E47" s="5" t="s">
        <v>675</v>
      </c>
      <c r="F47" s="61" t="s">
        <v>9</v>
      </c>
      <c r="G47" s="61" t="s">
        <v>91</v>
      </c>
      <c r="H47" s="107"/>
      <c r="I47" s="123"/>
    </row>
    <row r="48" spans="1:9" ht="96.75" customHeight="1" x14ac:dyDescent="0.25">
      <c r="A48" s="108">
        <v>44</v>
      </c>
      <c r="B48" s="14" t="s">
        <v>45</v>
      </c>
      <c r="C48" s="15" t="s">
        <v>432</v>
      </c>
      <c r="D48" s="5" t="s">
        <v>676</v>
      </c>
      <c r="E48" s="5" t="s">
        <v>677</v>
      </c>
      <c r="F48" s="61" t="s">
        <v>9</v>
      </c>
      <c r="G48" s="61" t="s">
        <v>91</v>
      </c>
      <c r="H48" s="107"/>
      <c r="I48" s="123"/>
    </row>
    <row r="49" spans="1:9" ht="51" hidden="1" x14ac:dyDescent="0.25">
      <c r="A49" s="108">
        <v>45</v>
      </c>
      <c r="B49" s="14" t="s">
        <v>45</v>
      </c>
      <c r="C49" s="15" t="s">
        <v>46</v>
      </c>
      <c r="D49" s="5" t="s">
        <v>678</v>
      </c>
      <c r="E49" s="5" t="s">
        <v>679</v>
      </c>
      <c r="F49" s="61" t="s">
        <v>9</v>
      </c>
      <c r="G49" s="61" t="s">
        <v>92</v>
      </c>
      <c r="H49" s="107"/>
      <c r="I49" s="123"/>
    </row>
    <row r="50" spans="1:9" ht="40.5" hidden="1" customHeight="1" x14ac:dyDescent="0.25">
      <c r="A50" s="106">
        <v>46</v>
      </c>
      <c r="B50" s="14" t="s">
        <v>12</v>
      </c>
      <c r="C50" s="15" t="s">
        <v>47</v>
      </c>
      <c r="D50" s="5" t="s">
        <v>433</v>
      </c>
      <c r="E50" s="5" t="s">
        <v>506</v>
      </c>
      <c r="F50" s="61" t="s">
        <v>10</v>
      </c>
      <c r="G50" s="61" t="s">
        <v>92</v>
      </c>
      <c r="H50" s="107"/>
      <c r="I50" s="123"/>
    </row>
    <row r="51" spans="1:9" ht="63.75" hidden="1" x14ac:dyDescent="0.25">
      <c r="A51" s="108">
        <v>47</v>
      </c>
      <c r="B51" s="13" t="s">
        <v>48</v>
      </c>
      <c r="C51" s="2" t="s">
        <v>49</v>
      </c>
      <c r="D51" s="6" t="s">
        <v>50</v>
      </c>
      <c r="E51" s="6" t="s">
        <v>51</v>
      </c>
      <c r="F51" s="61" t="s">
        <v>9</v>
      </c>
      <c r="G51" s="61" t="s">
        <v>92</v>
      </c>
      <c r="H51" s="107"/>
      <c r="I51" s="123"/>
    </row>
    <row r="52" spans="1:9" ht="76.5" hidden="1" x14ac:dyDescent="0.25">
      <c r="A52" s="124">
        <v>48</v>
      </c>
      <c r="B52" s="125" t="s">
        <v>48</v>
      </c>
      <c r="C52" s="127" t="s">
        <v>52</v>
      </c>
      <c r="D52" s="130" t="s">
        <v>53</v>
      </c>
      <c r="E52" s="130" t="s">
        <v>418</v>
      </c>
      <c r="F52" s="128" t="s">
        <v>9</v>
      </c>
      <c r="G52" s="128" t="s">
        <v>92</v>
      </c>
      <c r="H52" s="107"/>
      <c r="I52" s="123"/>
    </row>
    <row r="53" spans="1:9" ht="63.75" x14ac:dyDescent="0.25">
      <c r="A53" s="106">
        <v>49</v>
      </c>
      <c r="B53" s="13" t="s">
        <v>48</v>
      </c>
      <c r="C53" s="2" t="s">
        <v>54</v>
      </c>
      <c r="D53" s="6" t="s">
        <v>436</v>
      </c>
      <c r="E53" s="6" t="s">
        <v>680</v>
      </c>
      <c r="F53" s="61" t="s">
        <v>9</v>
      </c>
      <c r="G53" s="61" t="s">
        <v>91</v>
      </c>
      <c r="H53" s="107"/>
      <c r="I53" s="123"/>
    </row>
    <row r="54" spans="1:9" ht="76.5" x14ac:dyDescent="0.25">
      <c r="A54" s="108">
        <v>50</v>
      </c>
      <c r="B54" s="14" t="s">
        <v>55</v>
      </c>
      <c r="C54" s="7" t="s">
        <v>434</v>
      </c>
      <c r="D54" s="6" t="s">
        <v>681</v>
      </c>
      <c r="E54" s="6" t="s">
        <v>682</v>
      </c>
      <c r="F54" s="61" t="s">
        <v>9</v>
      </c>
      <c r="G54" s="61" t="s">
        <v>91</v>
      </c>
      <c r="H54" s="107"/>
      <c r="I54" s="123"/>
    </row>
    <row r="55" spans="1:9" ht="89.25" x14ac:dyDescent="0.25">
      <c r="A55" s="108">
        <v>51</v>
      </c>
      <c r="B55" s="14" t="s">
        <v>55</v>
      </c>
      <c r="C55" s="7" t="s">
        <v>435</v>
      </c>
      <c r="D55" s="6" t="s">
        <v>437</v>
      </c>
      <c r="E55" s="6" t="s">
        <v>683</v>
      </c>
      <c r="F55" s="61" t="s">
        <v>9</v>
      </c>
      <c r="G55" s="61" t="s">
        <v>91</v>
      </c>
      <c r="H55" s="107"/>
      <c r="I55" s="123"/>
    </row>
    <row r="56" spans="1:9" ht="76.5" x14ac:dyDescent="0.25">
      <c r="A56" s="106">
        <v>52</v>
      </c>
      <c r="B56" s="14" t="s">
        <v>55</v>
      </c>
      <c r="C56" s="7" t="s">
        <v>56</v>
      </c>
      <c r="D56" s="6" t="s">
        <v>684</v>
      </c>
      <c r="E56" s="6" t="s">
        <v>685</v>
      </c>
      <c r="F56" s="61" t="s">
        <v>9</v>
      </c>
      <c r="G56" s="61" t="s">
        <v>91</v>
      </c>
      <c r="H56" s="107"/>
      <c r="I56" s="123"/>
    </row>
    <row r="57" spans="1:9" ht="51" x14ac:dyDescent="0.25">
      <c r="A57" s="108">
        <v>53</v>
      </c>
      <c r="B57" s="14" t="s">
        <v>57</v>
      </c>
      <c r="C57" s="15" t="s">
        <v>58</v>
      </c>
      <c r="D57" s="16" t="s">
        <v>419</v>
      </c>
      <c r="E57" s="16" t="s">
        <v>420</v>
      </c>
      <c r="F57" s="61" t="s">
        <v>10</v>
      </c>
      <c r="G57" s="61" t="s">
        <v>91</v>
      </c>
      <c r="H57" s="107"/>
      <c r="I57" s="123"/>
    </row>
    <row r="58" spans="1:9" ht="51" x14ac:dyDescent="0.25">
      <c r="A58" s="108">
        <v>54</v>
      </c>
      <c r="B58" s="14" t="s">
        <v>57</v>
      </c>
      <c r="C58" s="15" t="s">
        <v>59</v>
      </c>
      <c r="D58" s="16" t="s">
        <v>421</v>
      </c>
      <c r="E58" s="16" t="s">
        <v>422</v>
      </c>
      <c r="F58" s="61" t="s">
        <v>9</v>
      </c>
      <c r="G58" s="61" t="s">
        <v>91</v>
      </c>
      <c r="H58" s="107"/>
      <c r="I58" s="123"/>
    </row>
    <row r="59" spans="1:9" ht="63.75" x14ac:dyDescent="0.25">
      <c r="A59" s="106">
        <v>55</v>
      </c>
      <c r="B59" s="14" t="s">
        <v>60</v>
      </c>
      <c r="C59" s="15" t="s">
        <v>61</v>
      </c>
      <c r="D59" s="16" t="s">
        <v>62</v>
      </c>
      <c r="E59" s="16" t="s">
        <v>63</v>
      </c>
      <c r="F59" s="61" t="s">
        <v>9</v>
      </c>
      <c r="G59" s="61" t="s">
        <v>91</v>
      </c>
      <c r="H59" s="107"/>
      <c r="I59" s="123"/>
    </row>
    <row r="60" spans="1:9" ht="102" x14ac:dyDescent="0.25">
      <c r="A60" s="108">
        <v>56</v>
      </c>
      <c r="B60" s="14" t="s">
        <v>60</v>
      </c>
      <c r="C60" s="15" t="s">
        <v>64</v>
      </c>
      <c r="D60" s="16" t="s">
        <v>65</v>
      </c>
      <c r="E60" s="16" t="s">
        <v>423</v>
      </c>
      <c r="F60" s="61" t="s">
        <v>9</v>
      </c>
      <c r="G60" s="61" t="s">
        <v>91</v>
      </c>
      <c r="H60" s="107"/>
      <c r="I60" s="123"/>
    </row>
    <row r="61" spans="1:9" ht="89.25" x14ac:dyDescent="0.25">
      <c r="A61" s="108">
        <v>57</v>
      </c>
      <c r="B61" s="13" t="s">
        <v>66</v>
      </c>
      <c r="C61" s="7" t="s">
        <v>625</v>
      </c>
      <c r="D61" s="6" t="s">
        <v>686</v>
      </c>
      <c r="E61" s="6" t="s">
        <v>687</v>
      </c>
      <c r="F61" s="61" t="s">
        <v>9</v>
      </c>
      <c r="G61" s="61" t="s">
        <v>91</v>
      </c>
      <c r="H61" s="107"/>
      <c r="I61" s="123"/>
    </row>
    <row r="62" spans="1:9" ht="76.5" hidden="1" x14ac:dyDescent="0.25">
      <c r="A62" s="131">
        <v>58</v>
      </c>
      <c r="B62" s="125" t="s">
        <v>66</v>
      </c>
      <c r="C62" s="132" t="s">
        <v>67</v>
      </c>
      <c r="D62" s="130" t="s">
        <v>68</v>
      </c>
      <c r="E62" s="130" t="s">
        <v>69</v>
      </c>
      <c r="F62" s="128" t="s">
        <v>9</v>
      </c>
      <c r="G62" s="128" t="s">
        <v>92</v>
      </c>
      <c r="H62" s="107"/>
      <c r="I62" s="123"/>
    </row>
    <row r="63" spans="1:9" ht="89.25" x14ac:dyDescent="0.25">
      <c r="A63" s="108">
        <v>59</v>
      </c>
      <c r="B63" s="13" t="s">
        <v>66</v>
      </c>
      <c r="C63" s="7" t="s">
        <v>70</v>
      </c>
      <c r="D63" s="6" t="s">
        <v>688</v>
      </c>
      <c r="E63" s="6" t="s">
        <v>689</v>
      </c>
      <c r="F63" s="61" t="s">
        <v>9</v>
      </c>
      <c r="G63" s="61" t="s">
        <v>91</v>
      </c>
      <c r="H63" s="107"/>
      <c r="I63" s="123"/>
    </row>
    <row r="64" spans="1:9" ht="89.25" x14ac:dyDescent="0.25">
      <c r="A64" s="108">
        <v>60</v>
      </c>
      <c r="B64" s="13" t="s">
        <v>66</v>
      </c>
      <c r="C64" s="7" t="s">
        <v>626</v>
      </c>
      <c r="D64" s="6" t="s">
        <v>690</v>
      </c>
      <c r="E64" s="6" t="s">
        <v>691</v>
      </c>
      <c r="F64" s="61" t="s">
        <v>9</v>
      </c>
      <c r="G64" s="61" t="s">
        <v>91</v>
      </c>
      <c r="H64" s="107"/>
      <c r="I64" s="123"/>
    </row>
    <row r="65" spans="1:9" ht="38.25" x14ac:dyDescent="0.25">
      <c r="A65" s="106">
        <v>61</v>
      </c>
      <c r="B65" s="13" t="s">
        <v>99</v>
      </c>
      <c r="C65" s="2" t="s">
        <v>438</v>
      </c>
      <c r="D65" s="6" t="s">
        <v>692</v>
      </c>
      <c r="E65" s="6" t="s">
        <v>693</v>
      </c>
      <c r="F65" s="61" t="s">
        <v>9</v>
      </c>
      <c r="G65" s="61" t="s">
        <v>91</v>
      </c>
      <c r="H65" s="107"/>
      <c r="I65" s="123"/>
    </row>
    <row r="66" spans="1:9" ht="38.25" x14ac:dyDescent="0.25">
      <c r="A66" s="108">
        <v>62</v>
      </c>
      <c r="B66" s="13" t="s">
        <v>99</v>
      </c>
      <c r="C66" s="2" t="s">
        <v>439</v>
      </c>
      <c r="D66" s="6" t="s">
        <v>694</v>
      </c>
      <c r="E66" s="6" t="s">
        <v>695</v>
      </c>
      <c r="F66" s="61" t="s">
        <v>9</v>
      </c>
      <c r="G66" s="61" t="s">
        <v>91</v>
      </c>
      <c r="H66" s="107"/>
      <c r="I66" s="123"/>
    </row>
    <row r="67" spans="1:9" ht="63.75" hidden="1" x14ac:dyDescent="0.25">
      <c r="A67" s="124">
        <v>63</v>
      </c>
      <c r="B67" s="125" t="s">
        <v>99</v>
      </c>
      <c r="C67" s="127" t="s">
        <v>71</v>
      </c>
      <c r="D67" s="130" t="s">
        <v>72</v>
      </c>
      <c r="E67" s="130" t="s">
        <v>73</v>
      </c>
      <c r="F67" s="128" t="s">
        <v>9</v>
      </c>
      <c r="G67" s="128" t="s">
        <v>92</v>
      </c>
      <c r="H67" s="107"/>
      <c r="I67" s="123"/>
    </row>
    <row r="68" spans="1:9" ht="76.5" x14ac:dyDescent="0.25">
      <c r="A68" s="106">
        <v>64</v>
      </c>
      <c r="B68" s="13" t="s">
        <v>74</v>
      </c>
      <c r="C68" s="2" t="s">
        <v>620</v>
      </c>
      <c r="D68" s="6" t="s">
        <v>696</v>
      </c>
      <c r="E68" s="6" t="s">
        <v>697</v>
      </c>
      <c r="F68" s="61" t="s">
        <v>9</v>
      </c>
      <c r="G68" s="61" t="s">
        <v>91</v>
      </c>
      <c r="H68" s="107"/>
      <c r="I68" s="123"/>
    </row>
    <row r="69" spans="1:9" ht="102" x14ac:dyDescent="0.25">
      <c r="A69" s="108">
        <v>65</v>
      </c>
      <c r="B69" s="13" t="s">
        <v>12</v>
      </c>
      <c r="C69" s="2" t="s">
        <v>621</v>
      </c>
      <c r="D69" s="6" t="s">
        <v>762</v>
      </c>
      <c r="E69" s="6" t="s">
        <v>698</v>
      </c>
      <c r="F69" s="61" t="s">
        <v>9</v>
      </c>
      <c r="G69" s="61" t="s">
        <v>91</v>
      </c>
      <c r="H69" s="107"/>
      <c r="I69" s="123"/>
    </row>
    <row r="70" spans="1:9" ht="76.5" x14ac:dyDescent="0.25">
      <c r="A70" s="124">
        <v>66</v>
      </c>
      <c r="B70" s="125" t="s">
        <v>74</v>
      </c>
      <c r="C70" s="127" t="s">
        <v>75</v>
      </c>
      <c r="D70" s="130" t="s">
        <v>699</v>
      </c>
      <c r="E70" s="130" t="s">
        <v>700</v>
      </c>
      <c r="F70" s="128" t="s">
        <v>9</v>
      </c>
      <c r="G70" s="128" t="s">
        <v>91</v>
      </c>
      <c r="H70" s="107"/>
      <c r="I70" s="123"/>
    </row>
    <row r="71" spans="1:9" ht="293.25" x14ac:dyDescent="0.25">
      <c r="A71" s="109">
        <v>67</v>
      </c>
      <c r="B71" s="110" t="s">
        <v>440</v>
      </c>
      <c r="C71" s="111" t="s">
        <v>441</v>
      </c>
      <c r="D71" s="133" t="s">
        <v>763</v>
      </c>
      <c r="E71" s="133" t="s">
        <v>764</v>
      </c>
      <c r="F71" s="61" t="s">
        <v>10</v>
      </c>
      <c r="G71" s="61" t="s">
        <v>91</v>
      </c>
      <c r="H71" s="107"/>
      <c r="I71" s="123"/>
    </row>
    <row r="72" spans="1:9" ht="140.25" x14ac:dyDescent="0.25">
      <c r="A72" s="138">
        <v>68</v>
      </c>
      <c r="B72" s="139" t="s">
        <v>100</v>
      </c>
      <c r="C72" s="140" t="s">
        <v>77</v>
      </c>
      <c r="D72" s="141" t="s">
        <v>765</v>
      </c>
      <c r="E72" s="141" t="s">
        <v>701</v>
      </c>
      <c r="F72" s="113" t="s">
        <v>10</v>
      </c>
      <c r="G72" s="113" t="s">
        <v>91</v>
      </c>
      <c r="H72" s="142"/>
      <c r="I72" s="123"/>
    </row>
    <row r="73" spans="1:9" ht="216.75" x14ac:dyDescent="0.25">
      <c r="A73" s="112">
        <v>70</v>
      </c>
      <c r="B73" s="14" t="s">
        <v>100</v>
      </c>
      <c r="C73" s="111" t="s">
        <v>442</v>
      </c>
      <c r="D73" s="133" t="s">
        <v>702</v>
      </c>
      <c r="E73" s="133" t="s">
        <v>507</v>
      </c>
      <c r="F73" s="61" t="s">
        <v>10</v>
      </c>
      <c r="G73" s="61" t="s">
        <v>91</v>
      </c>
      <c r="H73" s="107"/>
      <c r="I73" s="123"/>
    </row>
    <row r="74" spans="1:9" ht="25.5" hidden="1" x14ac:dyDescent="0.25">
      <c r="A74" s="134">
        <v>71</v>
      </c>
      <c r="B74" s="135" t="s">
        <v>78</v>
      </c>
      <c r="C74" s="143" t="s">
        <v>79</v>
      </c>
      <c r="D74" s="136" t="s">
        <v>80</v>
      </c>
      <c r="E74" s="136" t="s">
        <v>81</v>
      </c>
      <c r="F74" s="128" t="s">
        <v>9</v>
      </c>
      <c r="G74" s="128" t="s">
        <v>92</v>
      </c>
      <c r="H74" s="107"/>
      <c r="I74" s="123"/>
    </row>
    <row r="75" spans="1:9" ht="76.5" x14ac:dyDescent="0.25">
      <c r="A75" s="146">
        <v>72</v>
      </c>
      <c r="B75" s="147" t="s">
        <v>440</v>
      </c>
      <c r="C75" s="8" t="s">
        <v>443</v>
      </c>
      <c r="D75" s="148" t="s">
        <v>508</v>
      </c>
      <c r="E75" s="148" t="s">
        <v>444</v>
      </c>
      <c r="F75" s="35" t="s">
        <v>9</v>
      </c>
      <c r="G75" s="35" t="s">
        <v>91</v>
      </c>
      <c r="H75" s="145"/>
      <c r="I75" s="123"/>
    </row>
    <row r="76" spans="1:9" ht="38.25" x14ac:dyDescent="0.25">
      <c r="A76" s="124">
        <v>73</v>
      </c>
      <c r="B76" s="125" t="s">
        <v>100</v>
      </c>
      <c r="C76" s="129" t="s">
        <v>82</v>
      </c>
      <c r="D76" s="129" t="s">
        <v>83</v>
      </c>
      <c r="E76" s="129" t="s">
        <v>84</v>
      </c>
      <c r="F76" s="128" t="s">
        <v>10</v>
      </c>
      <c r="G76" s="128" t="s">
        <v>91</v>
      </c>
      <c r="H76" s="107"/>
      <c r="I76" s="123"/>
    </row>
    <row r="77" spans="1:9" ht="25.5" hidden="1" x14ac:dyDescent="0.25">
      <c r="A77" s="124">
        <v>74</v>
      </c>
      <c r="B77" s="125" t="s">
        <v>45</v>
      </c>
      <c r="C77" s="129" t="s">
        <v>399</v>
      </c>
      <c r="D77" s="129"/>
      <c r="E77" s="129"/>
      <c r="F77" s="128" t="s">
        <v>10</v>
      </c>
      <c r="G77" s="128" t="s">
        <v>92</v>
      </c>
      <c r="H77" s="107"/>
      <c r="I77" s="123"/>
    </row>
    <row r="78" spans="1:9" ht="51" x14ac:dyDescent="0.25">
      <c r="A78" s="108">
        <v>75</v>
      </c>
      <c r="B78" s="14" t="s">
        <v>26</v>
      </c>
      <c r="C78" s="16" t="s">
        <v>445</v>
      </c>
      <c r="D78" s="16" t="s">
        <v>703</v>
      </c>
      <c r="E78" s="16" t="s">
        <v>704</v>
      </c>
      <c r="F78" s="61" t="s">
        <v>10</v>
      </c>
      <c r="G78" s="61" t="s">
        <v>91</v>
      </c>
      <c r="H78" s="145"/>
      <c r="I78" s="123"/>
    </row>
    <row r="79" spans="1:9" ht="63.75" x14ac:dyDescent="0.25">
      <c r="A79" s="108">
        <v>76</v>
      </c>
      <c r="B79" s="14" t="s">
        <v>26</v>
      </c>
      <c r="C79" s="16" t="s">
        <v>509</v>
      </c>
      <c r="D79" s="16" t="s">
        <v>510</v>
      </c>
      <c r="E79" s="16" t="s">
        <v>705</v>
      </c>
      <c r="F79" s="61" t="s">
        <v>9</v>
      </c>
      <c r="G79" s="61" t="s">
        <v>91</v>
      </c>
      <c r="H79" s="107"/>
      <c r="I79" s="123"/>
    </row>
    <row r="80" spans="1:9" ht="38.25" hidden="1" x14ac:dyDescent="0.25">
      <c r="A80" s="124">
        <v>77</v>
      </c>
      <c r="B80" s="125" t="s">
        <v>12</v>
      </c>
      <c r="C80" s="129" t="s">
        <v>85</v>
      </c>
      <c r="D80" s="129"/>
      <c r="E80" s="129"/>
      <c r="F80" s="128" t="s">
        <v>9</v>
      </c>
      <c r="G80" s="128" t="s">
        <v>92</v>
      </c>
      <c r="H80" s="107"/>
      <c r="I80" s="123"/>
    </row>
    <row r="81" spans="1:11" ht="38.25" hidden="1" x14ac:dyDescent="0.25">
      <c r="A81" s="108">
        <v>78</v>
      </c>
      <c r="B81" s="14" t="s">
        <v>26</v>
      </c>
      <c r="C81" s="16" t="s">
        <v>446</v>
      </c>
      <c r="D81" s="16" t="s">
        <v>511</v>
      </c>
      <c r="E81" s="16" t="s">
        <v>512</v>
      </c>
      <c r="F81" s="61" t="s">
        <v>10</v>
      </c>
      <c r="G81" s="61" t="s">
        <v>92</v>
      </c>
      <c r="H81" s="144"/>
      <c r="I81" s="123"/>
    </row>
    <row r="82" spans="1:11" hidden="1" x14ac:dyDescent="0.25">
      <c r="A82" s="124">
        <v>79</v>
      </c>
      <c r="B82" s="125" t="s">
        <v>12</v>
      </c>
      <c r="C82" s="129" t="s">
        <v>400</v>
      </c>
      <c r="D82" s="129"/>
      <c r="E82" s="129"/>
      <c r="F82" s="128" t="s">
        <v>9</v>
      </c>
      <c r="G82" s="128" t="s">
        <v>92</v>
      </c>
      <c r="H82" s="107"/>
      <c r="I82" s="123"/>
    </row>
    <row r="83" spans="1:11" hidden="1" x14ac:dyDescent="0.25">
      <c r="A83" s="124">
        <v>80</v>
      </c>
      <c r="B83" s="125" t="s">
        <v>55</v>
      </c>
      <c r="C83" s="129" t="s">
        <v>86</v>
      </c>
      <c r="D83" s="129"/>
      <c r="E83" s="129"/>
      <c r="F83" s="128" t="s">
        <v>9</v>
      </c>
      <c r="G83" s="128" t="s">
        <v>92</v>
      </c>
      <c r="H83" s="107"/>
      <c r="I83" s="123"/>
    </row>
    <row r="84" spans="1:11" ht="89.25" x14ac:dyDescent="0.25">
      <c r="A84" s="108">
        <v>81</v>
      </c>
      <c r="B84" s="14" t="s">
        <v>26</v>
      </c>
      <c r="C84" s="16" t="s">
        <v>513</v>
      </c>
      <c r="D84" s="16" t="s">
        <v>514</v>
      </c>
      <c r="E84" s="16" t="s">
        <v>706</v>
      </c>
      <c r="F84" s="61" t="s">
        <v>9</v>
      </c>
      <c r="G84" s="61" t="s">
        <v>91</v>
      </c>
      <c r="H84" s="107"/>
      <c r="I84" s="123"/>
    </row>
    <row r="85" spans="1:11" ht="102" x14ac:dyDescent="0.25">
      <c r="A85" s="108">
        <v>82</v>
      </c>
      <c r="B85" s="14" t="s">
        <v>26</v>
      </c>
      <c r="C85" s="16" t="s">
        <v>622</v>
      </c>
      <c r="D85" s="16" t="s">
        <v>707</v>
      </c>
      <c r="E85" s="16" t="s">
        <v>447</v>
      </c>
      <c r="F85" s="61" t="s">
        <v>9</v>
      </c>
      <c r="G85" s="61" t="s">
        <v>91</v>
      </c>
      <c r="H85" s="144"/>
      <c r="I85" s="123"/>
    </row>
    <row r="86" spans="1:11" ht="140.25" x14ac:dyDescent="0.25">
      <c r="A86" s="108">
        <v>83</v>
      </c>
      <c r="B86" s="14" t="s">
        <v>26</v>
      </c>
      <c r="C86" s="16" t="s">
        <v>568</v>
      </c>
      <c r="D86" s="16" t="s">
        <v>708</v>
      </c>
      <c r="E86" s="16" t="s">
        <v>709</v>
      </c>
      <c r="F86" s="61" t="s">
        <v>9</v>
      </c>
      <c r="G86" s="61" t="s">
        <v>91</v>
      </c>
      <c r="H86" s="107"/>
      <c r="I86" s="123" t="s">
        <v>561</v>
      </c>
    </row>
    <row r="87" spans="1:11" ht="140.25" x14ac:dyDescent="0.25">
      <c r="A87" s="108">
        <v>84</v>
      </c>
      <c r="B87" s="14" t="s">
        <v>26</v>
      </c>
      <c r="C87" s="16" t="s">
        <v>569</v>
      </c>
      <c r="D87" s="16" t="s">
        <v>87</v>
      </c>
      <c r="E87" s="16" t="s">
        <v>88</v>
      </c>
      <c r="F87" s="61" t="s">
        <v>9</v>
      </c>
      <c r="G87" s="61" t="s">
        <v>91</v>
      </c>
      <c r="H87" s="107"/>
      <c r="I87" s="123" t="s">
        <v>561</v>
      </c>
    </row>
    <row r="88" spans="1:11" ht="76.5" x14ac:dyDescent="0.25">
      <c r="A88" s="108">
        <v>85</v>
      </c>
      <c r="B88" s="14" t="s">
        <v>26</v>
      </c>
      <c r="C88" s="16" t="s">
        <v>766</v>
      </c>
      <c r="D88" s="16" t="s">
        <v>710</v>
      </c>
      <c r="E88" s="16" t="s">
        <v>711</v>
      </c>
      <c r="F88" s="61" t="s">
        <v>9</v>
      </c>
      <c r="G88" s="61" t="s">
        <v>91</v>
      </c>
      <c r="H88" s="107"/>
      <c r="I88" s="123" t="s">
        <v>561</v>
      </c>
    </row>
    <row r="89" spans="1:11" ht="89.25" hidden="1" x14ac:dyDescent="0.25">
      <c r="A89" s="108">
        <v>86</v>
      </c>
      <c r="B89" s="14" t="s">
        <v>562</v>
      </c>
      <c r="C89" s="16" t="s">
        <v>564</v>
      </c>
      <c r="D89" s="16" t="s">
        <v>515</v>
      </c>
      <c r="E89" s="16" t="s">
        <v>516</v>
      </c>
      <c r="F89" s="61" t="s">
        <v>9</v>
      </c>
      <c r="G89" s="61" t="s">
        <v>92</v>
      </c>
      <c r="H89" s="107"/>
      <c r="I89" s="123"/>
    </row>
    <row r="90" spans="1:11" ht="51" x14ac:dyDescent="0.25">
      <c r="A90" s="108">
        <v>87</v>
      </c>
      <c r="B90" s="14" t="s">
        <v>26</v>
      </c>
      <c r="C90" s="16" t="s">
        <v>567</v>
      </c>
      <c r="D90" s="16" t="s">
        <v>767</v>
      </c>
      <c r="E90" s="16" t="s">
        <v>712</v>
      </c>
      <c r="F90" s="61" t="s">
        <v>9</v>
      </c>
      <c r="G90" s="61" t="s">
        <v>91</v>
      </c>
      <c r="H90" s="107"/>
      <c r="I90" s="123"/>
    </row>
    <row r="91" spans="1:11" ht="89.25" x14ac:dyDescent="0.25">
      <c r="A91" s="108">
        <v>88</v>
      </c>
      <c r="B91" s="14" t="s">
        <v>26</v>
      </c>
      <c r="C91" s="16" t="s">
        <v>619</v>
      </c>
      <c r="D91" s="16" t="s">
        <v>713</v>
      </c>
      <c r="E91" s="16" t="s">
        <v>714</v>
      </c>
      <c r="F91" s="61" t="s">
        <v>10</v>
      </c>
      <c r="G91" s="61" t="s">
        <v>91</v>
      </c>
      <c r="H91" s="107"/>
      <c r="I91" s="123"/>
    </row>
    <row r="92" spans="1:11" ht="165.75" hidden="1" x14ac:dyDescent="0.25">
      <c r="A92" s="108">
        <v>89</v>
      </c>
      <c r="B92" s="14" t="s">
        <v>26</v>
      </c>
      <c r="C92" s="16" t="s">
        <v>565</v>
      </c>
      <c r="D92" s="16" t="s">
        <v>563</v>
      </c>
      <c r="E92" s="16" t="s">
        <v>89</v>
      </c>
      <c r="F92" s="61" t="s">
        <v>9</v>
      </c>
      <c r="G92" s="61" t="s">
        <v>92</v>
      </c>
      <c r="H92" s="107"/>
      <c r="I92" s="123"/>
    </row>
    <row r="93" spans="1:11" ht="191.25" x14ac:dyDescent="0.25">
      <c r="A93" s="108">
        <v>90</v>
      </c>
      <c r="B93" s="14" t="s">
        <v>12</v>
      </c>
      <c r="C93" s="17" t="s">
        <v>566</v>
      </c>
      <c r="D93" s="17" t="s">
        <v>715</v>
      </c>
      <c r="E93" s="17" t="s">
        <v>768</v>
      </c>
      <c r="F93" s="61" t="s">
        <v>9</v>
      </c>
      <c r="G93" s="61" t="s">
        <v>91</v>
      </c>
      <c r="H93" s="107"/>
      <c r="I93" s="123"/>
    </row>
    <row r="94" spans="1:11" ht="255" x14ac:dyDescent="0.25">
      <c r="A94" s="108">
        <v>91</v>
      </c>
      <c r="B94" s="14" t="s">
        <v>12</v>
      </c>
      <c r="C94" s="17" t="s">
        <v>449</v>
      </c>
      <c r="D94" s="17" t="s">
        <v>769</v>
      </c>
      <c r="E94" s="17" t="s">
        <v>716</v>
      </c>
      <c r="F94" s="61" t="s">
        <v>10</v>
      </c>
      <c r="G94" s="61" t="s">
        <v>450</v>
      </c>
      <c r="H94" s="107"/>
      <c r="I94" s="123"/>
    </row>
    <row r="95" spans="1:11" s="19" customFormat="1" ht="51" x14ac:dyDescent="0.25">
      <c r="A95" s="108">
        <v>101</v>
      </c>
      <c r="B95" s="14" t="s">
        <v>451</v>
      </c>
      <c r="C95" s="17" t="s">
        <v>517</v>
      </c>
      <c r="D95" s="17" t="s">
        <v>452</v>
      </c>
      <c r="E95" s="17" t="s">
        <v>453</v>
      </c>
      <c r="F95" s="61" t="s">
        <v>10</v>
      </c>
      <c r="G95" s="61" t="s">
        <v>91</v>
      </c>
      <c r="H95" s="107"/>
      <c r="I95" s="123"/>
      <c r="K95"/>
    </row>
    <row r="96" spans="1:11" s="19" customFormat="1" ht="140.25" x14ac:dyDescent="0.25">
      <c r="A96" s="108">
        <v>102</v>
      </c>
      <c r="B96" s="14" t="s">
        <v>451</v>
      </c>
      <c r="C96" s="17" t="s">
        <v>454</v>
      </c>
      <c r="D96" s="17" t="s">
        <v>717</v>
      </c>
      <c r="E96" s="17" t="s">
        <v>455</v>
      </c>
      <c r="F96" s="61" t="s">
        <v>9</v>
      </c>
      <c r="G96" s="61" t="s">
        <v>91</v>
      </c>
      <c r="H96" s="107"/>
      <c r="I96" s="123"/>
      <c r="K96"/>
    </row>
    <row r="97" spans="1:11" s="19" customFormat="1" ht="51" x14ac:dyDescent="0.25">
      <c r="A97" s="108">
        <v>104</v>
      </c>
      <c r="B97" s="14" t="s">
        <v>12</v>
      </c>
      <c r="C97" s="17" t="s">
        <v>456</v>
      </c>
      <c r="D97" s="17" t="s">
        <v>518</v>
      </c>
      <c r="E97" s="17" t="s">
        <v>501</v>
      </c>
      <c r="F97" s="61" t="s">
        <v>448</v>
      </c>
      <c r="G97" s="61" t="s">
        <v>91</v>
      </c>
      <c r="H97" s="123"/>
      <c r="I97" s="123"/>
      <c r="K97"/>
    </row>
    <row r="98" spans="1:11" s="19" customFormat="1" ht="63.75" x14ac:dyDescent="0.25">
      <c r="A98" s="108">
        <v>105</v>
      </c>
      <c r="B98" s="14" t="s">
        <v>33</v>
      </c>
      <c r="C98" s="17" t="s">
        <v>718</v>
      </c>
      <c r="D98" s="17" t="s">
        <v>457</v>
      </c>
      <c r="E98" s="17" t="s">
        <v>719</v>
      </c>
      <c r="F98" s="61" t="s">
        <v>9</v>
      </c>
      <c r="G98" s="61" t="s">
        <v>91</v>
      </c>
      <c r="H98" s="107"/>
      <c r="I98" s="123"/>
      <c r="K98"/>
    </row>
    <row r="99" spans="1:11" s="19" customFormat="1" ht="38.25" x14ac:dyDescent="0.25">
      <c r="A99" s="108">
        <v>106</v>
      </c>
      <c r="B99" s="14" t="s">
        <v>33</v>
      </c>
      <c r="C99" s="17" t="s">
        <v>458</v>
      </c>
      <c r="D99" s="17" t="s">
        <v>720</v>
      </c>
      <c r="E99" s="17" t="s">
        <v>721</v>
      </c>
      <c r="F99" s="61" t="s">
        <v>9</v>
      </c>
      <c r="G99" s="61" t="s">
        <v>91</v>
      </c>
      <c r="H99" s="107"/>
      <c r="I99" s="123"/>
      <c r="K99"/>
    </row>
    <row r="100" spans="1:11" s="19" customFormat="1" ht="51" x14ac:dyDescent="0.25">
      <c r="A100" s="108">
        <v>107</v>
      </c>
      <c r="B100" s="14" t="s">
        <v>33</v>
      </c>
      <c r="C100" s="17" t="s">
        <v>459</v>
      </c>
      <c r="D100" s="17" t="s">
        <v>722</v>
      </c>
      <c r="E100" s="17" t="s">
        <v>723</v>
      </c>
      <c r="F100" s="61" t="s">
        <v>9</v>
      </c>
      <c r="G100" s="61" t="s">
        <v>450</v>
      </c>
      <c r="H100" s="107"/>
      <c r="I100" s="123"/>
      <c r="K100"/>
    </row>
    <row r="101" spans="1:11" s="19" customFormat="1" ht="25.5" x14ac:dyDescent="0.25">
      <c r="A101" s="108">
        <v>108</v>
      </c>
      <c r="B101" s="14" t="s">
        <v>35</v>
      </c>
      <c r="C101" s="17" t="s">
        <v>460</v>
      </c>
      <c r="D101" s="17" t="s">
        <v>724</v>
      </c>
      <c r="E101" s="17" t="s">
        <v>181</v>
      </c>
      <c r="F101" s="61" t="s">
        <v>9</v>
      </c>
      <c r="G101" s="61" t="s">
        <v>91</v>
      </c>
      <c r="H101" s="107"/>
      <c r="I101" s="123"/>
      <c r="K101"/>
    </row>
    <row r="102" spans="1:11" s="19" customFormat="1" ht="25.5" x14ac:dyDescent="0.25">
      <c r="A102" s="108">
        <v>109</v>
      </c>
      <c r="B102" s="14" t="s">
        <v>35</v>
      </c>
      <c r="C102" s="17" t="s">
        <v>461</v>
      </c>
      <c r="D102" s="17" t="s">
        <v>725</v>
      </c>
      <c r="E102" s="17" t="s">
        <v>726</v>
      </c>
      <c r="F102" s="61" t="s">
        <v>9</v>
      </c>
      <c r="G102" s="61" t="s">
        <v>91</v>
      </c>
      <c r="H102" s="107"/>
      <c r="I102" s="123"/>
      <c r="K102"/>
    </row>
    <row r="103" spans="1:11" s="19" customFormat="1" ht="38.25" x14ac:dyDescent="0.25">
      <c r="A103" s="108">
        <v>110</v>
      </c>
      <c r="B103" s="14" t="s">
        <v>35</v>
      </c>
      <c r="C103" s="17" t="s">
        <v>462</v>
      </c>
      <c r="D103" s="17" t="s">
        <v>727</v>
      </c>
      <c r="E103" s="17" t="s">
        <v>181</v>
      </c>
      <c r="F103" s="61" t="s">
        <v>9</v>
      </c>
      <c r="G103" s="61" t="s">
        <v>91</v>
      </c>
      <c r="H103" s="107"/>
      <c r="I103" s="123"/>
      <c r="K103"/>
    </row>
    <row r="104" spans="1:11" s="19" customFormat="1" ht="38.25" x14ac:dyDescent="0.25">
      <c r="A104" s="108">
        <v>111</v>
      </c>
      <c r="B104" s="14" t="s">
        <v>35</v>
      </c>
      <c r="C104" s="17" t="s">
        <v>463</v>
      </c>
      <c r="D104" s="17" t="s">
        <v>728</v>
      </c>
      <c r="E104" s="17" t="s">
        <v>770</v>
      </c>
      <c r="F104" s="61" t="s">
        <v>9</v>
      </c>
      <c r="G104" s="61" t="s">
        <v>91</v>
      </c>
      <c r="H104" s="107"/>
      <c r="I104" s="123"/>
      <c r="K104"/>
    </row>
    <row r="105" spans="1:11" s="19" customFormat="1" ht="38.25" x14ac:dyDescent="0.25">
      <c r="A105" s="108">
        <v>112</v>
      </c>
      <c r="B105" s="14" t="s">
        <v>35</v>
      </c>
      <c r="C105" s="17" t="s">
        <v>464</v>
      </c>
      <c r="D105" s="17" t="s">
        <v>729</v>
      </c>
      <c r="E105" s="17" t="s">
        <v>519</v>
      </c>
      <c r="F105" s="61" t="s">
        <v>9</v>
      </c>
      <c r="G105" s="61" t="s">
        <v>91</v>
      </c>
      <c r="H105" s="107"/>
      <c r="I105" s="123"/>
      <c r="K105"/>
    </row>
    <row r="106" spans="1:11" s="19" customFormat="1" ht="63.75" x14ac:dyDescent="0.25">
      <c r="A106" s="108">
        <v>113</v>
      </c>
      <c r="B106" s="14" t="s">
        <v>38</v>
      </c>
      <c r="C106" s="17" t="s">
        <v>465</v>
      </c>
      <c r="D106" s="17" t="s">
        <v>520</v>
      </c>
      <c r="E106" s="17" t="s">
        <v>521</v>
      </c>
      <c r="F106" s="61" t="s">
        <v>754</v>
      </c>
      <c r="G106" s="61" t="s">
        <v>91</v>
      </c>
      <c r="H106" s="107"/>
      <c r="I106" s="123"/>
      <c r="K106"/>
    </row>
    <row r="107" spans="1:11" s="19" customFormat="1" ht="51" x14ac:dyDescent="0.25">
      <c r="A107" s="108">
        <v>114</v>
      </c>
      <c r="B107" s="14" t="s">
        <v>38</v>
      </c>
      <c r="C107" s="17" t="s">
        <v>466</v>
      </c>
      <c r="D107" s="17" t="s">
        <v>467</v>
      </c>
      <c r="E107" s="17" t="s">
        <v>522</v>
      </c>
      <c r="F107" s="61" t="s">
        <v>9</v>
      </c>
      <c r="G107" s="61" t="s">
        <v>91</v>
      </c>
      <c r="H107" s="107"/>
      <c r="I107" s="123"/>
      <c r="K107"/>
    </row>
    <row r="108" spans="1:11" s="19" customFormat="1" ht="63.75" hidden="1" x14ac:dyDescent="0.25">
      <c r="A108" s="108">
        <v>115</v>
      </c>
      <c r="B108" s="14" t="s">
        <v>38</v>
      </c>
      <c r="C108" s="17" t="s">
        <v>465</v>
      </c>
      <c r="D108" s="17" t="s">
        <v>520</v>
      </c>
      <c r="E108" s="17" t="s">
        <v>521</v>
      </c>
      <c r="F108" s="61" t="s">
        <v>754</v>
      </c>
      <c r="G108" s="61" t="s">
        <v>92</v>
      </c>
      <c r="H108" s="107"/>
      <c r="I108" s="123"/>
      <c r="K108"/>
    </row>
    <row r="109" spans="1:11" s="19" customFormat="1" ht="51" x14ac:dyDescent="0.25">
      <c r="A109" s="108">
        <v>116</v>
      </c>
      <c r="B109" s="14" t="s">
        <v>38</v>
      </c>
      <c r="C109" s="17" t="s">
        <v>466</v>
      </c>
      <c r="D109" s="17" t="s">
        <v>467</v>
      </c>
      <c r="E109" s="17" t="s">
        <v>522</v>
      </c>
      <c r="F109" s="61" t="s">
        <v>9</v>
      </c>
      <c r="G109" s="61" t="s">
        <v>91</v>
      </c>
      <c r="H109" s="107"/>
      <c r="I109" s="123"/>
      <c r="K109"/>
    </row>
    <row r="110" spans="1:11" s="19" customFormat="1" ht="51" x14ac:dyDescent="0.25">
      <c r="A110" s="108">
        <v>117</v>
      </c>
      <c r="B110" s="14" t="s">
        <v>66</v>
      </c>
      <c r="C110" s="17" t="s">
        <v>468</v>
      </c>
      <c r="D110" s="17" t="s">
        <v>730</v>
      </c>
      <c r="E110" s="17" t="s">
        <v>469</v>
      </c>
      <c r="F110" s="61" t="s">
        <v>9</v>
      </c>
      <c r="G110" s="61" t="s">
        <v>91</v>
      </c>
      <c r="H110" s="107"/>
      <c r="I110" s="123"/>
      <c r="K110"/>
    </row>
    <row r="111" spans="1:11" s="19" customFormat="1" ht="25.5" x14ac:dyDescent="0.25">
      <c r="A111" s="108">
        <v>118</v>
      </c>
      <c r="B111" s="14" t="s">
        <v>66</v>
      </c>
      <c r="C111" s="17" t="s">
        <v>470</v>
      </c>
      <c r="D111" s="17" t="s">
        <v>471</v>
      </c>
      <c r="E111" s="17" t="s">
        <v>472</v>
      </c>
      <c r="F111" s="61" t="s">
        <v>9</v>
      </c>
      <c r="G111" s="61" t="s">
        <v>91</v>
      </c>
      <c r="H111" s="107"/>
      <c r="I111" s="123"/>
      <c r="K111"/>
    </row>
    <row r="112" spans="1:11" s="19" customFormat="1" ht="25.5" x14ac:dyDescent="0.25">
      <c r="A112" s="108">
        <v>119</v>
      </c>
      <c r="B112" s="14" t="s">
        <v>66</v>
      </c>
      <c r="C112" s="17" t="s">
        <v>523</v>
      </c>
      <c r="D112" s="17" t="s">
        <v>731</v>
      </c>
      <c r="E112" s="17" t="s">
        <v>771</v>
      </c>
      <c r="F112" s="61" t="s">
        <v>9</v>
      </c>
      <c r="G112" s="61" t="s">
        <v>91</v>
      </c>
      <c r="H112" s="107"/>
      <c r="I112" s="123"/>
      <c r="K112"/>
    </row>
    <row r="113" spans="1:17" s="19" customFormat="1" ht="36.75" customHeight="1" x14ac:dyDescent="0.25">
      <c r="A113" s="108">
        <v>120</v>
      </c>
      <c r="B113" s="14" t="s">
        <v>45</v>
      </c>
      <c r="C113" s="17" t="s">
        <v>473</v>
      </c>
      <c r="D113" s="17" t="s">
        <v>678</v>
      </c>
      <c r="E113" s="17" t="s">
        <v>474</v>
      </c>
      <c r="F113" s="61" t="s">
        <v>9</v>
      </c>
      <c r="G113" s="61" t="s">
        <v>91</v>
      </c>
      <c r="H113" s="107"/>
      <c r="I113" s="123"/>
      <c r="K113"/>
    </row>
    <row r="114" spans="1:17" s="19" customFormat="1" ht="51" x14ac:dyDescent="0.25">
      <c r="A114" s="108">
        <v>121</v>
      </c>
      <c r="B114" s="14" t="s">
        <v>66</v>
      </c>
      <c r="C114" s="17" t="s">
        <v>475</v>
      </c>
      <c r="D114" s="17" t="s">
        <v>524</v>
      </c>
      <c r="E114" s="17" t="s">
        <v>476</v>
      </c>
      <c r="F114" s="61" t="s">
        <v>9</v>
      </c>
      <c r="G114" s="61" t="s">
        <v>91</v>
      </c>
      <c r="H114" s="107"/>
      <c r="I114" s="123"/>
      <c r="K114"/>
    </row>
    <row r="115" spans="1:17" s="19" customFormat="1" ht="63.75" x14ac:dyDescent="0.25">
      <c r="A115" s="108">
        <v>122</v>
      </c>
      <c r="B115" s="14" t="s">
        <v>66</v>
      </c>
      <c r="C115" s="17" t="s">
        <v>525</v>
      </c>
      <c r="D115" s="17" t="s">
        <v>772</v>
      </c>
      <c r="E115" s="17" t="s">
        <v>773</v>
      </c>
      <c r="F115" s="61" t="s">
        <v>9</v>
      </c>
      <c r="G115" s="61" t="s">
        <v>91</v>
      </c>
      <c r="H115" s="107"/>
      <c r="I115" s="123"/>
      <c r="K115"/>
    </row>
    <row r="116" spans="1:17" s="19" customFormat="1" ht="51" x14ac:dyDescent="0.25">
      <c r="A116" s="108">
        <v>123</v>
      </c>
      <c r="B116" s="14" t="s">
        <v>66</v>
      </c>
      <c r="C116" s="17" t="s">
        <v>526</v>
      </c>
      <c r="D116" s="17" t="s">
        <v>527</v>
      </c>
      <c r="E116" s="17" t="s">
        <v>477</v>
      </c>
      <c r="F116" s="61" t="s">
        <v>478</v>
      </c>
      <c r="G116" s="61" t="s">
        <v>91</v>
      </c>
      <c r="H116" s="107"/>
      <c r="I116" s="123"/>
      <c r="K116"/>
    </row>
    <row r="117" spans="1:17" s="19" customFormat="1" ht="25.5" x14ac:dyDescent="0.25">
      <c r="A117" s="108">
        <v>124</v>
      </c>
      <c r="B117" s="14" t="s">
        <v>66</v>
      </c>
      <c r="C117" s="17" t="s">
        <v>479</v>
      </c>
      <c r="D117" s="17" t="s">
        <v>480</v>
      </c>
      <c r="E117" s="17" t="s">
        <v>481</v>
      </c>
      <c r="F117" s="61" t="s">
        <v>10</v>
      </c>
      <c r="G117" s="61" t="s">
        <v>91</v>
      </c>
      <c r="H117" s="107"/>
      <c r="I117" s="123"/>
      <c r="K117"/>
    </row>
    <row r="118" spans="1:17" s="19" customFormat="1" ht="25.5" x14ac:dyDescent="0.25">
      <c r="A118" s="108">
        <v>125</v>
      </c>
      <c r="B118" s="14" t="s">
        <v>66</v>
      </c>
      <c r="C118" s="17" t="s">
        <v>732</v>
      </c>
      <c r="D118" s="17" t="s">
        <v>733</v>
      </c>
      <c r="E118" s="17" t="s">
        <v>482</v>
      </c>
      <c r="F118" s="61" t="s">
        <v>9</v>
      </c>
      <c r="G118" s="61" t="s">
        <v>91</v>
      </c>
      <c r="H118" s="107"/>
      <c r="I118" s="123"/>
      <c r="K118"/>
    </row>
    <row r="119" spans="1:17" s="19" customFormat="1" ht="25.5" x14ac:dyDescent="0.25">
      <c r="A119" s="108">
        <v>126</v>
      </c>
      <c r="B119" s="14" t="s">
        <v>66</v>
      </c>
      <c r="C119" s="17" t="s">
        <v>528</v>
      </c>
      <c r="D119" s="17" t="s">
        <v>483</v>
      </c>
      <c r="E119" s="17" t="s">
        <v>734</v>
      </c>
      <c r="F119" s="61" t="s">
        <v>9</v>
      </c>
      <c r="G119" s="61" t="s">
        <v>91</v>
      </c>
      <c r="H119" s="107"/>
      <c r="I119" s="123"/>
      <c r="K119"/>
    </row>
    <row r="120" spans="1:17" s="19" customFormat="1" ht="38.25" x14ac:dyDescent="0.25">
      <c r="A120" s="108">
        <v>127</v>
      </c>
      <c r="B120" s="14" t="s">
        <v>66</v>
      </c>
      <c r="C120" s="17" t="s">
        <v>484</v>
      </c>
      <c r="D120" s="17" t="s">
        <v>529</v>
      </c>
      <c r="E120" s="17" t="s">
        <v>530</v>
      </c>
      <c r="F120" s="61" t="s">
        <v>9</v>
      </c>
      <c r="G120" s="61" t="s">
        <v>91</v>
      </c>
      <c r="H120" s="107"/>
      <c r="I120" s="123"/>
      <c r="K120"/>
    </row>
    <row r="121" spans="1:17" s="19" customFormat="1" ht="114.75" x14ac:dyDescent="0.25">
      <c r="A121" s="108">
        <v>128</v>
      </c>
      <c r="B121" s="14" t="s">
        <v>74</v>
      </c>
      <c r="C121" s="17" t="s">
        <v>735</v>
      </c>
      <c r="D121" s="17" t="s">
        <v>736</v>
      </c>
      <c r="E121" s="17" t="s">
        <v>737</v>
      </c>
      <c r="F121" s="61" t="s">
        <v>11</v>
      </c>
      <c r="G121" s="61" t="s">
        <v>91</v>
      </c>
      <c r="H121" s="107"/>
      <c r="I121" s="123"/>
      <c r="K121"/>
    </row>
    <row r="122" spans="1:17" s="19" customFormat="1" ht="51" x14ac:dyDescent="0.25">
      <c r="A122" s="108">
        <v>129</v>
      </c>
      <c r="B122" s="14" t="s">
        <v>74</v>
      </c>
      <c r="C122" s="17" t="s">
        <v>738</v>
      </c>
      <c r="D122" s="17" t="s">
        <v>739</v>
      </c>
      <c r="E122" s="17" t="s">
        <v>740</v>
      </c>
      <c r="F122" s="61" t="s">
        <v>9</v>
      </c>
      <c r="G122" s="61" t="s">
        <v>91</v>
      </c>
      <c r="H122" s="107"/>
      <c r="I122" s="123"/>
      <c r="K122"/>
    </row>
    <row r="123" spans="1:17" s="19" customFormat="1" ht="76.5" x14ac:dyDescent="0.25">
      <c r="A123" s="108">
        <v>130</v>
      </c>
      <c r="B123" s="14" t="s">
        <v>451</v>
      </c>
      <c r="C123" s="17" t="s">
        <v>531</v>
      </c>
      <c r="D123" s="17" t="s">
        <v>532</v>
      </c>
      <c r="E123" s="17" t="s">
        <v>533</v>
      </c>
      <c r="F123" s="61" t="s">
        <v>9</v>
      </c>
      <c r="G123" s="61" t="s">
        <v>91</v>
      </c>
      <c r="H123" s="107"/>
      <c r="I123" s="123"/>
      <c r="K123"/>
    </row>
    <row r="124" spans="1:17" s="19" customFormat="1" ht="63.75" x14ac:dyDescent="0.25">
      <c r="A124" s="108">
        <v>131</v>
      </c>
      <c r="B124" s="14" t="s">
        <v>48</v>
      </c>
      <c r="C124" s="17" t="s">
        <v>486</v>
      </c>
      <c r="D124" s="17" t="s">
        <v>487</v>
      </c>
      <c r="E124" s="17" t="s">
        <v>534</v>
      </c>
      <c r="F124" s="61" t="s">
        <v>9</v>
      </c>
      <c r="G124" s="61" t="s">
        <v>91</v>
      </c>
      <c r="H124" s="107"/>
      <c r="I124" s="123"/>
      <c r="K124"/>
    </row>
    <row r="125" spans="1:17" s="19" customFormat="1" ht="38.25" x14ac:dyDescent="0.25">
      <c r="A125" s="108">
        <v>132</v>
      </c>
      <c r="B125" s="108" t="s">
        <v>12</v>
      </c>
      <c r="C125" s="108" t="s">
        <v>630</v>
      </c>
      <c r="D125" s="155" t="s">
        <v>491</v>
      </c>
      <c r="E125" s="155" t="s">
        <v>488</v>
      </c>
      <c r="F125" s="108" t="s">
        <v>497</v>
      </c>
      <c r="G125" s="108" t="s">
        <v>91</v>
      </c>
      <c r="H125" s="107"/>
      <c r="I125" s="123"/>
      <c r="K125"/>
      <c r="Q125" s="156"/>
    </row>
    <row r="126" spans="1:17" s="19" customFormat="1" ht="153" x14ac:dyDescent="0.25">
      <c r="A126" s="108">
        <v>133</v>
      </c>
      <c r="B126" s="108" t="s">
        <v>100</v>
      </c>
      <c r="C126" s="108" t="s">
        <v>535</v>
      </c>
      <c r="D126" s="108" t="s">
        <v>741</v>
      </c>
      <c r="E126" s="155" t="s">
        <v>536</v>
      </c>
      <c r="F126" s="108" t="s">
        <v>497</v>
      </c>
      <c r="G126" s="108" t="s">
        <v>91</v>
      </c>
      <c r="H126" s="107"/>
      <c r="I126" s="123"/>
      <c r="K126"/>
    </row>
    <row r="127" spans="1:17" s="19" customFormat="1" ht="63.75" x14ac:dyDescent="0.25">
      <c r="A127" s="108">
        <v>134</v>
      </c>
      <c r="B127" s="108" t="s">
        <v>38</v>
      </c>
      <c r="C127" s="108" t="s">
        <v>489</v>
      </c>
      <c r="D127" s="108" t="s">
        <v>490</v>
      </c>
      <c r="E127" s="155" t="s">
        <v>742</v>
      </c>
      <c r="F127" s="108" t="s">
        <v>497</v>
      </c>
      <c r="G127" s="108" t="s">
        <v>91</v>
      </c>
      <c r="H127" s="107"/>
      <c r="I127" s="123"/>
      <c r="K127"/>
    </row>
    <row r="128" spans="1:17" s="19" customFormat="1" ht="38.25" x14ac:dyDescent="0.25">
      <c r="A128" s="108">
        <v>135</v>
      </c>
      <c r="B128" s="108" t="s">
        <v>43</v>
      </c>
      <c r="C128" s="108" t="s">
        <v>492</v>
      </c>
      <c r="D128" s="155" t="s">
        <v>494</v>
      </c>
      <c r="E128" s="155" t="s">
        <v>493</v>
      </c>
      <c r="F128" s="108" t="s">
        <v>497</v>
      </c>
      <c r="G128" s="108" t="s">
        <v>91</v>
      </c>
      <c r="H128" s="107"/>
      <c r="I128" s="123"/>
      <c r="K128"/>
    </row>
    <row r="129" spans="1:14" s="19" customFormat="1" ht="48.75" customHeight="1" x14ac:dyDescent="0.25">
      <c r="A129" s="108">
        <v>136</v>
      </c>
      <c r="B129" s="108" t="s">
        <v>99</v>
      </c>
      <c r="C129" s="108" t="s">
        <v>537</v>
      </c>
      <c r="D129" s="155" t="s">
        <v>538</v>
      </c>
      <c r="E129" s="155" t="s">
        <v>495</v>
      </c>
      <c r="F129" s="108" t="s">
        <v>497</v>
      </c>
      <c r="G129" s="108" t="s">
        <v>91</v>
      </c>
      <c r="H129" s="107"/>
      <c r="I129" s="123"/>
      <c r="K129"/>
      <c r="N129" s="10"/>
    </row>
    <row r="130" spans="1:14" s="19" customFormat="1" ht="38.25" x14ac:dyDescent="0.25">
      <c r="A130" s="108">
        <v>137</v>
      </c>
      <c r="B130" s="108" t="s">
        <v>99</v>
      </c>
      <c r="C130" s="108" t="s">
        <v>498</v>
      </c>
      <c r="D130" s="155" t="s">
        <v>539</v>
      </c>
      <c r="E130" s="155" t="s">
        <v>499</v>
      </c>
      <c r="F130" s="108" t="s">
        <v>497</v>
      </c>
      <c r="G130" s="108" t="s">
        <v>91</v>
      </c>
      <c r="H130" s="107"/>
      <c r="I130" s="123"/>
      <c r="K130"/>
    </row>
    <row r="131" spans="1:14" s="19" customFormat="1" ht="51" x14ac:dyDescent="0.25">
      <c r="A131" s="108">
        <v>138</v>
      </c>
      <c r="B131" s="108" t="s">
        <v>66</v>
      </c>
      <c r="C131" s="108" t="s">
        <v>500</v>
      </c>
      <c r="D131" s="155" t="s">
        <v>540</v>
      </c>
      <c r="E131" s="155" t="s">
        <v>541</v>
      </c>
      <c r="F131" s="108" t="s">
        <v>497</v>
      </c>
      <c r="G131" s="108" t="s">
        <v>91</v>
      </c>
      <c r="H131" s="107"/>
      <c r="I131" s="123"/>
      <c r="K131"/>
    </row>
    <row r="132" spans="1:14" s="19" customFormat="1" ht="38.25" x14ac:dyDescent="0.25">
      <c r="A132" s="108">
        <v>139</v>
      </c>
      <c r="B132" s="14" t="s">
        <v>451</v>
      </c>
      <c r="C132" s="17" t="s">
        <v>743</v>
      </c>
      <c r="D132" s="17" t="s">
        <v>744</v>
      </c>
      <c r="E132" s="17" t="s">
        <v>745</v>
      </c>
      <c r="F132" s="179" t="s">
        <v>9</v>
      </c>
      <c r="G132" s="179" t="s">
        <v>91</v>
      </c>
      <c r="H132" s="107"/>
      <c r="I132" s="123"/>
    </row>
    <row r="133" spans="1:14" ht="63.75" hidden="1" x14ac:dyDescent="0.25">
      <c r="A133" s="124">
        <v>92</v>
      </c>
      <c r="B133" s="125" t="s">
        <v>100</v>
      </c>
      <c r="C133" s="129" t="s">
        <v>93</v>
      </c>
      <c r="D133" s="129" t="s">
        <v>401</v>
      </c>
      <c r="E133" s="129" t="s">
        <v>94</v>
      </c>
      <c r="F133" s="128" t="s">
        <v>9</v>
      </c>
      <c r="G133" s="128" t="s">
        <v>92</v>
      </c>
      <c r="H133" s="137"/>
      <c r="I133" s="123"/>
    </row>
    <row r="134" spans="1:14" ht="63.75" hidden="1" x14ac:dyDescent="0.25">
      <c r="A134" s="124">
        <v>93</v>
      </c>
      <c r="B134" s="125" t="s">
        <v>100</v>
      </c>
      <c r="C134" s="129" t="s">
        <v>95</v>
      </c>
      <c r="D134" s="129" t="s">
        <v>96</v>
      </c>
      <c r="E134" s="129" t="s">
        <v>97</v>
      </c>
      <c r="F134" s="128" t="s">
        <v>9</v>
      </c>
      <c r="G134" s="128" t="s">
        <v>92</v>
      </c>
      <c r="H134" s="137"/>
      <c r="I134" s="123"/>
    </row>
    <row r="135" spans="1:14" ht="38.25" hidden="1" x14ac:dyDescent="0.25">
      <c r="A135" s="149">
        <v>94</v>
      </c>
      <c r="B135" s="150" t="s">
        <v>100</v>
      </c>
      <c r="C135" s="151" t="s">
        <v>79</v>
      </c>
      <c r="D135" s="151" t="s">
        <v>98</v>
      </c>
      <c r="E135" s="151" t="s">
        <v>81</v>
      </c>
      <c r="F135" s="152" t="s">
        <v>9</v>
      </c>
      <c r="G135" s="152" t="s">
        <v>92</v>
      </c>
      <c r="H135" s="153"/>
      <c r="I135" s="123"/>
    </row>
    <row r="153" spans="4:4" x14ac:dyDescent="0.25">
      <c r="D153" s="18"/>
    </row>
    <row r="154" spans="4:4" x14ac:dyDescent="0.25">
      <c r="D154" s="18"/>
    </row>
    <row r="155" spans="4:4" x14ac:dyDescent="0.25">
      <c r="D155" s="18"/>
    </row>
    <row r="156" spans="4:4" x14ac:dyDescent="0.25">
      <c r="D156" s="18"/>
    </row>
  </sheetData>
  <sheetProtection algorithmName="SHA-512" hashValue="LlyxD9g+thocqTZJgEVlnR7KsLzu0N49AVTfnTGqqXBAiPeP1E8jBUsnwzu9Mxk5M9l36l03k2h9G3i5H3qf1w==" saltValue="QwLFnWxbX2p37aXTeeLcmQ==" spinCount="100000" sheet="1" objects="1" scenarios="1"/>
  <protectedRanges>
    <protectedRange password="CEC8" sqref="C28:D31 B5:B53 B76 D5:D26 C5:C10 C12:C26 C33:D50 B72:B73" name="Rango1_3"/>
    <protectedRange password="CEC8" sqref="B71:D71 B74:D75 C72:D73" name="Rango1_1_2"/>
    <protectedRange password="CEC8" sqref="D51:D53" name="Rango1_2_6"/>
    <protectedRange password="CEC8" sqref="C51:C53" name="Rango1_2_1_1"/>
    <protectedRange password="CEC8" sqref="D54:D56" name="Rango1_2_2_1"/>
    <protectedRange password="CEC8" sqref="C54:C56" name="Rango1_2_3_1"/>
    <protectedRange password="CEC8" sqref="D61:D64" name="Rango1_2_4_1"/>
    <protectedRange password="CEC8" sqref="C61:C64" name="Rango1_2_5_1"/>
    <protectedRange password="CEC8" sqref="B68:B70" name="Rango1_1_1_2"/>
    <protectedRange password="CEC8" sqref="B65:B67" name="Rango1_1_1_1_1"/>
    <protectedRange password="CEC8" sqref="C98:C107 B93:B97 B108:B132" name="Rango1_1_2_1"/>
    <protectedRange password="CEC8" sqref="C32:D32" name="Rango1_3_1"/>
  </protectedRanges>
  <conditionalFormatting sqref="A5:G10 A12:G12 A11:B11 D11:G11 A13:B13 D13:G13 A157:G1037 A153:C156 E153:G156 A14:G25 A133:G152 A98:A132 B125:G132 A27:G31 A26:D26 F26:G26 A32:B32 F32:G32 A84:D84 F84:G84 A85:B85 E85:G85 C89:G89 A89 G86:G88 A91:G97 G90 A33:G83">
    <cfRule type="expression" dxfId="124" priority="33">
      <formula>$G5="Eliminado"</formula>
    </cfRule>
  </conditionalFormatting>
  <conditionalFormatting sqref="C13">
    <cfRule type="expression" dxfId="123" priority="84">
      <formula>$G11="Eliminado"</formula>
    </cfRule>
  </conditionalFormatting>
  <conditionalFormatting sqref="B98:G124">
    <cfRule type="expression" dxfId="122" priority="28">
      <formula>$G98="Eliminado"</formula>
    </cfRule>
  </conditionalFormatting>
  <conditionalFormatting sqref="E90">
    <cfRule type="expression" dxfId="121" priority="6">
      <formula>$G90="Eliminado"</formula>
    </cfRule>
  </conditionalFormatting>
  <conditionalFormatting sqref="E26">
    <cfRule type="expression" dxfId="120" priority="26">
      <formula>$G26="Eliminado"</formula>
    </cfRule>
  </conditionalFormatting>
  <conditionalFormatting sqref="C32:E32">
    <cfRule type="expression" dxfId="119" priority="24">
      <formula>$G32="Eliminado"</formula>
    </cfRule>
  </conditionalFormatting>
  <conditionalFormatting sqref="E84">
    <cfRule type="expression" dxfId="118" priority="22">
      <formula>$G84="Eliminado"</formula>
    </cfRule>
  </conditionalFormatting>
  <conditionalFormatting sqref="A90:D90 F90">
    <cfRule type="expression" dxfId="117" priority="7">
      <formula>$G90="Eliminado"</formula>
    </cfRule>
  </conditionalFormatting>
  <conditionalFormatting sqref="C85:D85">
    <cfRule type="expression" dxfId="116" priority="19">
      <formula>$G85="Eliminado"</formula>
    </cfRule>
  </conditionalFormatting>
  <conditionalFormatting sqref="B89">
    <cfRule type="expression" dxfId="115" priority="17">
      <formula>$G89="Eliminado"</formula>
    </cfRule>
  </conditionalFormatting>
  <conditionalFormatting sqref="E88">
    <cfRule type="expression" dxfId="114" priority="8">
      <formula>$G88="Eliminado"</formula>
    </cfRule>
  </conditionalFormatting>
  <conditionalFormatting sqref="A88:D88 F88">
    <cfRule type="expression" dxfId="113" priority="9">
      <formula>$G88="Eliminado"</formula>
    </cfRule>
  </conditionalFormatting>
  <conditionalFormatting sqref="C87:D87">
    <cfRule type="expression" dxfId="112" priority="10">
      <formula>$G87="Eliminado"</formula>
    </cfRule>
  </conditionalFormatting>
  <conditionalFormatting sqref="A86:D86 F86">
    <cfRule type="expression" dxfId="111" priority="13">
      <formula>$G86="Eliminado"</formula>
    </cfRule>
  </conditionalFormatting>
  <conditionalFormatting sqref="E86">
    <cfRule type="expression" dxfId="110" priority="12">
      <formula>$G86="Eliminado"</formula>
    </cfRule>
  </conditionalFormatting>
  <conditionalFormatting sqref="A87:B87 E87:F87">
    <cfRule type="expression" dxfId="109" priority="11">
      <formula>$G87="Eliminado"</formula>
    </cfRule>
  </conditionalFormatting>
  <dataValidations count="2">
    <dataValidation type="list" allowBlank="1" showInputMessage="1" showErrorMessage="1" sqref="F108:F135 G98:G107 F106 F5:F97" xr:uid="{00000000-0002-0000-0000-000000000000}">
      <formula1>Tipo</formula1>
    </dataValidation>
    <dataValidation type="list" allowBlank="1" showInputMessage="1" showErrorMessage="1" sqref="B108:B135 C98:C107 B90:B97 B5:B88" xr:uid="{00000000-0002-0000-0000-000001000000}">
      <formula1>Procesos</formula1>
    </dataValidation>
  </dataValidations>
  <pageMargins left="0.7" right="0.7" top="0.75" bottom="0.75" header="0.3" footer="0.3"/>
  <pageSetup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BF94"/>
  <sheetViews>
    <sheetView topLeftCell="V65" zoomScale="75" zoomScaleNormal="55" workbookViewId="0">
      <selection activeCell="T83" sqref="T83"/>
    </sheetView>
  </sheetViews>
  <sheetFormatPr baseColWidth="10" defaultRowHeight="15" x14ac:dyDescent="0.25"/>
  <cols>
    <col min="1" max="1" width="26" bestFit="1" customWidth="1"/>
    <col min="2" max="2" width="3.28515625" customWidth="1"/>
    <col min="3" max="3" width="77.140625" customWidth="1"/>
    <col min="4" max="4" width="3.140625" customWidth="1"/>
    <col min="5" max="5" width="29" customWidth="1"/>
    <col min="7" max="7" width="6.7109375" customWidth="1"/>
    <col min="8" max="8" width="69.42578125" customWidth="1"/>
    <col min="9" max="9" width="71" customWidth="1"/>
    <col min="10" max="10" width="6.42578125" customWidth="1"/>
    <col min="14" max="14" width="20.28515625" customWidth="1"/>
    <col min="17" max="17" width="11.42578125" style="19"/>
    <col min="18" max="18" width="23.85546875" style="19" customWidth="1"/>
    <col min="19" max="19" width="29.42578125" customWidth="1"/>
    <col min="20" max="24" width="20.85546875" customWidth="1"/>
    <col min="25" max="25" width="15.85546875" customWidth="1"/>
    <col min="27" max="27" width="12.42578125" customWidth="1"/>
    <col min="28" max="28" width="16" customWidth="1"/>
    <col min="32" max="32" width="24.42578125" customWidth="1"/>
    <col min="33" max="33" width="12.42578125" bestFit="1" customWidth="1"/>
    <col min="34" max="34" width="13.85546875" bestFit="1" customWidth="1"/>
    <col min="35" max="35" width="11" bestFit="1" customWidth="1"/>
    <col min="42" max="42" width="42.140625" customWidth="1"/>
    <col min="43" max="43" width="56.28515625" customWidth="1"/>
    <col min="44" max="46" width="42.140625" customWidth="1"/>
    <col min="47" max="50" width="37.85546875" customWidth="1"/>
    <col min="51" max="51" width="33.140625" customWidth="1"/>
    <col min="52" max="52" width="42.42578125" customWidth="1"/>
    <col min="53" max="57" width="27" customWidth="1"/>
  </cols>
  <sheetData>
    <row r="1" spans="1:58" s="19" customFormat="1" ht="17.25" thickBot="1" x14ac:dyDescent="0.3">
      <c r="A1" s="44"/>
      <c r="B1" s="45"/>
      <c r="C1" s="45"/>
      <c r="D1" s="45"/>
      <c r="E1" s="45"/>
      <c r="F1" s="46"/>
      <c r="G1" s="44"/>
      <c r="H1" s="45"/>
      <c r="I1" s="45"/>
      <c r="J1" s="45"/>
      <c r="K1" s="45"/>
      <c r="L1" s="45"/>
      <c r="M1" s="45"/>
      <c r="N1" s="45"/>
      <c r="O1" s="45"/>
      <c r="P1" s="45"/>
      <c r="Q1" s="44"/>
      <c r="R1" s="45"/>
      <c r="S1" s="45"/>
      <c r="T1" s="45"/>
      <c r="U1" s="79" t="s">
        <v>191</v>
      </c>
      <c r="V1" s="45"/>
      <c r="W1" s="45"/>
      <c r="X1" s="45"/>
      <c r="Y1" s="45"/>
      <c r="Z1" s="45"/>
      <c r="AA1" s="45"/>
      <c r="AB1" s="45"/>
      <c r="AC1" s="45"/>
      <c r="AD1" s="45"/>
      <c r="AE1" s="45"/>
      <c r="AF1" s="45"/>
      <c r="AG1" s="45"/>
      <c r="AH1" s="45"/>
      <c r="AI1" s="45"/>
      <c r="AJ1" s="45"/>
      <c r="AK1" s="44"/>
      <c r="AL1" s="45"/>
      <c r="AM1" s="45"/>
      <c r="AN1" s="45"/>
      <c r="AO1" s="45"/>
      <c r="AP1" s="45"/>
      <c r="AQ1" s="45"/>
      <c r="AR1" s="45"/>
      <c r="AS1" s="45"/>
      <c r="AT1" s="45"/>
      <c r="AU1" s="45"/>
      <c r="AV1" s="45"/>
      <c r="AW1" s="45"/>
      <c r="AX1" s="45"/>
      <c r="AY1" s="45"/>
      <c r="AZ1" s="45"/>
      <c r="BA1" s="45"/>
      <c r="BB1" s="45"/>
      <c r="BC1" s="45"/>
      <c r="BD1" s="45"/>
      <c r="BE1" s="45"/>
      <c r="BF1" s="46"/>
    </row>
    <row r="2" spans="1:58" s="19" customFormat="1" ht="26.25" thickBot="1" x14ac:dyDescent="0.3">
      <c r="A2" s="47"/>
      <c r="B2" s="12"/>
      <c r="C2" s="12"/>
      <c r="D2" s="12"/>
      <c r="E2" s="12"/>
      <c r="F2" s="48"/>
      <c r="G2" s="47"/>
      <c r="H2" s="12"/>
      <c r="I2" s="12"/>
      <c r="J2" s="12"/>
      <c r="K2" s="12"/>
      <c r="L2" s="12"/>
      <c r="M2" s="12"/>
      <c r="N2" s="12"/>
      <c r="O2" s="12"/>
      <c r="P2" s="12"/>
      <c r="Q2" s="47"/>
      <c r="R2" s="12"/>
      <c r="S2" s="12"/>
      <c r="T2" s="21" t="s">
        <v>171</v>
      </c>
      <c r="U2" s="22" t="s">
        <v>187</v>
      </c>
      <c r="V2" s="22" t="s">
        <v>172</v>
      </c>
      <c r="W2" s="22" t="s">
        <v>177</v>
      </c>
      <c r="X2" s="23" t="s">
        <v>188</v>
      </c>
      <c r="Y2" s="12"/>
      <c r="Z2" s="12"/>
      <c r="AA2" s="12"/>
      <c r="AB2" s="12"/>
      <c r="AC2" s="12"/>
      <c r="AD2" s="12"/>
      <c r="AE2" s="12"/>
      <c r="AF2" s="12"/>
      <c r="AG2" s="12"/>
      <c r="AH2" s="12"/>
      <c r="AI2" s="12"/>
      <c r="AJ2" s="12"/>
      <c r="AK2" s="47"/>
      <c r="AL2" s="12"/>
      <c r="AM2" s="12"/>
      <c r="AN2" s="12"/>
      <c r="AO2" s="12"/>
      <c r="AP2" s="12"/>
      <c r="AQ2" s="12"/>
      <c r="AR2" s="12"/>
      <c r="AS2" s="12"/>
      <c r="AT2" s="12"/>
      <c r="AU2" s="12"/>
      <c r="AV2" s="12"/>
      <c r="AW2" s="12"/>
      <c r="AX2" s="12"/>
      <c r="AY2" s="12"/>
      <c r="AZ2" s="12"/>
      <c r="BA2" s="12"/>
      <c r="BB2" s="12"/>
      <c r="BC2" s="12"/>
      <c r="BD2" s="12"/>
      <c r="BE2" s="12"/>
      <c r="BF2" s="48"/>
    </row>
    <row r="3" spans="1:58" s="19" customFormat="1" ht="64.5" thickBot="1" x14ac:dyDescent="0.3">
      <c r="A3" s="47"/>
      <c r="B3" s="12"/>
      <c r="C3" s="12"/>
      <c r="D3" s="12"/>
      <c r="E3" s="12"/>
      <c r="F3" s="48"/>
      <c r="G3" s="47"/>
      <c r="H3" s="12"/>
      <c r="I3" s="12"/>
      <c r="J3" s="12"/>
      <c r="K3" s="12"/>
      <c r="L3" s="12"/>
      <c r="M3" s="12"/>
      <c r="N3" s="12"/>
      <c r="O3" s="12"/>
      <c r="P3" s="12"/>
      <c r="Q3" s="47"/>
      <c r="R3" s="12"/>
      <c r="S3" s="12"/>
      <c r="T3" s="24" t="s">
        <v>189</v>
      </c>
      <c r="U3" s="25" t="s">
        <v>190</v>
      </c>
      <c r="V3" s="25" t="s">
        <v>190</v>
      </c>
      <c r="W3" s="25" t="s">
        <v>190</v>
      </c>
      <c r="X3" s="26" t="s">
        <v>190</v>
      </c>
      <c r="Y3" s="12"/>
      <c r="Z3" s="12"/>
      <c r="AA3" s="12"/>
      <c r="AB3" s="12"/>
      <c r="AC3" s="12"/>
      <c r="AD3" s="12"/>
      <c r="AE3" s="12"/>
      <c r="AF3" s="12"/>
      <c r="AG3" s="310" t="s">
        <v>264</v>
      </c>
      <c r="AH3" s="311"/>
      <c r="AI3" s="312"/>
      <c r="AJ3" s="12"/>
      <c r="AK3" s="47"/>
      <c r="AL3" s="12"/>
      <c r="AM3" s="12"/>
      <c r="AN3" s="12" t="s">
        <v>613</v>
      </c>
      <c r="AO3" s="12"/>
      <c r="AP3" s="80" t="s">
        <v>265</v>
      </c>
      <c r="AQ3" s="81" t="s">
        <v>266</v>
      </c>
      <c r="AR3" s="81" t="s">
        <v>267</v>
      </c>
      <c r="AS3" s="81" t="s">
        <v>268</v>
      </c>
      <c r="AT3" s="12"/>
      <c r="AU3" s="90" t="s">
        <v>306</v>
      </c>
      <c r="AV3" s="91" t="s">
        <v>307</v>
      </c>
      <c r="AW3" s="91" t="s">
        <v>308</v>
      </c>
      <c r="AX3" s="91" t="s">
        <v>309</v>
      </c>
      <c r="AY3" s="12"/>
      <c r="AZ3" s="101" t="s">
        <v>350</v>
      </c>
      <c r="BA3" s="80" t="s">
        <v>342</v>
      </c>
      <c r="BB3" s="81" t="s">
        <v>340</v>
      </c>
      <c r="BC3" s="81" t="s">
        <v>341</v>
      </c>
      <c r="BD3" s="81" t="s">
        <v>343</v>
      </c>
      <c r="BE3" s="81" t="s">
        <v>344</v>
      </c>
      <c r="BF3" s="48"/>
    </row>
    <row r="4" spans="1:58" s="19" customFormat="1" ht="17.25" thickBot="1" x14ac:dyDescent="0.3">
      <c r="A4" s="47"/>
      <c r="B4" s="12"/>
      <c r="C4" s="12"/>
      <c r="D4" s="12"/>
      <c r="E4" s="12"/>
      <c r="F4" s="48"/>
      <c r="G4" s="47"/>
      <c r="H4" s="53" t="s">
        <v>212</v>
      </c>
      <c r="I4" s="12"/>
      <c r="J4" s="12"/>
      <c r="K4" s="12"/>
      <c r="L4" s="12"/>
      <c r="M4" s="12"/>
      <c r="N4" s="12"/>
      <c r="O4" s="12"/>
      <c r="P4" s="12"/>
      <c r="Q4" s="47"/>
      <c r="R4" s="12"/>
      <c r="S4" s="12"/>
      <c r="T4" s="12"/>
      <c r="U4" s="12"/>
      <c r="V4" s="12"/>
      <c r="W4" s="12"/>
      <c r="X4" s="12"/>
      <c r="Y4" s="12"/>
      <c r="Z4" s="12"/>
      <c r="AA4" s="12"/>
      <c r="AB4" s="12"/>
      <c r="AC4" s="12"/>
      <c r="AD4" s="12"/>
      <c r="AF4" s="70" t="str">
        <f>CONCATENATE(AG4,AH4)</f>
        <v>Rara VezInsignificante</v>
      </c>
      <c r="AG4" s="73" t="s">
        <v>254</v>
      </c>
      <c r="AH4" s="72" t="s">
        <v>255</v>
      </c>
      <c r="AI4" s="61" t="s">
        <v>261</v>
      </c>
      <c r="AJ4" s="61">
        <v>1</v>
      </c>
      <c r="AK4" s="70">
        <v>1</v>
      </c>
      <c r="AL4" s="70">
        <f>+AJ4*AK4</f>
        <v>1</v>
      </c>
      <c r="AM4" s="12"/>
      <c r="AN4" s="12"/>
      <c r="AO4" s="12"/>
      <c r="AP4" s="304" t="s">
        <v>269</v>
      </c>
      <c r="AQ4" s="320" t="s">
        <v>270</v>
      </c>
      <c r="AR4" s="82" t="s">
        <v>271</v>
      </c>
      <c r="AS4" s="83">
        <v>15</v>
      </c>
      <c r="AT4" s="12"/>
      <c r="AU4" s="323" t="s">
        <v>310</v>
      </c>
      <c r="AV4" s="92" t="s">
        <v>311</v>
      </c>
      <c r="AW4" s="92" t="s">
        <v>312</v>
      </c>
      <c r="AX4" s="92" t="s">
        <v>169</v>
      </c>
      <c r="AY4" s="12"/>
      <c r="AZ4" s="99" t="str">
        <f>CONCATENATE(BA4,BB4,BC4)</f>
        <v>fuertedirectamentedirectamente</v>
      </c>
      <c r="BA4" s="100" t="s">
        <v>332</v>
      </c>
      <c r="BB4" s="100" t="s">
        <v>345</v>
      </c>
      <c r="BC4" s="100" t="s">
        <v>345</v>
      </c>
      <c r="BD4" s="100">
        <v>2</v>
      </c>
      <c r="BE4" s="100">
        <v>2</v>
      </c>
      <c r="BF4" s="48"/>
    </row>
    <row r="5" spans="1:58" ht="17.25" thickBot="1" x14ac:dyDescent="0.3">
      <c r="A5" s="47" t="s">
        <v>5</v>
      </c>
      <c r="B5" s="12"/>
      <c r="C5" s="12" t="s">
        <v>6</v>
      </c>
      <c r="D5" s="12"/>
      <c r="E5" s="12" t="s">
        <v>7</v>
      </c>
      <c r="F5" s="48"/>
      <c r="G5" s="54" t="s">
        <v>133</v>
      </c>
      <c r="H5" s="20" t="s">
        <v>134</v>
      </c>
      <c r="I5" s="20" t="s">
        <v>135</v>
      </c>
      <c r="J5" s="20" t="s">
        <v>136</v>
      </c>
      <c r="K5" s="12"/>
      <c r="L5" s="12" t="s">
        <v>155</v>
      </c>
      <c r="M5" s="12" t="s">
        <v>156</v>
      </c>
      <c r="N5" s="12" t="s">
        <v>157</v>
      </c>
      <c r="O5" s="12" t="s">
        <v>158</v>
      </c>
      <c r="P5" s="12"/>
      <c r="Q5" s="47"/>
      <c r="R5" s="12"/>
      <c r="S5" s="12"/>
      <c r="T5" s="12"/>
      <c r="U5" s="12"/>
      <c r="V5" s="12"/>
      <c r="W5" s="12"/>
      <c r="X5" s="12"/>
      <c r="Y5" s="12"/>
      <c r="Z5" s="12"/>
      <c r="AA5" s="12"/>
      <c r="AB5" s="12"/>
      <c r="AC5" s="12"/>
      <c r="AD5" s="12"/>
      <c r="AF5" s="70" t="str">
        <f t="shared" ref="AF5:AF28" si="0">CONCATENATE(AG5,AH5)</f>
        <v>ImprobableInsignificante</v>
      </c>
      <c r="AG5" s="73" t="s">
        <v>139</v>
      </c>
      <c r="AH5" s="72" t="s">
        <v>255</v>
      </c>
      <c r="AI5" s="61" t="s">
        <v>261</v>
      </c>
      <c r="AJ5" s="61">
        <v>2</v>
      </c>
      <c r="AK5" s="70">
        <v>2</v>
      </c>
      <c r="AL5" s="70">
        <f t="shared" ref="AL5:AL27" si="1">+AJ5*AK5</f>
        <v>4</v>
      </c>
      <c r="AM5" s="12"/>
      <c r="AN5" s="12"/>
      <c r="AO5" s="12"/>
      <c r="AP5" s="306"/>
      <c r="AQ5" s="322"/>
      <c r="AR5" s="82" t="s">
        <v>272</v>
      </c>
      <c r="AS5" s="83">
        <v>0</v>
      </c>
      <c r="AT5" s="12"/>
      <c r="AU5" s="324"/>
      <c r="AV5" s="92" t="s">
        <v>313</v>
      </c>
      <c r="AW5" s="92" t="s">
        <v>314</v>
      </c>
      <c r="AX5" s="92" t="s">
        <v>315</v>
      </c>
      <c r="AY5" s="12"/>
      <c r="AZ5" s="99" t="str">
        <f t="shared" ref="AZ5:AZ11" si="2">CONCATENATE(BA5,BB5,BC5)</f>
        <v>fuertedirectamenteindirectamente</v>
      </c>
      <c r="BA5" s="100" t="s">
        <v>332</v>
      </c>
      <c r="BB5" s="100" t="s">
        <v>345</v>
      </c>
      <c r="BC5" s="100" t="s">
        <v>346</v>
      </c>
      <c r="BD5" s="100">
        <v>2</v>
      </c>
      <c r="BE5" s="100">
        <v>1</v>
      </c>
      <c r="BF5" s="48"/>
    </row>
    <row r="6" spans="1:58" ht="17.25" thickBot="1" x14ac:dyDescent="0.3">
      <c r="A6" s="47" t="s">
        <v>8</v>
      </c>
      <c r="B6" s="12"/>
      <c r="C6" s="12" t="s">
        <v>99</v>
      </c>
      <c r="D6" s="12"/>
      <c r="E6" s="12" t="s">
        <v>128</v>
      </c>
      <c r="F6" s="48"/>
      <c r="G6" s="47" t="s">
        <v>137</v>
      </c>
      <c r="H6" s="28" t="s">
        <v>192</v>
      </c>
      <c r="I6" s="20" t="s">
        <v>138</v>
      </c>
      <c r="J6" s="12">
        <v>1</v>
      </c>
      <c r="K6" s="12"/>
      <c r="L6" s="12">
        <v>0</v>
      </c>
      <c r="M6" s="12">
        <v>50</v>
      </c>
      <c r="N6" s="12">
        <v>0</v>
      </c>
      <c r="O6" s="12" t="s">
        <v>159</v>
      </c>
      <c r="P6" s="12"/>
      <c r="Q6" s="47"/>
      <c r="R6" s="12"/>
      <c r="S6" s="12"/>
      <c r="T6" s="61" t="s">
        <v>145</v>
      </c>
      <c r="U6" s="57">
        <f>(IF($T$6="Casi seguro",5,"")*IF($U$11="Insignificante",1,""))</f>
        <v>5</v>
      </c>
      <c r="V6" s="57">
        <f>(IF($T$6="Casi seguro",5,"")*IF($V$11="Menor",2,""))</f>
        <v>10</v>
      </c>
      <c r="W6" s="58">
        <f>(IF($T$6="Casi seguro",5,"")*IF($W$11="Moderado",3,""))</f>
        <v>15</v>
      </c>
      <c r="X6" s="58">
        <f>(IF($T$6="Casi seguro",5,"")*IF($X$11="Mayor",4,""))</f>
        <v>20</v>
      </c>
      <c r="Y6" s="58">
        <f>(IF($T$6="Casi seguro",5,"")*IF($Y$11="Catastrófico",5,""))</f>
        <v>25</v>
      </c>
      <c r="Z6" s="12"/>
      <c r="AA6" s="12"/>
      <c r="AB6" s="12"/>
      <c r="AC6" s="12"/>
      <c r="AD6" s="12"/>
      <c r="AF6" s="70" t="str">
        <f t="shared" si="0"/>
        <v>PosibleInsignificante</v>
      </c>
      <c r="AG6" s="73" t="s">
        <v>141</v>
      </c>
      <c r="AH6" s="72" t="s">
        <v>255</v>
      </c>
      <c r="AI6" s="61" t="s">
        <v>261</v>
      </c>
      <c r="AJ6" s="61">
        <v>3</v>
      </c>
      <c r="AK6" s="70">
        <v>3</v>
      </c>
      <c r="AL6" s="70">
        <f>+AJ6*AK6</f>
        <v>9</v>
      </c>
      <c r="AM6" s="12"/>
      <c r="AN6" s="12"/>
      <c r="AO6" s="12"/>
      <c r="AP6" s="304" t="s">
        <v>273</v>
      </c>
      <c r="AQ6" s="320" t="s">
        <v>274</v>
      </c>
      <c r="AR6" s="82" t="s">
        <v>275</v>
      </c>
      <c r="AS6" s="82">
        <v>15</v>
      </c>
      <c r="AT6" s="12"/>
      <c r="AU6" s="325"/>
      <c r="AV6" s="92" t="s">
        <v>316</v>
      </c>
      <c r="AW6" s="92" t="s">
        <v>317</v>
      </c>
      <c r="AX6" s="92" t="s">
        <v>315</v>
      </c>
      <c r="AY6" s="12"/>
      <c r="AZ6" s="99" t="str">
        <f t="shared" si="2"/>
        <v>fuertedirectamenteno disminuye</v>
      </c>
      <c r="BA6" s="100" t="s">
        <v>332</v>
      </c>
      <c r="BB6" s="100" t="s">
        <v>345</v>
      </c>
      <c r="BC6" s="100" t="s">
        <v>347</v>
      </c>
      <c r="BD6" s="100">
        <v>2</v>
      </c>
      <c r="BE6" s="100">
        <v>0</v>
      </c>
      <c r="BF6" s="48"/>
    </row>
    <row r="7" spans="1:58" ht="17.25" thickBot="1" x14ac:dyDescent="0.3">
      <c r="A7" s="47" t="s">
        <v>9</v>
      </c>
      <c r="B7" s="12"/>
      <c r="C7" s="12" t="s">
        <v>76</v>
      </c>
      <c r="D7" s="12"/>
      <c r="E7" s="12" t="s">
        <v>123</v>
      </c>
      <c r="F7" s="48"/>
      <c r="G7" s="47" t="s">
        <v>139</v>
      </c>
      <c r="H7" s="29" t="s">
        <v>174</v>
      </c>
      <c r="I7" s="20" t="s">
        <v>140</v>
      </c>
      <c r="J7" s="12">
        <v>2</v>
      </c>
      <c r="K7" s="12"/>
      <c r="L7" s="12">
        <v>51</v>
      </c>
      <c r="M7" s="12">
        <v>75</v>
      </c>
      <c r="N7" s="12">
        <v>1</v>
      </c>
      <c r="O7" s="12" t="s">
        <v>160</v>
      </c>
      <c r="P7" s="12"/>
      <c r="Q7" s="47"/>
      <c r="R7" s="12"/>
      <c r="S7" s="12"/>
      <c r="T7" s="61" t="s">
        <v>143</v>
      </c>
      <c r="U7" s="59">
        <f>(IF($T$7="Probable",4,"")*IF($U$11="Insignificante",1,""))</f>
        <v>4</v>
      </c>
      <c r="V7" s="57">
        <f>(IF($T$7="Probable",4,"")*IF($V$11="Menor",2,""))</f>
        <v>8</v>
      </c>
      <c r="W7" s="57">
        <f>(IF($T$7="Probable",4,"")*IF($W$11="Moderado",3,""))</f>
        <v>12</v>
      </c>
      <c r="X7" s="58">
        <f>(IF($T$7="Probable",4,"")*IF($X$11="Mayor",4,""))</f>
        <v>16</v>
      </c>
      <c r="Y7" s="58">
        <f>(IF($T$7="Probable",4,"")*IF($Y$11="Catastrófico",5,""))</f>
        <v>20</v>
      </c>
      <c r="Z7" s="12"/>
      <c r="AA7" s="12"/>
      <c r="AB7" s="12"/>
      <c r="AC7" s="12"/>
      <c r="AD7" s="12"/>
      <c r="AF7" s="70" t="str">
        <f t="shared" si="0"/>
        <v>ProbableInsignificante</v>
      </c>
      <c r="AG7" s="73" t="s">
        <v>143</v>
      </c>
      <c r="AH7" s="72" t="s">
        <v>255</v>
      </c>
      <c r="AI7" s="35" t="s">
        <v>166</v>
      </c>
      <c r="AJ7" s="35">
        <v>4</v>
      </c>
      <c r="AK7" s="70">
        <v>4</v>
      </c>
      <c r="AL7" s="70">
        <f t="shared" si="1"/>
        <v>16</v>
      </c>
      <c r="AM7" s="12"/>
      <c r="AN7" s="12"/>
      <c r="AO7" s="12"/>
      <c r="AP7" s="306"/>
      <c r="AQ7" s="322"/>
      <c r="AR7" s="82" t="s">
        <v>276</v>
      </c>
      <c r="AS7" s="82">
        <v>0</v>
      </c>
      <c r="AT7" s="12"/>
      <c r="AU7" s="323" t="s">
        <v>318</v>
      </c>
      <c r="AV7" s="92" t="s">
        <v>311</v>
      </c>
      <c r="AW7" s="92" t="s">
        <v>319</v>
      </c>
      <c r="AX7" s="92" t="s">
        <v>315</v>
      </c>
      <c r="AY7" s="12"/>
      <c r="AZ7" s="99" t="str">
        <f t="shared" si="2"/>
        <v>fuerteno disminuyedirectamente</v>
      </c>
      <c r="BA7" s="100" t="s">
        <v>332</v>
      </c>
      <c r="BB7" s="100" t="s">
        <v>347</v>
      </c>
      <c r="BC7" s="100" t="s">
        <v>345</v>
      </c>
      <c r="BD7" s="100">
        <v>0</v>
      </c>
      <c r="BE7" s="100">
        <v>2</v>
      </c>
      <c r="BF7" s="48"/>
    </row>
    <row r="8" spans="1:58" ht="17.25" thickBot="1" x14ac:dyDescent="0.3">
      <c r="A8" s="47" t="s">
        <v>10</v>
      </c>
      <c r="B8" s="12"/>
      <c r="C8" s="12" t="s">
        <v>55</v>
      </c>
      <c r="D8" s="12"/>
      <c r="E8" s="12" t="s">
        <v>104</v>
      </c>
      <c r="F8" s="48"/>
      <c r="G8" s="47" t="s">
        <v>141</v>
      </c>
      <c r="H8" s="28" t="s">
        <v>193</v>
      </c>
      <c r="I8" s="20" t="s">
        <v>142</v>
      </c>
      <c r="J8" s="12">
        <v>3</v>
      </c>
      <c r="K8" s="12"/>
      <c r="L8" s="12">
        <v>76</v>
      </c>
      <c r="M8" s="12">
        <v>100</v>
      </c>
      <c r="N8" s="12">
        <v>2</v>
      </c>
      <c r="O8" s="12" t="s">
        <v>161</v>
      </c>
      <c r="P8" s="12"/>
      <c r="Q8" s="47"/>
      <c r="R8" s="12"/>
      <c r="S8" s="12"/>
      <c r="T8" s="61" t="s">
        <v>141</v>
      </c>
      <c r="U8" s="60">
        <f>(IF($T$8="Posible",3,"")*IF($U$11="Insignificante",1,""))</f>
        <v>3</v>
      </c>
      <c r="V8" s="59">
        <f>(IF($T$8="Posible",3,"")*IF($V$11="Menor",2,""))</f>
        <v>6</v>
      </c>
      <c r="W8" s="57">
        <f>(IF($T$8="Posible",3,"")*IF($W$11="Moderado",3,""))</f>
        <v>9</v>
      </c>
      <c r="X8" s="58">
        <f>(IF($T$8="Posible",3,"")*IF($X$11="Mayor",4,""))</f>
        <v>12</v>
      </c>
      <c r="Y8" s="58">
        <f>(IF($T$8="Posible",3,"")*IF($Y$11="Catastrófico",5,""))</f>
        <v>15</v>
      </c>
      <c r="Z8" s="12"/>
      <c r="AA8" s="12"/>
      <c r="AB8" s="12"/>
      <c r="AC8" s="12"/>
      <c r="AD8" s="12"/>
      <c r="AF8" s="70" t="str">
        <f t="shared" si="0"/>
        <v>Casi seguroInsignificante</v>
      </c>
      <c r="AG8" s="73" t="s">
        <v>145</v>
      </c>
      <c r="AH8" s="72" t="s">
        <v>255</v>
      </c>
      <c r="AI8" s="61" t="s">
        <v>262</v>
      </c>
      <c r="AJ8" s="35">
        <v>5</v>
      </c>
      <c r="AK8" s="70">
        <v>5</v>
      </c>
      <c r="AL8" s="70">
        <f t="shared" si="1"/>
        <v>25</v>
      </c>
      <c r="AM8" s="12"/>
      <c r="AN8" s="12"/>
      <c r="AO8" s="12"/>
      <c r="AP8" s="304" t="s">
        <v>277</v>
      </c>
      <c r="AQ8" s="320" t="s">
        <v>278</v>
      </c>
      <c r="AR8" s="82" t="s">
        <v>279</v>
      </c>
      <c r="AS8" s="82">
        <v>15</v>
      </c>
      <c r="AT8" s="12"/>
      <c r="AU8" s="324"/>
      <c r="AV8" s="92" t="s">
        <v>313</v>
      </c>
      <c r="AW8" s="92" t="s">
        <v>320</v>
      </c>
      <c r="AX8" s="92" t="s">
        <v>315</v>
      </c>
      <c r="AY8" s="12"/>
      <c r="AZ8" s="99" t="str">
        <f t="shared" si="2"/>
        <v>moderadodirectamentedirectamente</v>
      </c>
      <c r="BA8" s="100" t="s">
        <v>333</v>
      </c>
      <c r="BB8" s="100" t="s">
        <v>345</v>
      </c>
      <c r="BC8" s="100" t="s">
        <v>345</v>
      </c>
      <c r="BD8" s="100">
        <v>1</v>
      </c>
      <c r="BE8" s="100">
        <v>1</v>
      </c>
      <c r="BF8" s="48"/>
    </row>
    <row r="9" spans="1:58" ht="17.25" thickBot="1" x14ac:dyDescent="0.3">
      <c r="A9" t="s">
        <v>497</v>
      </c>
      <c r="B9" s="12"/>
      <c r="C9" s="12" t="s">
        <v>57</v>
      </c>
      <c r="D9" s="12"/>
      <c r="E9" s="12" t="s">
        <v>121</v>
      </c>
      <c r="F9" s="48"/>
      <c r="G9" s="47" t="s">
        <v>143</v>
      </c>
      <c r="H9" s="29" t="s">
        <v>194</v>
      </c>
      <c r="I9" s="20" t="s">
        <v>144</v>
      </c>
      <c r="J9" s="12">
        <v>4</v>
      </c>
      <c r="K9" s="12"/>
      <c r="L9" s="12"/>
      <c r="M9" s="12"/>
      <c r="N9" s="12"/>
      <c r="O9" s="12"/>
      <c r="P9" s="12"/>
      <c r="Q9" s="47"/>
      <c r="R9" s="12"/>
      <c r="S9" s="12"/>
      <c r="T9" s="61" t="s">
        <v>139</v>
      </c>
      <c r="U9" s="60">
        <f>(IF($T$9="Improbable",2,"")*IF($U$11="Insignificante",1,""))</f>
        <v>2</v>
      </c>
      <c r="V9" s="60">
        <f>(IF($T$9="Improbable",2,"")*IF($V$11="Menor",2,""))</f>
        <v>4</v>
      </c>
      <c r="W9" s="59">
        <f>(IF($T$9="Improbable",2,"")*IF($W$11="Moderado",3,""))</f>
        <v>6</v>
      </c>
      <c r="X9" s="57">
        <f>(IF($T$9="Improbable",2,"")*IF($X$11="Mayor",4,""))</f>
        <v>8</v>
      </c>
      <c r="Y9" s="58">
        <f>(IF($T$9="Improbable",2,"")*IF($Y$11="Catastrófico",5,""))</f>
        <v>10</v>
      </c>
      <c r="Z9" s="12"/>
      <c r="AA9" s="12"/>
      <c r="AB9" s="12"/>
      <c r="AC9" s="12"/>
      <c r="AD9" s="12"/>
      <c r="AF9" s="70" t="str">
        <f t="shared" si="0"/>
        <v>Rara VezMenor</v>
      </c>
      <c r="AG9" s="73" t="s">
        <v>254</v>
      </c>
      <c r="AH9" s="72" t="s">
        <v>176</v>
      </c>
      <c r="AI9" s="61" t="s">
        <v>261</v>
      </c>
      <c r="AJ9" s="35">
        <v>6</v>
      </c>
      <c r="AK9" s="70">
        <v>2</v>
      </c>
      <c r="AL9" s="70">
        <f t="shared" si="1"/>
        <v>12</v>
      </c>
      <c r="AM9" s="12"/>
      <c r="AN9" s="12"/>
      <c r="AO9" s="12"/>
      <c r="AP9" s="306"/>
      <c r="AQ9" s="322"/>
      <c r="AR9" s="82" t="s">
        <v>280</v>
      </c>
      <c r="AS9" s="82">
        <v>0</v>
      </c>
      <c r="AT9" s="12"/>
      <c r="AU9" s="325"/>
      <c r="AV9" s="92" t="s">
        <v>316</v>
      </c>
      <c r="AW9" s="92" t="s">
        <v>321</v>
      </c>
      <c r="AX9" s="92" t="s">
        <v>315</v>
      </c>
      <c r="AY9" s="12"/>
      <c r="AZ9" s="99" t="str">
        <f t="shared" si="2"/>
        <v>moderadodirectamenteIndirectamente</v>
      </c>
      <c r="BA9" s="100" t="s">
        <v>333</v>
      </c>
      <c r="BB9" s="100" t="s">
        <v>345</v>
      </c>
      <c r="BC9" s="100" t="s">
        <v>348</v>
      </c>
      <c r="BD9" s="100">
        <v>1</v>
      </c>
      <c r="BE9" s="100">
        <v>0</v>
      </c>
      <c r="BF9" s="48"/>
    </row>
    <row r="10" spans="1:58" ht="17.25" thickBot="1" x14ac:dyDescent="0.3">
      <c r="A10" s="47" t="s">
        <v>11</v>
      </c>
      <c r="B10" s="12"/>
      <c r="C10" s="12" t="s">
        <v>60</v>
      </c>
      <c r="D10" s="12"/>
      <c r="E10" s="12" t="s">
        <v>118</v>
      </c>
      <c r="F10" s="48"/>
      <c r="G10" s="47" t="s">
        <v>145</v>
      </c>
      <c r="H10" s="28" t="s">
        <v>173</v>
      </c>
      <c r="I10" s="20" t="s">
        <v>146</v>
      </c>
      <c r="J10" s="12">
        <v>5</v>
      </c>
      <c r="K10" s="12"/>
      <c r="L10" s="12"/>
      <c r="M10" s="12"/>
      <c r="N10" s="12"/>
      <c r="O10" s="12"/>
      <c r="P10" s="12"/>
      <c r="Q10" s="47"/>
      <c r="R10" s="12"/>
      <c r="S10" s="12"/>
      <c r="T10" s="61" t="s">
        <v>254</v>
      </c>
      <c r="U10" s="60">
        <f>(IF($T$10="Rara Vez",1,"")*IF($U$11="Insignificante",1,""))</f>
        <v>1</v>
      </c>
      <c r="V10" s="60">
        <f>(IF($T$10="Rara Vez",1,"")*IF($V$11="Menor",2,""))</f>
        <v>2</v>
      </c>
      <c r="W10" s="59">
        <f>(IF($T$10="Rara Vez",1,"")*IF($W$11="Moderado",3,""))</f>
        <v>3</v>
      </c>
      <c r="X10" s="57">
        <f>(IF($T$10="Rara Vez",1,"")*IF($X$11="Mayor",4,""))</f>
        <v>4</v>
      </c>
      <c r="Y10" s="58">
        <f>(IF($T$10="Rara Vez",1,"")*IF($Y$11="Catastrófico",5,""))</f>
        <v>5</v>
      </c>
      <c r="Z10" s="12"/>
      <c r="AA10" s="12"/>
      <c r="AB10" s="12"/>
      <c r="AC10" s="12"/>
      <c r="AD10" s="12"/>
      <c r="AF10" s="70" t="str">
        <f t="shared" si="0"/>
        <v>ImprobableMenor</v>
      </c>
      <c r="AG10" s="73" t="s">
        <v>139</v>
      </c>
      <c r="AH10" s="72" t="s">
        <v>176</v>
      </c>
      <c r="AI10" s="61" t="s">
        <v>261</v>
      </c>
      <c r="AJ10" s="35">
        <v>7</v>
      </c>
      <c r="AK10" s="70">
        <v>4</v>
      </c>
      <c r="AL10" s="70">
        <f>+AJ10*AK10</f>
        <v>28</v>
      </c>
      <c r="AM10" s="12"/>
      <c r="AN10" s="12"/>
      <c r="AO10" s="12"/>
      <c r="AP10" s="304" t="s">
        <v>281</v>
      </c>
      <c r="AQ10" s="320" t="s">
        <v>282</v>
      </c>
      <c r="AR10" s="82" t="s">
        <v>283</v>
      </c>
      <c r="AS10" s="82">
        <v>15</v>
      </c>
      <c r="AT10" s="12"/>
      <c r="AU10" s="94" t="s">
        <v>322</v>
      </c>
      <c r="AV10" s="92" t="s">
        <v>311</v>
      </c>
      <c r="AW10" s="92" t="s">
        <v>324</v>
      </c>
      <c r="AX10" s="92" t="s">
        <v>315</v>
      </c>
      <c r="AY10" s="12"/>
      <c r="AZ10" s="99" t="str">
        <f t="shared" si="2"/>
        <v>moderadodirectamenteNo disminuye</v>
      </c>
      <c r="BA10" s="100" t="s">
        <v>333</v>
      </c>
      <c r="BB10" s="100" t="s">
        <v>345</v>
      </c>
      <c r="BC10" s="100" t="s">
        <v>349</v>
      </c>
      <c r="BD10" s="100">
        <v>1</v>
      </c>
      <c r="BE10" s="100">
        <v>0</v>
      </c>
      <c r="BF10" s="48"/>
    </row>
    <row r="11" spans="1:58" ht="17.25" thickBot="1" x14ac:dyDescent="0.3">
      <c r="A11" s="47" t="s">
        <v>131</v>
      </c>
      <c r="B11" s="12"/>
      <c r="C11" s="12" t="s">
        <v>38</v>
      </c>
      <c r="D11" s="12"/>
      <c r="E11" s="12" t="s">
        <v>105</v>
      </c>
      <c r="F11" s="48"/>
      <c r="G11" s="47"/>
      <c r="H11" s="12"/>
      <c r="I11" s="12"/>
      <c r="J11" s="12"/>
      <c r="K11" s="12"/>
      <c r="L11" s="12"/>
      <c r="M11" s="12"/>
      <c r="N11" s="12"/>
      <c r="O11" s="12"/>
      <c r="P11" s="12"/>
      <c r="Q11" s="47"/>
      <c r="R11" s="12"/>
      <c r="S11" s="12"/>
      <c r="T11" s="12"/>
      <c r="U11" s="61" t="s">
        <v>255</v>
      </c>
      <c r="V11" s="61" t="s">
        <v>176</v>
      </c>
      <c r="W11" s="61" t="s">
        <v>166</v>
      </c>
      <c r="X11" s="61" t="s">
        <v>167</v>
      </c>
      <c r="Y11" s="61" t="s">
        <v>256</v>
      </c>
      <c r="Z11" s="12"/>
      <c r="AA11" s="12"/>
      <c r="AB11" s="12"/>
      <c r="AC11" s="12"/>
      <c r="AD11" s="12"/>
      <c r="AF11" s="70" t="str">
        <f t="shared" si="0"/>
        <v>PosibleMenor</v>
      </c>
      <c r="AG11" s="73" t="s">
        <v>141</v>
      </c>
      <c r="AH11" s="72" t="s">
        <v>176</v>
      </c>
      <c r="AI11" s="61" t="s">
        <v>166</v>
      </c>
      <c r="AJ11" s="35">
        <v>8</v>
      </c>
      <c r="AK11" s="70">
        <v>6</v>
      </c>
      <c r="AL11" s="70">
        <f t="shared" si="1"/>
        <v>48</v>
      </c>
      <c r="AM11" s="12"/>
      <c r="AN11" s="12"/>
      <c r="AO11" s="12"/>
      <c r="AP11" s="305"/>
      <c r="AQ11" s="321"/>
      <c r="AR11" s="82" t="s">
        <v>284</v>
      </c>
      <c r="AS11" s="82">
        <v>10</v>
      </c>
      <c r="AT11" s="12"/>
      <c r="AU11" s="94" t="s">
        <v>323</v>
      </c>
      <c r="AV11" s="92" t="s">
        <v>313</v>
      </c>
      <c r="AW11" s="92" t="s">
        <v>325</v>
      </c>
      <c r="AX11" s="92" t="s">
        <v>315</v>
      </c>
      <c r="AY11" s="12"/>
      <c r="AZ11" s="99" t="str">
        <f t="shared" si="2"/>
        <v>moderadono disminuyedirectamente</v>
      </c>
      <c r="BA11" s="100" t="s">
        <v>333</v>
      </c>
      <c r="BB11" s="100" t="s">
        <v>347</v>
      </c>
      <c r="BC11" s="100" t="s">
        <v>345</v>
      </c>
      <c r="BD11" s="100">
        <v>0</v>
      </c>
      <c r="BE11" s="100">
        <v>1</v>
      </c>
      <c r="BF11" s="48"/>
    </row>
    <row r="12" spans="1:58" ht="17.25" thickBot="1" x14ac:dyDescent="0.3">
      <c r="A12" s="47"/>
      <c r="B12" s="12"/>
      <c r="C12" s="12" t="s">
        <v>35</v>
      </c>
      <c r="D12" s="12"/>
      <c r="E12" s="12" t="s">
        <v>120</v>
      </c>
      <c r="F12" s="48"/>
      <c r="G12" s="47"/>
      <c r="H12" s="55" t="s">
        <v>213</v>
      </c>
      <c r="I12" s="12"/>
      <c r="J12" s="12"/>
      <c r="K12" s="12"/>
      <c r="L12" s="12"/>
      <c r="M12" s="12"/>
      <c r="N12" s="12"/>
      <c r="O12" s="12"/>
      <c r="P12" s="12"/>
      <c r="Q12" s="47"/>
      <c r="R12" s="12"/>
      <c r="S12" s="12"/>
      <c r="T12" s="12"/>
      <c r="U12" s="12"/>
      <c r="V12" s="12"/>
      <c r="W12" s="12"/>
      <c r="X12" s="12"/>
      <c r="Y12" s="12"/>
      <c r="Z12" s="12"/>
      <c r="AA12" s="12"/>
      <c r="AB12" s="12"/>
      <c r="AC12" s="12"/>
      <c r="AD12" s="12"/>
      <c r="AF12" s="70" t="str">
        <f t="shared" si="0"/>
        <v>ProbableMenor</v>
      </c>
      <c r="AG12" s="73" t="s">
        <v>143</v>
      </c>
      <c r="AH12" s="72" t="s">
        <v>176</v>
      </c>
      <c r="AI12" s="35" t="s">
        <v>262</v>
      </c>
      <c r="AJ12" s="35">
        <v>9</v>
      </c>
      <c r="AK12" s="70">
        <v>8</v>
      </c>
      <c r="AL12" s="70">
        <f t="shared" si="1"/>
        <v>72</v>
      </c>
      <c r="AM12" s="12"/>
      <c r="AN12" s="12"/>
      <c r="AO12" s="12"/>
      <c r="AP12" s="306"/>
      <c r="AQ12" s="322"/>
      <c r="AR12" s="83" t="s">
        <v>285</v>
      </c>
      <c r="AS12" s="83">
        <v>0</v>
      </c>
      <c r="AT12" s="12"/>
      <c r="AU12" s="93"/>
      <c r="AV12" s="92" t="s">
        <v>316</v>
      </c>
      <c r="AW12" s="92" t="s">
        <v>326</v>
      </c>
      <c r="AX12" s="92" t="s">
        <v>315</v>
      </c>
      <c r="AY12" s="12"/>
      <c r="AZ12" s="12"/>
      <c r="BA12" s="12"/>
      <c r="BB12" s="12"/>
      <c r="BC12" s="12"/>
      <c r="BD12" s="12"/>
      <c r="BE12" s="12"/>
      <c r="BF12" s="48"/>
    </row>
    <row r="13" spans="1:58" ht="26.25" thickBot="1" x14ac:dyDescent="0.3">
      <c r="A13" s="47"/>
      <c r="B13" s="12"/>
      <c r="C13" s="12" t="s">
        <v>101</v>
      </c>
      <c r="D13" s="12"/>
      <c r="E13" s="12" t="s">
        <v>102</v>
      </c>
      <c r="F13" s="48"/>
      <c r="G13" s="30" t="s">
        <v>198</v>
      </c>
      <c r="H13" s="30" t="s">
        <v>130</v>
      </c>
      <c r="I13" s="30" t="s">
        <v>148</v>
      </c>
      <c r="J13" s="30" t="s">
        <v>149</v>
      </c>
      <c r="K13" s="30" t="s">
        <v>150</v>
      </c>
      <c r="L13" s="30" t="s">
        <v>151</v>
      </c>
      <c r="M13" s="30" t="s">
        <v>152</v>
      </c>
      <c r="N13" s="30" t="s">
        <v>153</v>
      </c>
      <c r="O13" s="30" t="s">
        <v>154</v>
      </c>
      <c r="P13" s="76" t="s">
        <v>195</v>
      </c>
      <c r="Q13" s="47"/>
      <c r="R13" s="12"/>
      <c r="S13" s="12"/>
      <c r="T13" s="12"/>
      <c r="U13" s="12"/>
      <c r="V13" s="12"/>
      <c r="W13" s="12"/>
      <c r="X13" s="12"/>
      <c r="Y13" s="12"/>
      <c r="Z13" s="12"/>
      <c r="AA13" s="12"/>
      <c r="AB13" s="12"/>
      <c r="AC13" s="12"/>
      <c r="AD13" s="12"/>
      <c r="AF13" s="70" t="str">
        <f t="shared" si="0"/>
        <v>Casi seguroMenor</v>
      </c>
      <c r="AG13" s="73" t="s">
        <v>145</v>
      </c>
      <c r="AH13" s="72" t="s">
        <v>176</v>
      </c>
      <c r="AI13" s="61" t="s">
        <v>262</v>
      </c>
      <c r="AJ13" s="35">
        <v>10</v>
      </c>
      <c r="AK13" s="70">
        <v>10</v>
      </c>
      <c r="AL13" s="70">
        <f t="shared" si="1"/>
        <v>100</v>
      </c>
      <c r="AM13" s="12"/>
      <c r="AN13" s="12"/>
      <c r="AO13" s="12"/>
      <c r="AP13" s="304" t="s">
        <v>286</v>
      </c>
      <c r="AQ13" s="84" t="s">
        <v>287</v>
      </c>
      <c r="AR13" s="85" t="s">
        <v>288</v>
      </c>
      <c r="AS13" s="85">
        <v>15</v>
      </c>
      <c r="AT13" s="12"/>
      <c r="AU13" s="12"/>
      <c r="AV13" s="12"/>
      <c r="AW13" s="12"/>
      <c r="AX13" s="12"/>
      <c r="AY13" s="12"/>
      <c r="AZ13" s="12"/>
      <c r="BA13" s="12"/>
      <c r="BB13" s="95" t="s">
        <v>351</v>
      </c>
      <c r="BC13" s="95" t="s">
        <v>351</v>
      </c>
      <c r="BD13" s="12"/>
      <c r="BE13" s="12"/>
      <c r="BF13" s="48"/>
    </row>
    <row r="14" spans="1:58" ht="17.25" thickBot="1" x14ac:dyDescent="0.3">
      <c r="A14" s="47"/>
      <c r="B14" s="12"/>
      <c r="C14" s="12" t="s">
        <v>100</v>
      </c>
      <c r="D14" s="12"/>
      <c r="E14" s="12" t="s">
        <v>111</v>
      </c>
      <c r="F14" s="48"/>
      <c r="G14" s="318">
        <v>1</v>
      </c>
      <c r="H14" s="319" t="s">
        <v>196</v>
      </c>
      <c r="I14" s="317">
        <v>5</v>
      </c>
      <c r="J14" s="317">
        <v>4</v>
      </c>
      <c r="K14" s="317">
        <v>3</v>
      </c>
      <c r="L14" s="317">
        <v>5</v>
      </c>
      <c r="M14" s="317">
        <v>3</v>
      </c>
      <c r="N14" s="317">
        <v>4</v>
      </c>
      <c r="O14" s="317">
        <f>SUM(I14:N15)</f>
        <v>24</v>
      </c>
      <c r="P14" s="77">
        <f>AVERAGE(I14:N15)</f>
        <v>4</v>
      </c>
      <c r="Q14" s="47"/>
      <c r="R14" s="12"/>
      <c r="S14" s="12"/>
      <c r="T14" s="12"/>
      <c r="U14" s="12"/>
      <c r="V14" s="12"/>
      <c r="W14" s="12"/>
      <c r="X14" s="12"/>
      <c r="Y14" s="12"/>
      <c r="Z14" s="12"/>
      <c r="AA14" s="12"/>
      <c r="AB14" s="12"/>
      <c r="AC14" s="12"/>
      <c r="AD14" s="12"/>
      <c r="AF14" s="70" t="str">
        <f t="shared" si="0"/>
        <v>Rara VezModerado</v>
      </c>
      <c r="AG14" s="73" t="s">
        <v>254</v>
      </c>
      <c r="AH14" s="72" t="s">
        <v>166</v>
      </c>
      <c r="AI14" s="61" t="s">
        <v>166</v>
      </c>
      <c r="AJ14" s="35">
        <v>11</v>
      </c>
      <c r="AK14" s="70">
        <v>3</v>
      </c>
      <c r="AL14" s="70">
        <f t="shared" si="1"/>
        <v>33</v>
      </c>
      <c r="AM14" s="12"/>
      <c r="AN14" s="12"/>
      <c r="AO14" s="12"/>
      <c r="AP14" s="306"/>
      <c r="AQ14" s="84" t="s">
        <v>289</v>
      </c>
      <c r="AR14" s="85" t="s">
        <v>290</v>
      </c>
      <c r="AS14" s="85">
        <v>0</v>
      </c>
      <c r="AT14" s="12"/>
      <c r="AU14" s="12"/>
      <c r="AV14" s="12"/>
      <c r="AW14" s="12"/>
      <c r="AX14" s="12"/>
      <c r="AY14" s="12"/>
      <c r="AZ14" s="12"/>
      <c r="BA14" s="12"/>
      <c r="BB14" s="95" t="s">
        <v>349</v>
      </c>
      <c r="BC14" s="95" t="s">
        <v>348</v>
      </c>
      <c r="BD14" s="12"/>
      <c r="BE14" s="12"/>
      <c r="BF14" s="48"/>
    </row>
    <row r="15" spans="1:58" ht="45.75" thickBot="1" x14ac:dyDescent="0.3">
      <c r="A15" s="47"/>
      <c r="B15" s="12"/>
      <c r="C15" s="12" t="s">
        <v>66</v>
      </c>
      <c r="D15" s="12"/>
      <c r="E15" s="12" t="s">
        <v>112</v>
      </c>
      <c r="F15" s="48"/>
      <c r="G15" s="318"/>
      <c r="H15" s="319"/>
      <c r="I15" s="317"/>
      <c r="J15" s="317"/>
      <c r="K15" s="317"/>
      <c r="L15" s="317"/>
      <c r="M15" s="317"/>
      <c r="N15" s="317"/>
      <c r="O15" s="317"/>
      <c r="P15" s="77" t="s">
        <v>143</v>
      </c>
      <c r="Q15" s="47"/>
      <c r="R15" s="12"/>
      <c r="S15" s="12"/>
      <c r="T15" s="12"/>
      <c r="U15" s="12"/>
      <c r="V15" s="12"/>
      <c r="W15" s="12"/>
      <c r="X15" s="12"/>
      <c r="Y15" s="12"/>
      <c r="Z15" s="12"/>
      <c r="AA15" s="12"/>
      <c r="AB15" s="12"/>
      <c r="AC15" s="12"/>
      <c r="AD15" s="12"/>
      <c r="AF15" s="70" t="str">
        <f t="shared" si="0"/>
        <v>ImprobableModerado</v>
      </c>
      <c r="AG15" s="73" t="s">
        <v>139</v>
      </c>
      <c r="AH15" s="72" t="s">
        <v>166</v>
      </c>
      <c r="AI15" s="61" t="s">
        <v>166</v>
      </c>
      <c r="AJ15" s="35">
        <v>12</v>
      </c>
      <c r="AK15" s="70">
        <v>6</v>
      </c>
      <c r="AL15" s="70">
        <f t="shared" si="1"/>
        <v>72</v>
      </c>
      <c r="AM15" s="12"/>
      <c r="AN15" s="12"/>
      <c r="AO15" s="12"/>
      <c r="AP15" s="304" t="s">
        <v>291</v>
      </c>
      <c r="AQ15" s="320" t="s">
        <v>292</v>
      </c>
      <c r="AR15" s="82" t="s">
        <v>293</v>
      </c>
      <c r="AS15" s="82">
        <v>15</v>
      </c>
      <c r="AT15" s="12"/>
      <c r="AU15" s="96" t="s">
        <v>335</v>
      </c>
      <c r="AV15" s="96" t="s">
        <v>339</v>
      </c>
      <c r="AW15" s="97" t="s">
        <v>299</v>
      </c>
      <c r="AX15" s="97" t="s">
        <v>307</v>
      </c>
      <c r="AY15" s="98" t="s">
        <v>334</v>
      </c>
      <c r="AZ15" s="12"/>
      <c r="BA15" s="12"/>
      <c r="BB15" s="70"/>
      <c r="BC15" s="95" t="s">
        <v>349</v>
      </c>
      <c r="BD15" s="12"/>
      <c r="BE15" s="12"/>
      <c r="BF15" s="48"/>
    </row>
    <row r="16" spans="1:58" ht="17.25" thickBot="1" x14ac:dyDescent="0.3">
      <c r="A16" s="47"/>
      <c r="B16" s="12"/>
      <c r="C16" s="12" t="s">
        <v>45</v>
      </c>
      <c r="D16" s="12"/>
      <c r="E16" s="12" t="s">
        <v>110</v>
      </c>
      <c r="F16" s="48"/>
      <c r="G16" s="31">
        <v>2</v>
      </c>
      <c r="H16" s="32" t="s">
        <v>197</v>
      </c>
      <c r="I16" s="32"/>
      <c r="J16" s="32"/>
      <c r="K16" s="32"/>
      <c r="L16" s="32"/>
      <c r="M16" s="32"/>
      <c r="N16" s="32"/>
      <c r="O16" s="32"/>
      <c r="P16" s="78"/>
      <c r="Q16" s="47"/>
      <c r="R16" s="12"/>
      <c r="S16" s="12"/>
      <c r="T16" s="12"/>
      <c r="U16" s="12"/>
      <c r="V16" s="12"/>
      <c r="W16" s="12"/>
      <c r="X16" s="12"/>
      <c r="Y16" s="12"/>
      <c r="Z16" s="12"/>
      <c r="AA16" s="12"/>
      <c r="AB16" s="12"/>
      <c r="AC16" s="12"/>
      <c r="AD16" s="12"/>
      <c r="AF16" s="70" t="str">
        <f t="shared" si="0"/>
        <v>PosibleModerado</v>
      </c>
      <c r="AG16" s="73" t="s">
        <v>141</v>
      </c>
      <c r="AH16" s="72" t="s">
        <v>166</v>
      </c>
      <c r="AI16" s="61" t="s">
        <v>262</v>
      </c>
      <c r="AJ16" s="35">
        <v>13</v>
      </c>
      <c r="AK16" s="70">
        <v>9</v>
      </c>
      <c r="AL16" s="70">
        <f t="shared" si="1"/>
        <v>117</v>
      </c>
      <c r="AM16" s="12"/>
      <c r="AN16" s="12"/>
      <c r="AO16" s="12"/>
      <c r="AP16" s="306"/>
      <c r="AQ16" s="322"/>
      <c r="AR16" s="83" t="s">
        <v>294</v>
      </c>
      <c r="AS16" s="83">
        <v>0</v>
      </c>
      <c r="AT16" s="12"/>
      <c r="AU16" s="61" t="str">
        <f>_xlfn.CONCAT(AW16,AX16)</f>
        <v>FuerteFuerte</v>
      </c>
      <c r="AV16" s="61">
        <v>1</v>
      </c>
      <c r="AW16" s="95" t="s">
        <v>301</v>
      </c>
      <c r="AX16" s="61" t="s">
        <v>301</v>
      </c>
      <c r="AY16" s="61" t="s">
        <v>301</v>
      </c>
      <c r="AZ16" s="12"/>
      <c r="BA16" s="12"/>
      <c r="BB16" s="12"/>
      <c r="BC16" s="12"/>
      <c r="BD16" s="12"/>
      <c r="BE16" s="12"/>
      <c r="BF16" s="48"/>
    </row>
    <row r="17" spans="1:58" ht="17.25" thickBot="1" x14ac:dyDescent="0.3">
      <c r="A17" s="47"/>
      <c r="B17" s="12"/>
      <c r="C17" s="12" t="s">
        <v>43</v>
      </c>
      <c r="D17" s="12"/>
      <c r="E17" s="12" t="s">
        <v>109</v>
      </c>
      <c r="F17" s="48"/>
      <c r="G17" s="31">
        <v>3</v>
      </c>
      <c r="H17" s="32" t="s">
        <v>197</v>
      </c>
      <c r="I17" s="32"/>
      <c r="J17" s="32"/>
      <c r="K17" s="32"/>
      <c r="L17" s="32"/>
      <c r="M17" s="32"/>
      <c r="N17" s="32"/>
      <c r="O17" s="32"/>
      <c r="P17" s="78"/>
      <c r="Q17" s="47"/>
      <c r="R17" s="12"/>
      <c r="S17" s="12"/>
      <c r="T17" s="12"/>
      <c r="U17" s="12"/>
      <c r="V17" s="12"/>
      <c r="W17" s="12"/>
      <c r="X17" s="12"/>
      <c r="Y17" s="12"/>
      <c r="Z17" s="12"/>
      <c r="AA17" s="12"/>
      <c r="AB17" s="12"/>
      <c r="AC17" s="12"/>
      <c r="AD17" s="12"/>
      <c r="AF17" s="70" t="str">
        <f t="shared" si="0"/>
        <v>ProbableModerado</v>
      </c>
      <c r="AG17" s="73" t="s">
        <v>143</v>
      </c>
      <c r="AH17" s="72" t="s">
        <v>166</v>
      </c>
      <c r="AI17" s="35" t="s">
        <v>262</v>
      </c>
      <c r="AJ17" s="35">
        <v>14</v>
      </c>
      <c r="AK17" s="70">
        <v>12</v>
      </c>
      <c r="AL17" s="70">
        <f t="shared" si="1"/>
        <v>168</v>
      </c>
      <c r="AM17" s="12"/>
      <c r="AN17" s="12"/>
      <c r="AO17" s="12"/>
      <c r="AP17" s="304" t="s">
        <v>295</v>
      </c>
      <c r="AQ17" s="307" t="s">
        <v>296</v>
      </c>
      <c r="AR17" s="85" t="s">
        <v>297</v>
      </c>
      <c r="AS17" s="85">
        <v>10</v>
      </c>
      <c r="AT17" s="12"/>
      <c r="AU17" s="61" t="str">
        <f t="shared" ref="AU17:AU24" si="3">CONCATENATE(AW17,AX17)</f>
        <v>Fuertemoderado</v>
      </c>
      <c r="AV17" s="61">
        <v>2</v>
      </c>
      <c r="AW17" s="95" t="s">
        <v>301</v>
      </c>
      <c r="AX17" s="61" t="s">
        <v>333</v>
      </c>
      <c r="AY17" s="61" t="s">
        <v>166</v>
      </c>
      <c r="AZ17" s="12"/>
      <c r="BA17" s="12"/>
      <c r="BB17" s="12"/>
      <c r="BC17" s="12"/>
      <c r="BD17" s="12"/>
      <c r="BE17" s="12"/>
      <c r="BF17" s="48"/>
    </row>
    <row r="18" spans="1:58" ht="17.25" thickBot="1" x14ac:dyDescent="0.3">
      <c r="A18" s="47"/>
      <c r="B18" s="12"/>
      <c r="C18" s="12" t="s">
        <v>48</v>
      </c>
      <c r="D18" s="12"/>
      <c r="E18" s="12" t="s">
        <v>116</v>
      </c>
      <c r="F18" s="48"/>
      <c r="G18" s="47"/>
      <c r="H18" s="12"/>
      <c r="I18" s="12"/>
      <c r="J18" s="12"/>
      <c r="K18" s="12"/>
      <c r="L18" s="12"/>
      <c r="M18" s="12"/>
      <c r="N18" s="12"/>
      <c r="O18" s="12"/>
      <c r="P18" s="12"/>
      <c r="Q18" s="47"/>
      <c r="R18" s="12"/>
      <c r="S18" s="12"/>
      <c r="T18" s="12"/>
      <c r="U18" s="12"/>
      <c r="V18" s="12"/>
      <c r="W18" s="12"/>
      <c r="X18" s="12"/>
      <c r="Y18" s="12"/>
      <c r="Z18" s="12"/>
      <c r="AA18" s="12"/>
      <c r="AB18" s="12"/>
      <c r="AC18" s="12"/>
      <c r="AD18" s="12"/>
      <c r="AF18" s="70" t="str">
        <f t="shared" si="0"/>
        <v>Casi seguroModerado</v>
      </c>
      <c r="AG18" s="73" t="s">
        <v>145</v>
      </c>
      <c r="AH18" s="72" t="s">
        <v>166</v>
      </c>
      <c r="AI18" s="61" t="s">
        <v>263</v>
      </c>
      <c r="AJ18" s="35">
        <v>15</v>
      </c>
      <c r="AK18" s="70">
        <v>15</v>
      </c>
      <c r="AL18" s="70">
        <f t="shared" si="1"/>
        <v>225</v>
      </c>
      <c r="AM18" s="12"/>
      <c r="AN18" s="12"/>
      <c r="AO18" s="12"/>
      <c r="AP18" s="305"/>
      <c r="AQ18" s="308"/>
      <c r="AR18" s="85" t="s">
        <v>331</v>
      </c>
      <c r="AS18" s="85">
        <v>5</v>
      </c>
      <c r="AT18" s="12"/>
      <c r="AU18" s="61" t="str">
        <f t="shared" si="3"/>
        <v>FuerteDebil</v>
      </c>
      <c r="AV18" s="61">
        <v>3</v>
      </c>
      <c r="AW18" s="95" t="s">
        <v>301</v>
      </c>
      <c r="AX18" s="61" t="s">
        <v>336</v>
      </c>
      <c r="AY18" s="61" t="s">
        <v>304</v>
      </c>
      <c r="AZ18" s="12"/>
      <c r="BA18" s="12"/>
      <c r="BB18" s="12"/>
      <c r="BC18" s="12"/>
      <c r="BD18" s="12"/>
      <c r="BE18" s="12"/>
      <c r="BF18" s="48"/>
    </row>
    <row r="19" spans="1:58" ht="17.25" thickBot="1" x14ac:dyDescent="0.3">
      <c r="A19" s="47"/>
      <c r="B19" s="12"/>
      <c r="C19" s="12" t="s">
        <v>26</v>
      </c>
      <c r="D19" s="12"/>
      <c r="E19" s="12" t="s">
        <v>127</v>
      </c>
      <c r="F19" s="48"/>
      <c r="G19" s="47"/>
      <c r="H19" s="56"/>
      <c r="I19" s="12"/>
      <c r="J19" s="12"/>
      <c r="K19" s="12"/>
      <c r="L19" s="12"/>
      <c r="M19" s="12"/>
      <c r="N19" s="12"/>
      <c r="O19" s="12"/>
      <c r="P19" s="12"/>
      <c r="Q19" s="47"/>
      <c r="R19" s="12"/>
      <c r="S19" s="12"/>
      <c r="T19" s="12"/>
      <c r="U19" s="12"/>
      <c r="V19" s="12"/>
      <c r="W19" s="12"/>
      <c r="X19" s="12"/>
      <c r="Y19" s="12"/>
      <c r="Z19" s="12"/>
      <c r="AA19" s="12"/>
      <c r="AB19" s="12"/>
      <c r="AC19" s="12"/>
      <c r="AD19" s="12"/>
      <c r="AF19" s="70" t="str">
        <f t="shared" si="0"/>
        <v>Rara VezMayor</v>
      </c>
      <c r="AG19" s="73" t="s">
        <v>254</v>
      </c>
      <c r="AH19" s="72" t="s">
        <v>167</v>
      </c>
      <c r="AI19" s="61" t="s">
        <v>262</v>
      </c>
      <c r="AJ19" s="35">
        <v>16</v>
      </c>
      <c r="AK19" s="70">
        <v>4</v>
      </c>
      <c r="AL19" s="70">
        <f t="shared" si="1"/>
        <v>64</v>
      </c>
      <c r="AM19" s="12"/>
      <c r="AN19" s="12"/>
      <c r="AO19" s="12"/>
      <c r="AP19" s="306"/>
      <c r="AQ19" s="309"/>
      <c r="AR19" s="85" t="s">
        <v>298</v>
      </c>
      <c r="AS19" s="85">
        <v>0</v>
      </c>
      <c r="AT19" s="12"/>
      <c r="AU19" s="61" t="str">
        <f t="shared" si="3"/>
        <v>moderadofuerte</v>
      </c>
      <c r="AV19" s="61">
        <v>4</v>
      </c>
      <c r="AW19" s="95" t="s">
        <v>333</v>
      </c>
      <c r="AX19" s="61" t="s">
        <v>332</v>
      </c>
      <c r="AY19" s="61" t="s">
        <v>166</v>
      </c>
      <c r="AZ19" s="12"/>
      <c r="BA19" s="12"/>
      <c r="BB19" s="12"/>
      <c r="BC19" s="12"/>
      <c r="BD19" s="12"/>
      <c r="BE19" s="12"/>
      <c r="BF19" s="48"/>
    </row>
    <row r="20" spans="1:58" ht="16.5" x14ac:dyDescent="0.25">
      <c r="A20" s="47"/>
      <c r="B20" s="12"/>
      <c r="C20" s="12" t="s">
        <v>29</v>
      </c>
      <c r="D20" s="12"/>
      <c r="E20" s="12" t="s">
        <v>125</v>
      </c>
      <c r="F20" s="48"/>
      <c r="G20" s="47"/>
      <c r="H20" s="12"/>
      <c r="I20" s="12"/>
      <c r="J20" s="12"/>
      <c r="K20" s="12"/>
      <c r="L20" s="12"/>
      <c r="M20" s="12"/>
      <c r="N20" s="12"/>
      <c r="O20" s="12"/>
      <c r="P20" s="12"/>
      <c r="Q20" s="47"/>
      <c r="R20" s="12"/>
      <c r="S20" s="12"/>
      <c r="T20" s="12"/>
      <c r="U20" s="12"/>
      <c r="V20" s="12"/>
      <c r="W20" s="12"/>
      <c r="X20" s="12"/>
      <c r="Y20" s="12"/>
      <c r="Z20" s="12"/>
      <c r="AA20" s="12"/>
      <c r="AB20" s="12"/>
      <c r="AC20" s="12"/>
      <c r="AD20" s="12"/>
      <c r="AF20" s="70" t="str">
        <f t="shared" si="0"/>
        <v>ImprobableMayor</v>
      </c>
      <c r="AG20" s="73" t="s">
        <v>139</v>
      </c>
      <c r="AH20" s="72" t="s">
        <v>167</v>
      </c>
      <c r="AI20" s="61" t="s">
        <v>262</v>
      </c>
      <c r="AJ20" s="35">
        <v>17</v>
      </c>
      <c r="AK20" s="70">
        <v>8</v>
      </c>
      <c r="AL20" s="70">
        <f t="shared" si="1"/>
        <v>136</v>
      </c>
      <c r="AM20" s="12"/>
      <c r="AN20" s="12"/>
      <c r="AO20" s="12"/>
      <c r="AP20" s="12"/>
      <c r="AQ20" s="12"/>
      <c r="AR20" s="12"/>
      <c r="AS20" s="12"/>
      <c r="AT20" s="12"/>
      <c r="AU20" s="61" t="str">
        <f t="shared" si="3"/>
        <v>moderadomoderado</v>
      </c>
      <c r="AV20" s="61">
        <v>5</v>
      </c>
      <c r="AW20" s="95" t="s">
        <v>333</v>
      </c>
      <c r="AX20" s="61" t="s">
        <v>333</v>
      </c>
      <c r="AY20" s="61" t="s">
        <v>166</v>
      </c>
      <c r="AZ20" s="12"/>
      <c r="BA20" s="12"/>
      <c r="BB20" s="12"/>
      <c r="BC20" s="12"/>
      <c r="BD20" s="12"/>
      <c r="BE20" s="12"/>
      <c r="BF20" s="48"/>
    </row>
    <row r="21" spans="1:58" ht="17.25" thickBot="1" x14ac:dyDescent="0.3">
      <c r="A21" s="47"/>
      <c r="B21" s="12"/>
      <c r="C21" s="12" t="s">
        <v>78</v>
      </c>
      <c r="D21" s="12"/>
      <c r="E21" s="12" t="s">
        <v>107</v>
      </c>
      <c r="F21" s="48"/>
      <c r="G21" s="47"/>
      <c r="H21" s="12"/>
      <c r="I21" s="12"/>
      <c r="J21" s="12"/>
      <c r="K21" s="12"/>
      <c r="L21" s="12"/>
      <c r="M21" s="12"/>
      <c r="N21" s="12"/>
      <c r="O21" s="12"/>
      <c r="P21" s="12"/>
      <c r="Q21" s="47"/>
      <c r="R21" s="12"/>
      <c r="S21" s="12"/>
      <c r="T21" s="12"/>
      <c r="U21" s="12"/>
      <c r="V21" s="71" t="s">
        <v>260</v>
      </c>
      <c r="W21" s="71" t="s">
        <v>132</v>
      </c>
      <c r="X21" s="71" t="s">
        <v>147</v>
      </c>
      <c r="Y21" s="12"/>
      <c r="Z21" s="12"/>
      <c r="AA21" s="12"/>
      <c r="AB21" s="12"/>
      <c r="AC21" s="12"/>
      <c r="AD21" s="12"/>
      <c r="AF21" s="70" t="str">
        <f t="shared" si="0"/>
        <v>PosibleMayor</v>
      </c>
      <c r="AG21" s="73" t="s">
        <v>141</v>
      </c>
      <c r="AH21" s="72" t="s">
        <v>167</v>
      </c>
      <c r="AI21" s="61" t="s">
        <v>263</v>
      </c>
      <c r="AJ21" s="35">
        <v>18</v>
      </c>
      <c r="AK21" s="70">
        <v>12</v>
      </c>
      <c r="AL21" s="70">
        <f t="shared" si="1"/>
        <v>216</v>
      </c>
      <c r="AM21" s="12"/>
      <c r="AN21" s="12"/>
      <c r="AO21" s="12"/>
      <c r="AP21" s="12"/>
      <c r="AQ21" s="12"/>
      <c r="AR21" s="12"/>
      <c r="AS21" s="12"/>
      <c r="AT21" s="12"/>
      <c r="AU21" s="61" t="str">
        <f t="shared" si="3"/>
        <v>moderadoDebil</v>
      </c>
      <c r="AV21" s="61">
        <v>6</v>
      </c>
      <c r="AW21" s="95" t="s">
        <v>333</v>
      </c>
      <c r="AX21" s="61" t="s">
        <v>336</v>
      </c>
      <c r="AY21" s="61" t="s">
        <v>304</v>
      </c>
      <c r="AZ21" s="12"/>
      <c r="BA21" s="12"/>
      <c r="BB21" s="12"/>
      <c r="BC21" s="12"/>
      <c r="BD21" s="12"/>
      <c r="BE21" s="12"/>
      <c r="BF21" s="48"/>
    </row>
    <row r="22" spans="1:58" ht="33.75" thickBot="1" x14ac:dyDescent="0.3">
      <c r="A22" s="47"/>
      <c r="B22" s="12"/>
      <c r="C22" s="12" t="s">
        <v>12</v>
      </c>
      <c r="D22" s="12"/>
      <c r="E22" s="12" t="s">
        <v>103</v>
      </c>
      <c r="F22" s="48"/>
      <c r="G22" s="47"/>
      <c r="H22" s="12"/>
      <c r="I22" s="12"/>
      <c r="J22" s="12"/>
      <c r="K22" s="12"/>
      <c r="L22" s="12"/>
      <c r="M22" s="12"/>
      <c r="N22" s="12"/>
      <c r="O22" s="12"/>
      <c r="P22" s="12"/>
      <c r="Q22" s="47"/>
      <c r="R22" s="12"/>
      <c r="S22" s="12"/>
      <c r="T22" s="12"/>
      <c r="U22" s="12"/>
      <c r="V22" s="61">
        <v>1</v>
      </c>
      <c r="W22" s="61" t="s">
        <v>254</v>
      </c>
      <c r="X22" s="61" t="s">
        <v>255</v>
      </c>
      <c r="Y22" s="12"/>
      <c r="Z22" s="12"/>
      <c r="AA22" s="12"/>
      <c r="AB22" s="12"/>
      <c r="AC22" s="12"/>
      <c r="AD22" s="12"/>
      <c r="AF22" s="70" t="str">
        <f t="shared" si="0"/>
        <v>ProbableMayor</v>
      </c>
      <c r="AG22" s="73" t="s">
        <v>143</v>
      </c>
      <c r="AH22" s="72" t="s">
        <v>167</v>
      </c>
      <c r="AI22" s="35" t="s">
        <v>263</v>
      </c>
      <c r="AJ22" s="35">
        <v>19</v>
      </c>
      <c r="AK22" s="70">
        <v>19</v>
      </c>
      <c r="AL22" s="70">
        <f t="shared" si="1"/>
        <v>361</v>
      </c>
      <c r="AM22" s="12"/>
      <c r="AN22" s="12"/>
      <c r="AO22" s="12"/>
      <c r="AP22" s="12"/>
      <c r="AQ22" s="12"/>
      <c r="AR22" s="86" t="s">
        <v>299</v>
      </c>
      <c r="AS22" s="87" t="s">
        <v>300</v>
      </c>
      <c r="AT22" s="12"/>
      <c r="AU22" s="61" t="str">
        <f t="shared" si="3"/>
        <v>DebilFuerte</v>
      </c>
      <c r="AV22" s="61">
        <v>7</v>
      </c>
      <c r="AW22" s="95" t="s">
        <v>336</v>
      </c>
      <c r="AX22" s="61" t="s">
        <v>301</v>
      </c>
      <c r="AY22" s="61" t="s">
        <v>304</v>
      </c>
      <c r="AZ22" s="12"/>
      <c r="BA22" s="12"/>
      <c r="BB22" s="12"/>
      <c r="BC22" s="12"/>
      <c r="BD22" s="12"/>
      <c r="BE22" s="12"/>
      <c r="BF22" s="48"/>
    </row>
    <row r="23" spans="1:58" ht="17.25" thickBot="1" x14ac:dyDescent="0.3">
      <c r="A23" s="47"/>
      <c r="B23" s="12"/>
      <c r="C23" s="12" t="s">
        <v>33</v>
      </c>
      <c r="D23" s="12"/>
      <c r="E23" s="12" t="s">
        <v>124</v>
      </c>
      <c r="F23" s="48"/>
      <c r="G23" s="47"/>
      <c r="H23" s="12"/>
      <c r="I23" s="12"/>
      <c r="J23" s="12"/>
      <c r="K23" s="12"/>
      <c r="L23" s="12"/>
      <c r="M23" s="12"/>
      <c r="N23" s="12"/>
      <c r="O23" s="12"/>
      <c r="P23" s="12"/>
      <c r="Q23" s="47"/>
      <c r="R23" s="12"/>
      <c r="S23" s="12"/>
      <c r="T23" s="12"/>
      <c r="U23" s="12"/>
      <c r="V23" s="61">
        <v>2</v>
      </c>
      <c r="W23" s="61" t="s">
        <v>139</v>
      </c>
      <c r="X23" s="61" t="s">
        <v>176</v>
      </c>
      <c r="Y23" s="12"/>
      <c r="Z23" s="12"/>
      <c r="AA23" s="12"/>
      <c r="AB23" s="12"/>
      <c r="AC23" s="12"/>
      <c r="AD23" s="12"/>
      <c r="AF23" s="70" t="str">
        <f t="shared" si="0"/>
        <v>Casi seguroMayor</v>
      </c>
      <c r="AG23" s="73" t="s">
        <v>145</v>
      </c>
      <c r="AH23" s="72" t="s">
        <v>167</v>
      </c>
      <c r="AI23" s="61" t="s">
        <v>263</v>
      </c>
      <c r="AJ23" s="35">
        <v>20</v>
      </c>
      <c r="AK23" s="70">
        <v>20</v>
      </c>
      <c r="AL23" s="70">
        <f t="shared" si="1"/>
        <v>400</v>
      </c>
      <c r="AM23" s="12"/>
      <c r="AN23" s="12"/>
      <c r="AO23" s="12"/>
      <c r="AP23" s="12"/>
      <c r="AQ23" s="12"/>
      <c r="AR23" s="88" t="s">
        <v>301</v>
      </c>
      <c r="AS23" s="89" t="s">
        <v>302</v>
      </c>
      <c r="AT23" s="12"/>
      <c r="AU23" s="61" t="str">
        <f t="shared" si="3"/>
        <v>DebilModerado</v>
      </c>
      <c r="AV23" s="61">
        <v>8</v>
      </c>
      <c r="AW23" s="95" t="s">
        <v>336</v>
      </c>
      <c r="AX23" s="61" t="s">
        <v>166</v>
      </c>
      <c r="AY23" s="61" t="s">
        <v>304</v>
      </c>
      <c r="AZ23" s="12"/>
      <c r="BA23" s="12"/>
      <c r="BB23" s="12"/>
      <c r="BC23" s="12"/>
      <c r="BD23" s="12"/>
      <c r="BE23" s="12"/>
      <c r="BF23" s="48"/>
    </row>
    <row r="24" spans="1:58" ht="17.25" thickBot="1" x14ac:dyDescent="0.3">
      <c r="A24" s="47"/>
      <c r="B24" s="12"/>
      <c r="C24" s="12"/>
      <c r="D24" s="12"/>
      <c r="E24" s="12" t="s">
        <v>108</v>
      </c>
      <c r="F24" s="48"/>
      <c r="G24" s="47"/>
      <c r="H24" s="12"/>
      <c r="I24" s="12"/>
      <c r="J24" s="12"/>
      <c r="K24" s="12"/>
      <c r="L24" s="12"/>
      <c r="M24" s="12"/>
      <c r="N24" s="12"/>
      <c r="O24" s="12"/>
      <c r="P24" s="12"/>
      <c r="Q24" s="47"/>
      <c r="R24" s="12"/>
      <c r="S24" s="12"/>
      <c r="T24" s="12"/>
      <c r="U24" s="12"/>
      <c r="V24" s="61">
        <v>3</v>
      </c>
      <c r="W24" s="61" t="s">
        <v>141</v>
      </c>
      <c r="X24" s="61" t="s">
        <v>166</v>
      </c>
      <c r="Y24" s="12"/>
      <c r="AA24" s="71" t="s">
        <v>132</v>
      </c>
      <c r="AB24" s="71" t="s">
        <v>147</v>
      </c>
      <c r="AC24" s="71" t="s">
        <v>260</v>
      </c>
      <c r="AD24" s="12"/>
      <c r="AF24" s="70" t="str">
        <f t="shared" si="0"/>
        <v>Rara VezCatastrófico</v>
      </c>
      <c r="AG24" s="73" t="s">
        <v>254</v>
      </c>
      <c r="AH24" s="72" t="s">
        <v>256</v>
      </c>
      <c r="AI24" s="61" t="s">
        <v>263</v>
      </c>
      <c r="AJ24" s="35">
        <v>21</v>
      </c>
      <c r="AK24" s="70">
        <v>5</v>
      </c>
      <c r="AL24" s="70">
        <f t="shared" si="1"/>
        <v>105</v>
      </c>
      <c r="AM24" s="12"/>
      <c r="AN24" s="12"/>
      <c r="AO24" s="12"/>
      <c r="AP24" s="12" t="s">
        <v>327</v>
      </c>
      <c r="AQ24" s="12"/>
      <c r="AR24" s="88" t="s">
        <v>166</v>
      </c>
      <c r="AS24" s="89" t="s">
        <v>303</v>
      </c>
      <c r="AT24" s="12"/>
      <c r="AU24" s="61" t="str">
        <f t="shared" si="3"/>
        <v>DebilDebil</v>
      </c>
      <c r="AV24" s="61">
        <v>9</v>
      </c>
      <c r="AW24" s="95" t="s">
        <v>336</v>
      </c>
      <c r="AX24" s="61" t="s">
        <v>336</v>
      </c>
      <c r="AY24" s="61" t="s">
        <v>304</v>
      </c>
      <c r="AZ24" s="12"/>
      <c r="BA24" s="12"/>
      <c r="BB24" s="12"/>
      <c r="BC24" s="12"/>
      <c r="BD24" s="12"/>
      <c r="BE24" s="12"/>
      <c r="BF24" s="48"/>
    </row>
    <row r="25" spans="1:58" ht="17.25" thickBot="1" x14ac:dyDescent="0.3">
      <c r="A25" s="47"/>
      <c r="B25" s="12"/>
      <c r="C25" s="12"/>
      <c r="D25" s="12"/>
      <c r="E25" s="12" t="s">
        <v>106</v>
      </c>
      <c r="F25" s="48"/>
      <c r="G25" s="47"/>
      <c r="H25" s="12"/>
      <c r="I25" s="12"/>
      <c r="J25" s="12"/>
      <c r="K25" s="12"/>
      <c r="L25" s="12"/>
      <c r="M25" s="12"/>
      <c r="N25" s="12"/>
      <c r="O25" s="12"/>
      <c r="P25" s="12"/>
      <c r="Q25" s="47"/>
      <c r="R25" s="12"/>
      <c r="S25" s="12"/>
      <c r="T25" s="12"/>
      <c r="U25" s="12"/>
      <c r="V25" s="35">
        <v>4</v>
      </c>
      <c r="W25" s="61" t="s">
        <v>143</v>
      </c>
      <c r="X25" s="61" t="s">
        <v>167</v>
      </c>
      <c r="Y25" s="12"/>
      <c r="AA25" s="61" t="s">
        <v>254</v>
      </c>
      <c r="AB25" s="61" t="s">
        <v>255</v>
      </c>
      <c r="AC25" s="61">
        <v>1</v>
      </c>
      <c r="AD25" s="12"/>
      <c r="AF25" s="70" t="str">
        <f t="shared" si="0"/>
        <v>ImprobableCatastrófico</v>
      </c>
      <c r="AG25" s="73" t="s">
        <v>139</v>
      </c>
      <c r="AH25" s="72" t="s">
        <v>256</v>
      </c>
      <c r="AI25" s="61" t="s">
        <v>263</v>
      </c>
      <c r="AJ25" s="35">
        <v>22</v>
      </c>
      <c r="AK25" s="70">
        <v>10</v>
      </c>
      <c r="AL25" s="70">
        <f t="shared" si="1"/>
        <v>220</v>
      </c>
      <c r="AM25" s="12"/>
      <c r="AN25" s="12"/>
      <c r="AO25" s="12"/>
      <c r="AP25" s="12" t="s">
        <v>328</v>
      </c>
      <c r="AQ25" s="12"/>
      <c r="AR25" s="88" t="s">
        <v>304</v>
      </c>
      <c r="AS25" s="89" t="s">
        <v>305</v>
      </c>
      <c r="AT25" s="12"/>
      <c r="AU25" s="12"/>
      <c r="AV25" s="12"/>
      <c r="AW25" s="12"/>
      <c r="AX25" s="12"/>
      <c r="AY25" s="12"/>
      <c r="AZ25" s="12"/>
      <c r="BA25" s="12"/>
      <c r="BB25" s="12"/>
      <c r="BC25" s="12"/>
      <c r="BD25" s="12"/>
      <c r="BE25" s="12"/>
      <c r="BF25" s="48"/>
    </row>
    <row r="26" spans="1:58" x14ac:dyDescent="0.25">
      <c r="A26" s="47"/>
      <c r="B26" s="12"/>
      <c r="C26" s="12"/>
      <c r="D26" s="12"/>
      <c r="E26" s="12" t="s">
        <v>114</v>
      </c>
      <c r="F26" s="48"/>
      <c r="G26" s="47"/>
      <c r="H26" s="12"/>
      <c r="I26" s="12"/>
      <c r="J26" s="12"/>
      <c r="K26" s="12"/>
      <c r="L26" s="12"/>
      <c r="M26" s="12"/>
      <c r="N26" s="12"/>
      <c r="O26" s="12"/>
      <c r="P26" s="12"/>
      <c r="Q26" s="47"/>
      <c r="R26" s="12"/>
      <c r="S26" s="12"/>
      <c r="T26" s="12"/>
      <c r="U26" s="12"/>
      <c r="V26" s="35">
        <v>5</v>
      </c>
      <c r="W26" s="61" t="s">
        <v>145</v>
      </c>
      <c r="X26" s="61" t="s">
        <v>256</v>
      </c>
      <c r="Y26" s="12"/>
      <c r="AA26" s="61" t="s">
        <v>139</v>
      </c>
      <c r="AB26" s="61" t="s">
        <v>176</v>
      </c>
      <c r="AC26" s="61">
        <v>2</v>
      </c>
      <c r="AD26" s="12"/>
      <c r="AF26" s="70" t="str">
        <f t="shared" si="0"/>
        <v>PosibleCatastrófico</v>
      </c>
      <c r="AG26" s="73" t="s">
        <v>141</v>
      </c>
      <c r="AH26" s="72" t="s">
        <v>256</v>
      </c>
      <c r="AI26" s="61" t="s">
        <v>263</v>
      </c>
      <c r="AJ26" s="35">
        <v>23</v>
      </c>
      <c r="AK26" s="70">
        <v>15</v>
      </c>
      <c r="AL26" s="70">
        <f t="shared" si="1"/>
        <v>345</v>
      </c>
      <c r="AM26" s="12"/>
      <c r="AN26" s="12"/>
      <c r="AO26" s="12"/>
      <c r="AP26" s="12" t="s">
        <v>329</v>
      </c>
      <c r="AQ26" s="12"/>
      <c r="AR26" s="12"/>
      <c r="AS26" s="12"/>
      <c r="AT26" s="12"/>
      <c r="AU26" s="12"/>
      <c r="AV26" s="12"/>
      <c r="AW26" s="12"/>
      <c r="AX26" s="12"/>
      <c r="AY26" s="12"/>
      <c r="AZ26" s="12"/>
      <c r="BA26" s="12"/>
      <c r="BB26" s="12"/>
      <c r="BC26" s="12"/>
      <c r="BD26" s="12"/>
      <c r="BE26" s="12"/>
      <c r="BF26" s="48"/>
    </row>
    <row r="27" spans="1:58" x14ac:dyDescent="0.25">
      <c r="D27" s="12"/>
      <c r="E27" s="12" t="s">
        <v>115</v>
      </c>
      <c r="F27" s="48"/>
      <c r="G27" s="50"/>
      <c r="H27" s="51"/>
      <c r="I27" s="51"/>
      <c r="J27" s="51"/>
      <c r="K27" s="51"/>
      <c r="L27" s="51"/>
      <c r="M27" s="51"/>
      <c r="N27" s="51"/>
      <c r="O27" s="51"/>
      <c r="P27" s="51"/>
      <c r="Q27" s="47"/>
      <c r="R27" s="12"/>
      <c r="S27" s="12"/>
      <c r="T27" s="12"/>
      <c r="U27" s="12"/>
      <c r="V27" s="12"/>
      <c r="W27" s="12"/>
      <c r="X27" s="12"/>
      <c r="Y27" s="12"/>
      <c r="AA27" s="61" t="s">
        <v>141</v>
      </c>
      <c r="AB27" s="61" t="s">
        <v>166</v>
      </c>
      <c r="AC27" s="61">
        <v>3</v>
      </c>
      <c r="AD27" s="12"/>
      <c r="AF27" s="70" t="str">
        <f t="shared" si="0"/>
        <v>ProbableCatastrófico</v>
      </c>
      <c r="AG27" s="73" t="s">
        <v>143</v>
      </c>
      <c r="AH27" s="72" t="s">
        <v>256</v>
      </c>
      <c r="AI27" s="61" t="s">
        <v>263</v>
      </c>
      <c r="AJ27" s="35">
        <v>24</v>
      </c>
      <c r="AK27" s="70">
        <v>20</v>
      </c>
      <c r="AL27" s="70">
        <f t="shared" si="1"/>
        <v>480</v>
      </c>
      <c r="AM27" s="12"/>
      <c r="AN27" s="12"/>
      <c r="AO27" s="12"/>
      <c r="AP27" s="12" t="s">
        <v>330</v>
      </c>
      <c r="AQ27" s="12"/>
      <c r="AR27" s="12"/>
      <c r="AS27" s="12"/>
      <c r="AT27" s="12"/>
      <c r="AU27" s="12"/>
      <c r="AV27" s="12"/>
      <c r="AW27" s="12"/>
      <c r="AX27" s="12"/>
      <c r="AY27" s="12"/>
      <c r="AZ27" s="12"/>
      <c r="BA27" s="12"/>
      <c r="BB27" s="12"/>
      <c r="BC27" s="12"/>
      <c r="BD27" s="12"/>
      <c r="BE27" s="12"/>
      <c r="BF27" s="48"/>
    </row>
    <row r="28" spans="1:58" x14ac:dyDescent="0.25">
      <c r="D28" s="12"/>
      <c r="E28" s="12" t="s">
        <v>113</v>
      </c>
      <c r="F28" s="48"/>
      <c r="G28" s="47"/>
      <c r="H28" s="12"/>
      <c r="I28" s="12"/>
      <c r="J28" s="12"/>
      <c r="K28" s="48"/>
      <c r="O28" s="9"/>
      <c r="P28" s="9"/>
      <c r="Q28" s="47"/>
      <c r="R28" s="12"/>
      <c r="S28" s="12"/>
      <c r="T28" s="12"/>
      <c r="U28" s="12"/>
      <c r="V28" s="12"/>
      <c r="W28" s="12"/>
      <c r="X28" s="12"/>
      <c r="Y28" s="12"/>
      <c r="AA28" s="61" t="s">
        <v>143</v>
      </c>
      <c r="AB28" s="61" t="s">
        <v>167</v>
      </c>
      <c r="AC28" s="35">
        <v>4</v>
      </c>
      <c r="AD28" s="12"/>
      <c r="AF28" s="70" t="str">
        <f t="shared" si="0"/>
        <v>Casi seguroCatastrófico</v>
      </c>
      <c r="AG28" s="73" t="s">
        <v>145</v>
      </c>
      <c r="AH28" s="72" t="s">
        <v>256</v>
      </c>
      <c r="AI28" s="61" t="s">
        <v>263</v>
      </c>
      <c r="AJ28" s="35">
        <v>25</v>
      </c>
      <c r="AK28" s="70">
        <v>25</v>
      </c>
      <c r="AL28" s="70">
        <f>+AJ28*AK28</f>
        <v>625</v>
      </c>
      <c r="AM28" s="12"/>
      <c r="AN28" s="12"/>
      <c r="AO28" s="12"/>
      <c r="AP28" s="12"/>
      <c r="AQ28" s="12"/>
      <c r="AR28" s="12"/>
      <c r="AS28" s="12"/>
      <c r="AT28" s="12"/>
      <c r="AU28" s="12"/>
      <c r="AV28" s="12" t="s">
        <v>337</v>
      </c>
      <c r="AW28" s="12"/>
      <c r="AX28" s="12"/>
      <c r="AY28" s="12"/>
      <c r="AZ28" s="12"/>
      <c r="BA28" s="12"/>
      <c r="BB28" s="12"/>
      <c r="BC28" s="12"/>
      <c r="BD28" s="12"/>
      <c r="BE28" s="12"/>
      <c r="BF28" s="48"/>
    </row>
    <row r="29" spans="1:58" x14ac:dyDescent="0.25">
      <c r="D29" s="12"/>
      <c r="E29" s="12" t="s">
        <v>126</v>
      </c>
      <c r="F29" s="48"/>
      <c r="G29" s="47"/>
      <c r="H29" s="12"/>
      <c r="I29" s="12"/>
      <c r="J29" s="12"/>
      <c r="K29" s="48"/>
      <c r="O29" s="9"/>
      <c r="P29" s="9"/>
      <c r="Q29" s="47"/>
      <c r="R29" s="12"/>
      <c r="S29" s="12"/>
      <c r="T29" s="12"/>
      <c r="U29" s="12"/>
      <c r="V29" s="12"/>
      <c r="W29" s="12"/>
      <c r="X29" s="12"/>
      <c r="Y29" s="12"/>
      <c r="AA29" s="61" t="s">
        <v>145</v>
      </c>
      <c r="AB29" s="61" t="s">
        <v>256</v>
      </c>
      <c r="AC29" s="35">
        <v>5</v>
      </c>
      <c r="AD29" s="12"/>
      <c r="AE29" s="12"/>
      <c r="AF29" s="12"/>
      <c r="AG29" s="12"/>
      <c r="AH29" s="12"/>
      <c r="AI29" s="12"/>
      <c r="AJ29" s="12"/>
      <c r="AK29" s="47"/>
      <c r="AL29" s="12"/>
      <c r="AM29" s="12"/>
      <c r="AN29" s="12"/>
      <c r="AO29" s="12"/>
      <c r="AP29" s="12" t="s">
        <v>301</v>
      </c>
      <c r="AQ29" s="12"/>
      <c r="AR29" s="12"/>
      <c r="AS29" s="12"/>
      <c r="AT29" s="12"/>
      <c r="AU29" s="12"/>
      <c r="AV29" s="12" t="s">
        <v>338</v>
      </c>
      <c r="AW29" s="12" t="s">
        <v>166</v>
      </c>
      <c r="AX29" s="12"/>
      <c r="AY29" s="12"/>
      <c r="AZ29" s="12"/>
      <c r="BA29" s="12"/>
      <c r="BB29" s="12"/>
      <c r="BC29" s="12"/>
      <c r="BD29" s="12"/>
      <c r="BE29" s="12"/>
      <c r="BF29" s="48"/>
    </row>
    <row r="30" spans="1:58" x14ac:dyDescent="0.25">
      <c r="D30" s="12"/>
      <c r="E30" s="12" t="s">
        <v>122</v>
      </c>
      <c r="F30" s="48"/>
      <c r="G30" s="47"/>
      <c r="H30" s="12"/>
      <c r="I30" s="12"/>
      <c r="J30" s="12"/>
      <c r="K30" s="48"/>
      <c r="O30" s="9"/>
      <c r="P30" s="9"/>
      <c r="Q30" s="50"/>
      <c r="R30" s="51"/>
      <c r="S30" s="51"/>
      <c r="T30" s="51"/>
      <c r="U30" s="51"/>
      <c r="V30" s="51"/>
      <c r="W30" s="51"/>
      <c r="X30" s="51"/>
      <c r="Y30" s="51"/>
      <c r="Z30" s="51"/>
      <c r="AA30" s="51"/>
      <c r="AB30" s="51"/>
      <c r="AC30" s="51"/>
      <c r="AD30" s="51"/>
      <c r="AE30" s="51"/>
      <c r="AF30" s="51"/>
      <c r="AG30" s="51"/>
      <c r="AH30" s="51"/>
      <c r="AI30" s="51"/>
      <c r="AJ30" s="51"/>
      <c r="AK30" s="47"/>
      <c r="AL30" s="12"/>
      <c r="AM30" s="12"/>
      <c r="AN30" s="12"/>
      <c r="AO30" s="12"/>
      <c r="AP30" s="12" t="s">
        <v>166</v>
      </c>
      <c r="AQ30" s="12"/>
      <c r="AR30" s="12"/>
      <c r="AS30" s="12"/>
      <c r="AT30" s="12"/>
      <c r="AU30" s="12"/>
      <c r="AV30" s="12"/>
      <c r="AW30" s="12" t="s">
        <v>301</v>
      </c>
      <c r="AX30" s="12"/>
      <c r="AY30" s="12"/>
      <c r="AZ30" s="12"/>
      <c r="BA30" s="12"/>
      <c r="BB30" s="12"/>
      <c r="BC30" s="12"/>
      <c r="BD30" s="12"/>
      <c r="BE30" s="12"/>
      <c r="BF30" s="48"/>
    </row>
    <row r="31" spans="1:58" x14ac:dyDescent="0.25">
      <c r="D31" s="12"/>
      <c r="E31" s="12" t="s">
        <v>117</v>
      </c>
      <c r="F31" s="48"/>
      <c r="G31" s="47"/>
      <c r="H31" s="12"/>
      <c r="I31" s="12"/>
      <c r="J31" s="12"/>
      <c r="K31" s="48"/>
      <c r="O31" s="9"/>
      <c r="P31" s="9"/>
      <c r="S31" s="9"/>
      <c r="T31" s="9"/>
      <c r="U31" s="9"/>
      <c r="V31" s="9"/>
      <c r="W31" s="9"/>
      <c r="AK31" s="47"/>
      <c r="AL31" s="12"/>
      <c r="AM31" s="12"/>
      <c r="AN31" s="12"/>
      <c r="AO31" s="12"/>
      <c r="AP31" s="12" t="s">
        <v>336</v>
      </c>
      <c r="AQ31" s="12"/>
      <c r="AR31" s="12"/>
      <c r="AS31" s="12"/>
      <c r="AT31" s="12"/>
      <c r="AU31" s="12"/>
      <c r="AV31" s="12"/>
      <c r="AW31" s="12" t="s">
        <v>336</v>
      </c>
      <c r="AX31" s="12"/>
      <c r="AY31" s="12"/>
      <c r="AZ31" s="12"/>
      <c r="BA31" s="12"/>
      <c r="BB31" s="12"/>
      <c r="BC31" s="12"/>
      <c r="BD31" s="12"/>
      <c r="BE31" s="12"/>
      <c r="BF31" s="48"/>
    </row>
    <row r="32" spans="1:58" x14ac:dyDescent="0.25">
      <c r="D32" s="12"/>
      <c r="E32" s="12" t="s">
        <v>119</v>
      </c>
      <c r="F32" s="48"/>
      <c r="G32" s="47"/>
      <c r="H32" s="12"/>
      <c r="I32" s="12"/>
      <c r="J32" s="12"/>
      <c r="K32" s="48"/>
      <c r="S32" s="9"/>
      <c r="AK32" s="47"/>
      <c r="AL32" s="12"/>
      <c r="AM32" s="12"/>
      <c r="AN32" s="12"/>
      <c r="AO32" s="12"/>
      <c r="AP32" s="12"/>
      <c r="AQ32" s="12"/>
      <c r="AR32" s="12"/>
      <c r="AS32" s="12"/>
      <c r="AT32" s="12"/>
      <c r="AU32" s="12"/>
      <c r="AV32" s="12"/>
      <c r="AW32" s="12"/>
      <c r="AX32" s="12"/>
      <c r="AY32" s="12"/>
      <c r="AZ32" s="12"/>
      <c r="BA32" s="12"/>
      <c r="BB32" s="12"/>
      <c r="BC32" s="12"/>
      <c r="BD32" s="12"/>
      <c r="BE32" s="12"/>
      <c r="BF32" s="48"/>
    </row>
    <row r="33" spans="1:58" x14ac:dyDescent="0.25">
      <c r="D33" s="12"/>
      <c r="E33" s="12"/>
      <c r="F33" s="48"/>
      <c r="G33" s="47"/>
      <c r="H33" s="49" t="s">
        <v>214</v>
      </c>
      <c r="I33" s="12"/>
      <c r="J33" s="12"/>
      <c r="K33" s="48"/>
      <c r="L33" s="19"/>
      <c r="M33" s="19"/>
      <c r="N33" s="19"/>
      <c r="AB33" s="11"/>
      <c r="AK33" s="47"/>
      <c r="AL33" s="12"/>
      <c r="AM33" s="12"/>
      <c r="AN33" s="12"/>
      <c r="AO33" s="12"/>
      <c r="AP33" s="12"/>
      <c r="AQ33" s="12"/>
      <c r="AR33" s="12"/>
      <c r="AS33" s="12"/>
      <c r="AT33" s="12"/>
      <c r="AU33" s="12"/>
      <c r="AV33" s="12"/>
      <c r="AW33" s="12"/>
      <c r="AX33" s="12"/>
      <c r="AY33" s="12"/>
      <c r="AZ33" s="12"/>
      <c r="BA33" s="12"/>
      <c r="BB33" s="12"/>
      <c r="BC33" s="12"/>
      <c r="BD33" s="12"/>
      <c r="BE33" s="12"/>
      <c r="BF33" s="48"/>
    </row>
    <row r="34" spans="1:58" ht="16.5" x14ac:dyDescent="0.25">
      <c r="D34" s="12"/>
      <c r="E34" s="12"/>
      <c r="F34" s="48"/>
      <c r="G34" s="63" t="s">
        <v>136</v>
      </c>
      <c r="H34" s="63" t="s">
        <v>199</v>
      </c>
      <c r="I34" s="63" t="s">
        <v>200</v>
      </c>
      <c r="J34" s="63" t="s">
        <v>259</v>
      </c>
      <c r="K34" s="48"/>
      <c r="P34" s="19"/>
      <c r="R34"/>
      <c r="AK34" s="47"/>
      <c r="AL34" s="12"/>
      <c r="AM34" s="12"/>
      <c r="AN34" s="12"/>
      <c r="AO34" s="12"/>
      <c r="AP34" s="12"/>
      <c r="AQ34" s="12"/>
      <c r="AR34" s="12"/>
      <c r="AS34" s="12"/>
      <c r="AT34" s="12"/>
      <c r="AU34" s="12"/>
      <c r="AV34" s="12"/>
      <c r="AW34" s="12"/>
      <c r="AX34" s="12"/>
      <c r="AY34" s="12"/>
      <c r="AZ34" s="12"/>
      <c r="BA34" s="12"/>
      <c r="BB34" s="12"/>
      <c r="BC34" s="12"/>
      <c r="BD34" s="12"/>
      <c r="BE34" s="12"/>
      <c r="BF34" s="48"/>
    </row>
    <row r="35" spans="1:58" ht="108" x14ac:dyDescent="0.25">
      <c r="D35" s="12"/>
      <c r="E35" s="12"/>
      <c r="F35" s="48"/>
      <c r="G35" s="64" t="s">
        <v>165</v>
      </c>
      <c r="H35" s="65" t="s">
        <v>203</v>
      </c>
      <c r="I35" s="65" t="s">
        <v>202</v>
      </c>
      <c r="J35" s="66">
        <v>5</v>
      </c>
      <c r="K35" s="48"/>
      <c r="P35" s="19"/>
      <c r="R35"/>
      <c r="AK35" s="47"/>
      <c r="AL35" s="12"/>
      <c r="AM35" s="12"/>
      <c r="AN35" s="12"/>
      <c r="AO35" s="12"/>
      <c r="AP35" s="12"/>
      <c r="AQ35" s="12"/>
      <c r="AR35" s="12"/>
      <c r="AS35" s="12"/>
      <c r="AT35" s="12"/>
      <c r="AU35" s="12"/>
      <c r="AV35" s="12"/>
      <c r="AW35" s="12"/>
      <c r="AX35" s="12"/>
      <c r="AY35" s="12"/>
      <c r="AZ35" s="12"/>
      <c r="BA35" s="12"/>
      <c r="BB35" s="12"/>
      <c r="BC35" s="12"/>
      <c r="BD35" s="12"/>
      <c r="BE35" s="12"/>
      <c r="BF35" s="48"/>
    </row>
    <row r="36" spans="1:58" ht="88.5" customHeight="1" x14ac:dyDescent="0.25">
      <c r="D36" s="12"/>
      <c r="E36" s="12"/>
      <c r="F36" s="48"/>
      <c r="G36" s="67" t="s">
        <v>164</v>
      </c>
      <c r="H36" s="68" t="s">
        <v>204</v>
      </c>
      <c r="I36" s="68" t="s">
        <v>205</v>
      </c>
      <c r="J36" s="69">
        <v>4</v>
      </c>
      <c r="K36" s="48"/>
      <c r="P36" s="19"/>
      <c r="R36"/>
      <c r="AK36" s="50"/>
      <c r="AL36" s="51"/>
      <c r="AM36" s="51"/>
      <c r="AN36" s="51"/>
      <c r="AO36" s="51"/>
      <c r="AP36" s="51"/>
      <c r="AQ36" s="51"/>
      <c r="AR36" s="51"/>
      <c r="AS36" s="51"/>
      <c r="AT36" s="51"/>
      <c r="AU36" s="51"/>
      <c r="AV36" s="51"/>
      <c r="AW36" s="51"/>
      <c r="AX36" s="51"/>
      <c r="AY36" s="51"/>
      <c r="AZ36" s="51"/>
      <c r="BA36" s="51"/>
      <c r="BB36" s="51"/>
      <c r="BC36" s="51"/>
      <c r="BD36" s="51"/>
      <c r="BE36" s="51"/>
      <c r="BF36" s="52"/>
    </row>
    <row r="37" spans="1:58" ht="100.5" customHeight="1" x14ac:dyDescent="0.25">
      <c r="D37" s="12"/>
      <c r="E37" s="12"/>
      <c r="F37" s="48"/>
      <c r="G37" s="64" t="s">
        <v>163</v>
      </c>
      <c r="H37" s="65" t="s">
        <v>206</v>
      </c>
      <c r="I37" s="65" t="s">
        <v>207</v>
      </c>
      <c r="J37" s="66">
        <v>3</v>
      </c>
      <c r="K37" s="48"/>
      <c r="P37" s="19"/>
      <c r="R37"/>
    </row>
    <row r="38" spans="1:58" ht="73.5" customHeight="1" x14ac:dyDescent="0.25">
      <c r="D38" s="12"/>
      <c r="E38" s="12"/>
      <c r="F38" s="48"/>
      <c r="G38" s="67" t="s">
        <v>201</v>
      </c>
      <c r="H38" s="68" t="s">
        <v>208</v>
      </c>
      <c r="I38" s="68" t="s">
        <v>209</v>
      </c>
      <c r="J38" s="69">
        <v>2</v>
      </c>
      <c r="K38" s="48"/>
      <c r="P38" s="19"/>
      <c r="R38"/>
    </row>
    <row r="39" spans="1:58" ht="77.25" customHeight="1" x14ac:dyDescent="0.25">
      <c r="D39" s="12"/>
      <c r="E39" s="12"/>
      <c r="F39" s="48"/>
      <c r="G39" s="64" t="s">
        <v>216</v>
      </c>
      <c r="H39" s="65" t="s">
        <v>210</v>
      </c>
      <c r="I39" s="65" t="s">
        <v>211</v>
      </c>
      <c r="J39" s="66">
        <v>1</v>
      </c>
      <c r="K39" s="48"/>
      <c r="P39" s="19"/>
      <c r="R39"/>
    </row>
    <row r="40" spans="1:58" x14ac:dyDescent="0.25">
      <c r="D40" s="12"/>
      <c r="E40" s="12"/>
      <c r="F40" s="48"/>
      <c r="G40" s="47"/>
      <c r="H40" s="12"/>
      <c r="I40" s="12"/>
      <c r="J40" s="12"/>
      <c r="K40" s="48"/>
      <c r="P40" s="19"/>
      <c r="R40"/>
    </row>
    <row r="41" spans="1:58" s="19" customFormat="1" ht="16.5" x14ac:dyDescent="0.25">
      <c r="D41" s="12"/>
      <c r="E41" s="12"/>
      <c r="F41" s="48"/>
      <c r="G41" s="47"/>
      <c r="H41" s="314" t="s">
        <v>217</v>
      </c>
      <c r="I41" s="314"/>
      <c r="J41" s="12"/>
      <c r="K41" s="48"/>
    </row>
    <row r="42" spans="1:58" ht="16.5" x14ac:dyDescent="0.25">
      <c r="D42" s="12"/>
      <c r="E42" s="12"/>
      <c r="F42" s="48"/>
      <c r="G42" s="33" t="s">
        <v>215</v>
      </c>
      <c r="H42" s="33" t="s">
        <v>199</v>
      </c>
      <c r="I42" s="33" t="s">
        <v>200</v>
      </c>
      <c r="J42" s="63" t="s">
        <v>259</v>
      </c>
      <c r="K42" s="48"/>
      <c r="P42" s="19"/>
      <c r="R42"/>
    </row>
    <row r="43" spans="1:58" ht="77.25" customHeight="1" x14ac:dyDescent="0.25">
      <c r="A43" s="47"/>
      <c r="B43" s="12"/>
      <c r="D43" s="12"/>
      <c r="E43" s="12"/>
      <c r="F43" s="48"/>
      <c r="G43" s="64" t="s">
        <v>165</v>
      </c>
      <c r="H43" s="74" t="s">
        <v>226</v>
      </c>
      <c r="I43" s="74" t="s">
        <v>227</v>
      </c>
      <c r="J43" s="66">
        <v>5</v>
      </c>
      <c r="K43" s="48"/>
      <c r="P43" s="19"/>
      <c r="R43"/>
    </row>
    <row r="44" spans="1:58" ht="77.25" customHeight="1" x14ac:dyDescent="0.25">
      <c r="D44" s="12"/>
      <c r="E44" s="12"/>
      <c r="F44" s="48"/>
      <c r="G44" s="67" t="s">
        <v>164</v>
      </c>
      <c r="H44" s="75" t="s">
        <v>224</v>
      </c>
      <c r="I44" s="75" t="s">
        <v>225</v>
      </c>
      <c r="J44" s="69">
        <v>4</v>
      </c>
      <c r="K44" s="48"/>
      <c r="P44" s="19"/>
      <c r="R44"/>
    </row>
    <row r="45" spans="1:58" ht="77.25" customHeight="1" x14ac:dyDescent="0.25">
      <c r="D45" s="12"/>
      <c r="E45" s="12"/>
      <c r="F45" s="48"/>
      <c r="G45" s="64" t="s">
        <v>163</v>
      </c>
      <c r="H45" s="74" t="s">
        <v>222</v>
      </c>
      <c r="I45" s="74" t="s">
        <v>223</v>
      </c>
      <c r="J45" s="66">
        <v>3</v>
      </c>
      <c r="K45" s="48"/>
      <c r="P45" s="19"/>
      <c r="R45"/>
    </row>
    <row r="46" spans="1:58" ht="77.25" customHeight="1" x14ac:dyDescent="0.25">
      <c r="D46" s="12"/>
      <c r="E46" s="12"/>
      <c r="F46" s="48"/>
      <c r="G46" s="67" t="s">
        <v>201</v>
      </c>
      <c r="H46" s="75" t="s">
        <v>220</v>
      </c>
      <c r="I46" s="75" t="s">
        <v>221</v>
      </c>
      <c r="J46" s="69">
        <v>2</v>
      </c>
      <c r="K46" s="48"/>
    </row>
    <row r="47" spans="1:58" ht="77.25" customHeight="1" x14ac:dyDescent="0.25">
      <c r="D47" s="12"/>
      <c r="E47" s="12"/>
      <c r="F47" s="48"/>
      <c r="G47" s="64" t="s">
        <v>216</v>
      </c>
      <c r="H47" s="74" t="s">
        <v>219</v>
      </c>
      <c r="I47" s="74" t="s">
        <v>218</v>
      </c>
      <c r="J47" s="66">
        <v>1</v>
      </c>
      <c r="K47" s="48"/>
    </row>
    <row r="48" spans="1:58" x14ac:dyDescent="0.25">
      <c r="D48" s="12"/>
      <c r="E48" s="12"/>
      <c r="F48" s="48"/>
      <c r="G48" s="47"/>
      <c r="H48" s="12"/>
      <c r="I48" s="12"/>
      <c r="J48" s="12"/>
      <c r="K48" s="48"/>
    </row>
    <row r="49" spans="1:11" x14ac:dyDescent="0.25">
      <c r="D49" s="12"/>
      <c r="E49" s="12"/>
      <c r="F49" s="48"/>
      <c r="G49" s="47"/>
      <c r="H49" s="12"/>
      <c r="I49" s="12"/>
      <c r="J49" s="12"/>
      <c r="K49" s="48"/>
    </row>
    <row r="50" spans="1:11" x14ac:dyDescent="0.25">
      <c r="D50" s="12"/>
      <c r="E50" s="12"/>
      <c r="F50" s="48"/>
      <c r="G50" s="47"/>
      <c r="H50" s="12"/>
      <c r="I50" s="12"/>
      <c r="J50" s="12"/>
      <c r="K50" s="48"/>
    </row>
    <row r="51" spans="1:11" x14ac:dyDescent="0.25">
      <c r="D51" s="12"/>
      <c r="E51" s="12"/>
      <c r="F51" s="48"/>
      <c r="G51" s="47"/>
      <c r="H51" s="12"/>
      <c r="I51" s="12"/>
      <c r="J51" s="12"/>
      <c r="K51" s="48"/>
    </row>
    <row r="52" spans="1:11" x14ac:dyDescent="0.25">
      <c r="D52" s="12"/>
      <c r="E52" s="12"/>
      <c r="F52" s="48"/>
      <c r="G52" s="315" t="s">
        <v>129</v>
      </c>
      <c r="H52" s="36" t="s">
        <v>228</v>
      </c>
      <c r="I52" s="316" t="s">
        <v>230</v>
      </c>
      <c r="J52" s="316"/>
      <c r="K52" s="48"/>
    </row>
    <row r="53" spans="1:11" x14ac:dyDescent="0.25">
      <c r="D53" s="12"/>
      <c r="E53" s="12"/>
      <c r="F53" s="48"/>
      <c r="G53" s="315"/>
      <c r="H53" s="37" t="s">
        <v>229</v>
      </c>
      <c r="I53" s="38" t="s">
        <v>170</v>
      </c>
      <c r="J53" s="38" t="s">
        <v>231</v>
      </c>
      <c r="K53" s="48"/>
    </row>
    <row r="54" spans="1:11" x14ac:dyDescent="0.25">
      <c r="A54" s="47"/>
      <c r="B54" s="12"/>
      <c r="D54" s="12"/>
      <c r="E54" s="12"/>
      <c r="F54" s="48"/>
      <c r="G54" s="39">
        <v>1</v>
      </c>
      <c r="H54" s="40" t="s">
        <v>232</v>
      </c>
      <c r="I54" s="41"/>
      <c r="J54" s="42"/>
      <c r="K54" s="48"/>
    </row>
    <row r="55" spans="1:11" x14ac:dyDescent="0.25">
      <c r="A55" s="47"/>
      <c r="B55" s="12"/>
      <c r="D55" s="12"/>
      <c r="E55" s="12"/>
      <c r="F55" s="48"/>
      <c r="G55" s="39">
        <v>2</v>
      </c>
      <c r="H55" s="40" t="s">
        <v>233</v>
      </c>
      <c r="I55" s="41"/>
      <c r="J55" s="42"/>
      <c r="K55" s="48"/>
    </row>
    <row r="56" spans="1:11" x14ac:dyDescent="0.25">
      <c r="A56" s="47"/>
      <c r="B56" s="12"/>
      <c r="D56" s="12"/>
      <c r="E56" s="12"/>
      <c r="F56" s="48"/>
      <c r="G56" s="39">
        <v>3</v>
      </c>
      <c r="H56" s="40" t="s">
        <v>234</v>
      </c>
      <c r="I56" s="41"/>
      <c r="J56" s="42"/>
      <c r="K56" s="48"/>
    </row>
    <row r="57" spans="1:11" x14ac:dyDescent="0.25">
      <c r="A57" s="47"/>
      <c r="B57" s="12"/>
      <c r="D57" s="12"/>
      <c r="E57" s="12"/>
      <c r="F57" s="48"/>
      <c r="G57" s="39">
        <v>4</v>
      </c>
      <c r="H57" s="40" t="s">
        <v>235</v>
      </c>
      <c r="I57" s="41"/>
      <c r="J57" s="42"/>
      <c r="K57" s="48"/>
    </row>
    <row r="58" spans="1:11" x14ac:dyDescent="0.25">
      <c r="A58" s="47"/>
      <c r="B58" s="12"/>
      <c r="D58" s="12"/>
      <c r="E58" s="12"/>
      <c r="F58" s="48"/>
      <c r="G58" s="39">
        <v>5</v>
      </c>
      <c r="H58" s="40" t="s">
        <v>236</v>
      </c>
      <c r="I58" s="41"/>
      <c r="J58" s="42"/>
      <c r="K58" s="48"/>
    </row>
    <row r="59" spans="1:11" x14ac:dyDescent="0.25">
      <c r="A59" s="47"/>
      <c r="B59" s="12"/>
      <c r="D59" s="12"/>
      <c r="E59" s="12"/>
      <c r="F59" s="48"/>
      <c r="G59" s="39">
        <v>6</v>
      </c>
      <c r="H59" s="40" t="s">
        <v>237</v>
      </c>
      <c r="I59" s="41"/>
      <c r="J59" s="42"/>
      <c r="K59" s="48"/>
    </row>
    <row r="60" spans="1:11" x14ac:dyDescent="0.25">
      <c r="A60" s="47"/>
      <c r="B60" s="12"/>
      <c r="D60" s="12"/>
      <c r="E60" s="12"/>
      <c r="F60" s="48"/>
      <c r="G60" s="39">
        <v>7</v>
      </c>
      <c r="H60" s="40" t="s">
        <v>238</v>
      </c>
      <c r="I60" s="41"/>
      <c r="J60" s="42"/>
      <c r="K60" s="48"/>
    </row>
    <row r="61" spans="1:11" ht="25.5" x14ac:dyDescent="0.25">
      <c r="A61" s="47"/>
      <c r="B61" s="12"/>
      <c r="D61" s="12"/>
      <c r="E61" s="12"/>
      <c r="F61" s="48"/>
      <c r="G61" s="39">
        <v>8</v>
      </c>
      <c r="H61" s="40" t="s">
        <v>239</v>
      </c>
      <c r="I61" s="41"/>
      <c r="J61" s="42"/>
      <c r="K61" s="48"/>
    </row>
    <row r="62" spans="1:11" x14ac:dyDescent="0.25">
      <c r="A62" s="47"/>
      <c r="B62" s="12"/>
      <c r="D62" s="12"/>
      <c r="E62" s="12"/>
      <c r="F62" s="48"/>
      <c r="G62" s="39">
        <v>9</v>
      </c>
      <c r="H62" s="40" t="s">
        <v>240</v>
      </c>
      <c r="I62" s="41"/>
      <c r="J62" s="42"/>
      <c r="K62" s="48"/>
    </row>
    <row r="63" spans="1:11" x14ac:dyDescent="0.25">
      <c r="A63" s="47"/>
      <c r="B63" s="12"/>
      <c r="D63" s="12"/>
      <c r="E63" s="12"/>
      <c r="F63" s="48"/>
      <c r="G63" s="39">
        <v>10</v>
      </c>
      <c r="H63" s="40" t="s">
        <v>241</v>
      </c>
      <c r="I63" s="41"/>
      <c r="J63" s="42"/>
      <c r="K63" s="48"/>
    </row>
    <row r="64" spans="1:11" x14ac:dyDescent="0.25">
      <c r="A64" s="47"/>
      <c r="B64" s="12"/>
      <c r="D64" s="12"/>
      <c r="E64" s="12"/>
      <c r="F64" s="48"/>
      <c r="G64" s="39">
        <v>11</v>
      </c>
      <c r="H64" s="40" t="s">
        <v>242</v>
      </c>
      <c r="I64" s="41"/>
      <c r="J64" s="42"/>
      <c r="K64" s="48"/>
    </row>
    <row r="65" spans="1:11" x14ac:dyDescent="0.25">
      <c r="A65" s="47"/>
      <c r="B65" s="12"/>
      <c r="C65" s="12"/>
      <c r="D65" s="12"/>
      <c r="E65" s="12"/>
      <c r="F65" s="48"/>
      <c r="G65" s="39">
        <v>12</v>
      </c>
      <c r="H65" s="40" t="s">
        <v>243</v>
      </c>
      <c r="I65" s="41"/>
      <c r="J65" s="42"/>
      <c r="K65" s="48"/>
    </row>
    <row r="66" spans="1:11" x14ac:dyDescent="0.25">
      <c r="A66" s="47"/>
      <c r="B66" s="12"/>
      <c r="C66" s="12"/>
      <c r="D66" s="12"/>
      <c r="E66" s="12"/>
      <c r="F66" s="48"/>
      <c r="G66" s="39">
        <v>13</v>
      </c>
      <c r="H66" s="40" t="s">
        <v>244</v>
      </c>
      <c r="I66" s="41"/>
      <c r="J66" s="42"/>
      <c r="K66" s="48"/>
    </row>
    <row r="67" spans="1:11" x14ac:dyDescent="0.25">
      <c r="A67" s="47"/>
      <c r="B67" s="12"/>
      <c r="C67" s="12"/>
      <c r="D67" s="12"/>
      <c r="E67" s="12"/>
      <c r="F67" s="48"/>
      <c r="G67" s="39">
        <v>14</v>
      </c>
      <c r="H67" s="40" t="s">
        <v>245</v>
      </c>
      <c r="I67" s="41"/>
      <c r="J67" s="42"/>
      <c r="K67" s="48"/>
    </row>
    <row r="68" spans="1:11" x14ac:dyDescent="0.25">
      <c r="A68" s="47"/>
      <c r="B68" s="12"/>
      <c r="C68" s="12"/>
      <c r="D68" s="12"/>
      <c r="E68" s="12"/>
      <c r="F68" s="48"/>
      <c r="G68" s="39">
        <v>15</v>
      </c>
      <c r="H68" s="40" t="s">
        <v>246</v>
      </c>
      <c r="I68" s="41"/>
      <c r="J68" s="42"/>
      <c r="K68" s="48"/>
    </row>
    <row r="69" spans="1:11" x14ac:dyDescent="0.25">
      <c r="A69" s="47"/>
      <c r="B69" s="12"/>
      <c r="C69" s="12"/>
      <c r="D69" s="12"/>
      <c r="E69" s="12"/>
      <c r="F69" s="48"/>
      <c r="G69" s="39">
        <v>16</v>
      </c>
      <c r="H69" s="40" t="s">
        <v>247</v>
      </c>
      <c r="I69" s="41"/>
      <c r="J69" s="42"/>
      <c r="K69" s="48"/>
    </row>
    <row r="70" spans="1:11" x14ac:dyDescent="0.25">
      <c r="A70" s="47"/>
      <c r="B70" s="12"/>
      <c r="C70" s="12"/>
      <c r="D70" s="12"/>
      <c r="E70" s="12"/>
      <c r="F70" s="48"/>
      <c r="G70" s="39">
        <v>17</v>
      </c>
      <c r="H70" s="40" t="s">
        <v>248</v>
      </c>
      <c r="I70" s="41"/>
      <c r="J70" s="42"/>
      <c r="K70" s="48"/>
    </row>
    <row r="71" spans="1:11" x14ac:dyDescent="0.25">
      <c r="A71" s="47"/>
      <c r="B71" s="12"/>
      <c r="C71" s="12"/>
      <c r="D71" s="12"/>
      <c r="E71" s="12"/>
      <c r="F71" s="48"/>
      <c r="G71" s="39">
        <v>18</v>
      </c>
      <c r="H71" s="40" t="s">
        <v>249</v>
      </c>
      <c r="I71" s="41"/>
      <c r="J71" s="42"/>
      <c r="K71" s="48"/>
    </row>
    <row r="72" spans="1:11" x14ac:dyDescent="0.25">
      <c r="A72" s="47"/>
      <c r="B72" s="12"/>
      <c r="C72" s="12"/>
      <c r="D72" s="12"/>
      <c r="E72" s="12"/>
      <c r="F72" s="48"/>
      <c r="G72" s="39">
        <v>19</v>
      </c>
      <c r="H72" s="40" t="s">
        <v>250</v>
      </c>
      <c r="I72" s="41"/>
      <c r="J72" s="42"/>
      <c r="K72" s="48"/>
    </row>
    <row r="73" spans="1:11" x14ac:dyDescent="0.25">
      <c r="A73" s="47"/>
      <c r="B73" s="12"/>
      <c r="C73" s="12"/>
      <c r="D73" s="12"/>
      <c r="E73" s="12"/>
      <c r="F73" s="48"/>
      <c r="G73" s="313" t="s">
        <v>251</v>
      </c>
      <c r="H73" s="313"/>
      <c r="I73" s="43">
        <f>COUNTIF(I54:I72,"x")</f>
        <v>0</v>
      </c>
      <c r="J73" s="43">
        <f>COUNTIF(J54:J72,"x")</f>
        <v>0</v>
      </c>
      <c r="K73" s="48"/>
    </row>
    <row r="74" spans="1:11" x14ac:dyDescent="0.25">
      <c r="A74" s="47"/>
      <c r="B74" s="12"/>
      <c r="C74" s="12"/>
      <c r="D74" s="12"/>
      <c r="E74" s="12"/>
      <c r="F74" s="48"/>
      <c r="G74" s="47" t="s">
        <v>252</v>
      </c>
      <c r="H74" s="12"/>
      <c r="I74" s="12"/>
      <c r="J74" s="12"/>
      <c r="K74" s="48"/>
    </row>
    <row r="75" spans="1:11" x14ac:dyDescent="0.25">
      <c r="A75" s="47"/>
      <c r="B75" s="12"/>
      <c r="C75" s="12"/>
      <c r="D75" s="12"/>
      <c r="E75" s="12"/>
      <c r="F75" s="48"/>
      <c r="G75" s="47"/>
      <c r="H75" s="12"/>
      <c r="I75" s="12"/>
      <c r="J75" s="12"/>
      <c r="K75" s="48"/>
    </row>
    <row r="76" spans="1:11" x14ac:dyDescent="0.25">
      <c r="A76" s="47"/>
      <c r="B76" s="12"/>
      <c r="C76" s="12"/>
      <c r="D76" s="12"/>
      <c r="E76" s="12"/>
      <c r="F76" s="48"/>
      <c r="G76" s="47"/>
      <c r="H76" s="34" t="s">
        <v>253</v>
      </c>
      <c r="I76" s="35" t="str">
        <f>IF(I73&lt;6,"Moderado",IF(I73&lt;12,"Mayor","Catastrofico"))</f>
        <v>Moderado</v>
      </c>
      <c r="J76" s="12"/>
      <c r="K76" s="48"/>
    </row>
    <row r="77" spans="1:11" x14ac:dyDescent="0.25">
      <c r="A77" s="50"/>
      <c r="B77" s="51"/>
      <c r="C77" s="51"/>
      <c r="D77" s="51"/>
      <c r="E77" s="51"/>
      <c r="F77" s="52"/>
      <c r="G77" s="50"/>
      <c r="H77" s="51"/>
      <c r="I77" s="51"/>
      <c r="J77" s="51"/>
      <c r="K77" s="52"/>
    </row>
    <row r="78" spans="1:11" x14ac:dyDescent="0.25">
      <c r="I78" s="19"/>
    </row>
    <row r="79" spans="1:11" x14ac:dyDescent="0.25">
      <c r="G79" s="19"/>
    </row>
    <row r="81" spans="7:27" ht="18.95" customHeight="1" x14ac:dyDescent="0.3">
      <c r="G81" s="27"/>
      <c r="H81" s="302" t="s">
        <v>777</v>
      </c>
      <c r="I81" s="302" t="s">
        <v>778</v>
      </c>
      <c r="L81" s="300" t="s">
        <v>803</v>
      </c>
      <c r="M81" s="300"/>
      <c r="N81" s="300"/>
      <c r="P81" s="301" t="s">
        <v>817</v>
      </c>
      <c r="Q81" s="301"/>
      <c r="R81" s="301"/>
      <c r="S81" s="301"/>
    </row>
    <row r="82" spans="7:27" ht="120" customHeight="1" x14ac:dyDescent="0.25">
      <c r="H82" s="303"/>
      <c r="I82" s="303"/>
      <c r="L82" s="190" t="s">
        <v>136</v>
      </c>
      <c r="M82" s="191" t="s">
        <v>132</v>
      </c>
      <c r="N82" s="190" t="s">
        <v>134</v>
      </c>
      <c r="P82" s="186" t="s">
        <v>136</v>
      </c>
      <c r="Q82" s="186" t="s">
        <v>147</v>
      </c>
      <c r="R82" s="186" t="s">
        <v>818</v>
      </c>
      <c r="S82" s="186" t="s">
        <v>819</v>
      </c>
      <c r="U82" s="205">
        <v>1</v>
      </c>
      <c r="V82" s="61" t="s">
        <v>804</v>
      </c>
      <c r="W82" s="206">
        <f>U82*$W$88</f>
        <v>0.2</v>
      </c>
      <c r="X82" s="206">
        <f>U82*$X$88</f>
        <v>0.4</v>
      </c>
      <c r="Y82" s="206">
        <f>U82*$Y$88</f>
        <v>0.6</v>
      </c>
      <c r="Z82" s="206">
        <f>U82*$Z$88</f>
        <v>0.8</v>
      </c>
      <c r="AA82" s="209">
        <f>U82*$AA$88</f>
        <v>1</v>
      </c>
    </row>
    <row r="83" spans="7:27" ht="72" x14ac:dyDescent="0.25">
      <c r="H83" s="183" t="s">
        <v>779</v>
      </c>
      <c r="I83" s="184" t="s">
        <v>780</v>
      </c>
      <c r="L83" s="192">
        <v>1</v>
      </c>
      <c r="M83" s="193" t="s">
        <v>804</v>
      </c>
      <c r="N83" s="194" t="s">
        <v>805</v>
      </c>
      <c r="P83" s="201">
        <v>1</v>
      </c>
      <c r="Q83" s="202" t="s">
        <v>256</v>
      </c>
      <c r="R83" s="187" t="s">
        <v>820</v>
      </c>
      <c r="S83" s="187" t="s">
        <v>821</v>
      </c>
      <c r="U83" s="205">
        <v>0.8</v>
      </c>
      <c r="V83" s="61" t="s">
        <v>806</v>
      </c>
      <c r="W83" s="208">
        <f t="shared" ref="W83:W86" si="4">U83*$W$88</f>
        <v>0.16000000000000003</v>
      </c>
      <c r="X83" s="208">
        <f t="shared" ref="X83:X86" si="5">U83*$X$88</f>
        <v>0.32000000000000006</v>
      </c>
      <c r="Y83" s="206">
        <f t="shared" ref="Y83:Y86" si="6">U83*$Y$88</f>
        <v>0.48</v>
      </c>
      <c r="Z83" s="206">
        <f t="shared" ref="Z83:Z86" si="7">U83*$Z$88</f>
        <v>0.64000000000000012</v>
      </c>
      <c r="AA83" s="209">
        <f t="shared" ref="AA83:AA86" si="8">U83*$AA$88</f>
        <v>0.8</v>
      </c>
    </row>
    <row r="84" spans="7:27" ht="72" x14ac:dyDescent="0.25">
      <c r="H84" s="183" t="s">
        <v>11</v>
      </c>
      <c r="I84" s="184" t="s">
        <v>781</v>
      </c>
      <c r="L84" s="192">
        <v>0.8</v>
      </c>
      <c r="M84" s="195" t="s">
        <v>806</v>
      </c>
      <c r="N84" s="194" t="s">
        <v>807</v>
      </c>
      <c r="P84" s="201">
        <v>0.8</v>
      </c>
      <c r="Q84" s="203" t="s">
        <v>167</v>
      </c>
      <c r="R84" s="187" t="s">
        <v>822</v>
      </c>
      <c r="S84" s="187" t="s">
        <v>823</v>
      </c>
      <c r="U84" s="205">
        <v>0.6</v>
      </c>
      <c r="V84" s="61" t="s">
        <v>808</v>
      </c>
      <c r="W84" s="208">
        <f t="shared" si="4"/>
        <v>0.12</v>
      </c>
      <c r="X84" s="208">
        <f t="shared" si="5"/>
        <v>0.24</v>
      </c>
      <c r="Y84" s="208">
        <f t="shared" si="6"/>
        <v>0.36</v>
      </c>
      <c r="Z84" s="206">
        <f t="shared" si="7"/>
        <v>0.48</v>
      </c>
      <c r="AA84" s="209">
        <f>U84*$AA$88</f>
        <v>0.6</v>
      </c>
    </row>
    <row r="85" spans="7:27" ht="90" x14ac:dyDescent="0.25">
      <c r="H85" s="183" t="s">
        <v>782</v>
      </c>
      <c r="I85" s="184" t="s">
        <v>783</v>
      </c>
      <c r="L85" s="196">
        <v>0.6</v>
      </c>
      <c r="M85" s="197" t="s">
        <v>808</v>
      </c>
      <c r="N85" s="198" t="s">
        <v>809</v>
      </c>
      <c r="P85" s="201">
        <v>0.6</v>
      </c>
      <c r="Q85" s="204" t="s">
        <v>166</v>
      </c>
      <c r="R85" s="187" t="s">
        <v>824</v>
      </c>
      <c r="S85" s="187" t="s">
        <v>825</v>
      </c>
      <c r="U85" s="205">
        <v>0.4</v>
      </c>
      <c r="V85" s="61" t="s">
        <v>810</v>
      </c>
      <c r="W85" s="207">
        <f t="shared" si="4"/>
        <v>8.0000000000000016E-2</v>
      </c>
      <c r="X85" s="208">
        <f t="shared" si="5"/>
        <v>0.16000000000000003</v>
      </c>
      <c r="Y85" s="208">
        <f t="shared" si="6"/>
        <v>0.24</v>
      </c>
      <c r="Z85" s="206">
        <f t="shared" si="7"/>
        <v>0.32000000000000006</v>
      </c>
      <c r="AA85" s="209">
        <f t="shared" si="8"/>
        <v>0.4</v>
      </c>
    </row>
    <row r="86" spans="7:27" ht="90" x14ac:dyDescent="0.25">
      <c r="H86" s="185" t="s">
        <v>784</v>
      </c>
      <c r="I86" s="184" t="s">
        <v>785</v>
      </c>
      <c r="L86" s="192">
        <v>0.4</v>
      </c>
      <c r="M86" s="199" t="s">
        <v>810</v>
      </c>
      <c r="N86" s="198" t="s">
        <v>811</v>
      </c>
      <c r="P86" s="201">
        <v>0.4</v>
      </c>
      <c r="Q86" s="188" t="s">
        <v>176</v>
      </c>
      <c r="R86" s="187" t="s">
        <v>826</v>
      </c>
      <c r="S86" s="187" t="s">
        <v>827</v>
      </c>
      <c r="U86" s="205">
        <v>0.2</v>
      </c>
      <c r="V86" s="61" t="s">
        <v>812</v>
      </c>
      <c r="W86" s="207">
        <f t="shared" si="4"/>
        <v>4.0000000000000008E-2</v>
      </c>
      <c r="X86" s="207">
        <f t="shared" si="5"/>
        <v>8.0000000000000016E-2</v>
      </c>
      <c r="Y86" s="208">
        <f t="shared" si="6"/>
        <v>0.12</v>
      </c>
      <c r="Z86" s="206">
        <f t="shared" si="7"/>
        <v>0.16000000000000003</v>
      </c>
      <c r="AA86" s="209">
        <f t="shared" si="8"/>
        <v>0.2</v>
      </c>
    </row>
    <row r="87" spans="7:27" ht="54" x14ac:dyDescent="0.25">
      <c r="H87" s="183" t="s">
        <v>786</v>
      </c>
      <c r="I87" s="184" t="s">
        <v>787</v>
      </c>
      <c r="L87" s="192">
        <v>0.2</v>
      </c>
      <c r="M87" s="200" t="s">
        <v>812</v>
      </c>
      <c r="N87" s="198" t="s">
        <v>813</v>
      </c>
      <c r="P87" s="201">
        <v>0.2</v>
      </c>
      <c r="Q87" s="189" t="s">
        <v>828</v>
      </c>
      <c r="R87" s="187" t="s">
        <v>829</v>
      </c>
      <c r="S87" s="187" t="s">
        <v>830</v>
      </c>
      <c r="V87" s="12"/>
      <c r="W87" s="61" t="s">
        <v>828</v>
      </c>
      <c r="X87" s="61" t="s">
        <v>176</v>
      </c>
      <c r="Y87" s="61" t="s">
        <v>166</v>
      </c>
      <c r="Z87" s="61" t="s">
        <v>167</v>
      </c>
      <c r="AA87" s="61" t="s">
        <v>256</v>
      </c>
    </row>
    <row r="88" spans="7:27" ht="25.5" x14ac:dyDescent="0.25">
      <c r="H88" s="185" t="s">
        <v>788</v>
      </c>
      <c r="I88" s="184" t="s">
        <v>789</v>
      </c>
      <c r="W88" s="205">
        <v>0.2</v>
      </c>
      <c r="X88" s="205">
        <v>0.4</v>
      </c>
      <c r="Y88" s="205">
        <v>0.6</v>
      </c>
      <c r="Z88" s="205">
        <v>0.8</v>
      </c>
      <c r="AA88" s="205">
        <v>1</v>
      </c>
    </row>
    <row r="89" spans="7:27" ht="25.5" x14ac:dyDescent="0.25">
      <c r="H89" s="183" t="s">
        <v>790</v>
      </c>
      <c r="I89" s="184" t="s">
        <v>791</v>
      </c>
    </row>
    <row r="90" spans="7:27" ht="38.25" x14ac:dyDescent="0.25">
      <c r="H90" s="183" t="s">
        <v>792</v>
      </c>
      <c r="I90" s="184" t="s">
        <v>793</v>
      </c>
    </row>
    <row r="91" spans="7:27" ht="25.5" x14ac:dyDescent="0.25">
      <c r="H91" s="183" t="s">
        <v>794</v>
      </c>
      <c r="I91" s="184" t="s">
        <v>795</v>
      </c>
    </row>
    <row r="92" spans="7:27" ht="25.5" x14ac:dyDescent="0.25">
      <c r="H92" s="185" t="s">
        <v>796</v>
      </c>
      <c r="I92" s="184" t="s">
        <v>797</v>
      </c>
    </row>
    <row r="93" spans="7:27" ht="31.5" x14ac:dyDescent="0.25">
      <c r="H93" s="183" t="s">
        <v>798</v>
      </c>
      <c r="I93" s="184" t="s">
        <v>799</v>
      </c>
    </row>
    <row r="94" spans="7:27" ht="51" x14ac:dyDescent="0.25">
      <c r="H94" s="183" t="s">
        <v>801</v>
      </c>
      <c r="I94" s="184" t="s">
        <v>800</v>
      </c>
    </row>
  </sheetData>
  <sheetProtection algorithmName="SHA-512" hashValue="6X8qzaPLvV84+fN0cnwr2zaw6ZiAseRpOH4B8nwu4UQd36g5qzm1mVIs8ZArWM9W7Fe/O1T0NKXkVzNY+KxDLg==" saltValue="a4fp2ejnx8qXFwL+3oflNw==" spinCount="100000" sheet="1" objects="1" scenarios="1"/>
  <sortState xmlns:xlrd2="http://schemas.microsoft.com/office/spreadsheetml/2017/richdata2" ref="E6:E32">
    <sortCondition ref="E6"/>
  </sortState>
  <mergeCells count="33">
    <mergeCell ref="AQ10:AQ12"/>
    <mergeCell ref="AP13:AP14"/>
    <mergeCell ref="AP15:AP16"/>
    <mergeCell ref="AQ15:AQ16"/>
    <mergeCell ref="AU4:AU6"/>
    <mergeCell ref="AU7:AU9"/>
    <mergeCell ref="AP4:AP5"/>
    <mergeCell ref="AQ4:AQ5"/>
    <mergeCell ref="AP6:AP7"/>
    <mergeCell ref="AQ6:AQ7"/>
    <mergeCell ref="AP8:AP9"/>
    <mergeCell ref="AQ8:AQ9"/>
    <mergeCell ref="AQ17:AQ19"/>
    <mergeCell ref="AG3:AI3"/>
    <mergeCell ref="G73:H73"/>
    <mergeCell ref="H41:I41"/>
    <mergeCell ref="G52:G53"/>
    <mergeCell ref="I52:J52"/>
    <mergeCell ref="N14:N15"/>
    <mergeCell ref="O14:O15"/>
    <mergeCell ref="G14:G15"/>
    <mergeCell ref="H14:H15"/>
    <mergeCell ref="I14:I15"/>
    <mergeCell ref="J14:J15"/>
    <mergeCell ref="K14:K15"/>
    <mergeCell ref="L14:L15"/>
    <mergeCell ref="M14:M15"/>
    <mergeCell ref="AP10:AP12"/>
    <mergeCell ref="L81:N81"/>
    <mergeCell ref="P81:S81"/>
    <mergeCell ref="H81:H82"/>
    <mergeCell ref="I81:I82"/>
    <mergeCell ref="AP17:AP19"/>
  </mergeCells>
  <conditionalFormatting sqref="AI4:AI28">
    <cfRule type="containsText" dxfId="94" priority="1" operator="containsText" text="Extremo">
      <formula>NOT(ISERROR(SEARCH("Extremo",AI4)))</formula>
    </cfRule>
    <cfRule type="containsText" dxfId="93" priority="2" operator="containsText" text="Alto">
      <formula>NOT(ISERROR(SEARCH("Alto",AI4)))</formula>
    </cfRule>
    <cfRule type="containsText" dxfId="92" priority="3" operator="containsText" text="Moderado">
      <formula>NOT(ISERROR(SEARCH("Moderado",AI4)))</formula>
    </cfRule>
    <cfRule type="containsText" dxfId="91" priority="4" operator="containsText" text="Bajo">
      <formula>NOT(ISERROR(SEARCH("Bajo",AI4)))</formula>
    </cfRule>
  </conditionalFormatting>
  <pageMargins left="0.7" right="0.7" top="0.75" bottom="0.75" header="0.3" footer="0.3"/>
  <pageSetup orientation="portrait" r:id="rId1"/>
  <drawing r:id="rId2"/>
  <tableParts count="5">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4061D-8441-4E4E-AD80-3A17D238AD1B}">
  <sheetPr codeName="Hoja14"/>
  <dimension ref="A2:AA379"/>
  <sheetViews>
    <sheetView zoomScale="55" zoomScaleNormal="55" workbookViewId="0">
      <pane xSplit="4" topLeftCell="E1" activePane="topRight" state="frozen"/>
      <selection pane="topRight" activeCell="C9" sqref="C9"/>
    </sheetView>
  </sheetViews>
  <sheetFormatPr baseColWidth="10" defaultColWidth="11.42578125" defaultRowHeight="15" outlineLevelCol="1" x14ac:dyDescent="0.25"/>
  <cols>
    <col min="1" max="1" width="17.7109375" style="215" customWidth="1"/>
    <col min="2" max="2" width="14.7109375" style="215" customWidth="1"/>
    <col min="3" max="3" width="9.42578125" style="215" customWidth="1"/>
    <col min="4" max="4" width="42.85546875" style="215" customWidth="1"/>
    <col min="5" max="5" width="22.7109375" style="215" customWidth="1"/>
    <col min="6" max="12" width="21.140625" style="215" customWidth="1" outlineLevel="1"/>
    <col min="13" max="13" width="23.85546875" style="215" customWidth="1" outlineLevel="1"/>
    <col min="14" max="24" width="21.140625" style="215" customWidth="1" outlineLevel="1"/>
    <col min="25" max="25" width="10.28515625" style="215" bestFit="1" customWidth="1" outlineLevel="1"/>
    <col min="26" max="26" width="17.85546875" style="215" customWidth="1"/>
    <col min="27" max="27" width="20" style="215" customWidth="1"/>
    <col min="28" max="16384" width="11.42578125" style="215"/>
  </cols>
  <sheetData>
    <row r="2" spans="1:27" x14ac:dyDescent="0.25">
      <c r="B2" s="328" t="s">
        <v>858</v>
      </c>
      <c r="C2" s="328"/>
      <c r="D2" s="328"/>
      <c r="E2" s="328"/>
      <c r="F2" s="328"/>
      <c r="G2" s="328"/>
      <c r="H2" s="328"/>
      <c r="I2" s="328"/>
      <c r="J2" s="328"/>
      <c r="K2" s="328"/>
      <c r="L2" s="328"/>
      <c r="M2" s="328"/>
      <c r="N2" s="328"/>
    </row>
    <row r="3" spans="1:27" x14ac:dyDescent="0.25">
      <c r="B3" s="328"/>
      <c r="C3" s="328"/>
      <c r="D3" s="328"/>
      <c r="E3" s="328"/>
      <c r="F3" s="328"/>
      <c r="G3" s="328"/>
      <c r="H3" s="328"/>
      <c r="I3" s="328"/>
      <c r="J3" s="328"/>
      <c r="K3" s="328"/>
      <c r="L3" s="328"/>
      <c r="M3" s="328"/>
      <c r="N3" s="328"/>
    </row>
    <row r="4" spans="1:27" x14ac:dyDescent="0.25">
      <c r="B4" s="328"/>
      <c r="C4" s="328"/>
      <c r="D4" s="328"/>
      <c r="E4" s="328"/>
      <c r="F4" s="328"/>
      <c r="G4" s="328"/>
      <c r="H4" s="328"/>
      <c r="I4" s="328"/>
      <c r="J4" s="328"/>
      <c r="K4" s="328"/>
      <c r="L4" s="328"/>
      <c r="M4" s="328"/>
      <c r="N4" s="328"/>
    </row>
    <row r="6" spans="1:27" ht="15.75" thickBot="1" x14ac:dyDescent="0.3"/>
    <row r="7" spans="1:27" s="158" customFormat="1" ht="35.25" customHeight="1" thickBot="1" x14ac:dyDescent="0.3">
      <c r="A7" s="237"/>
      <c r="B7" s="329" t="s">
        <v>258</v>
      </c>
      <c r="C7" s="330"/>
      <c r="D7" s="330"/>
      <c r="E7" s="331"/>
      <c r="F7" s="329" t="s">
        <v>859</v>
      </c>
      <c r="G7" s="330"/>
      <c r="H7" s="330"/>
      <c r="I7" s="330"/>
      <c r="J7" s="330"/>
      <c r="K7" s="330"/>
      <c r="L7" s="330"/>
      <c r="M7" s="330"/>
      <c r="N7" s="330"/>
      <c r="O7" s="330"/>
      <c r="P7" s="330"/>
      <c r="Q7" s="330"/>
      <c r="R7" s="330"/>
      <c r="S7" s="330"/>
      <c r="T7" s="330"/>
      <c r="U7" s="330"/>
      <c r="V7" s="330"/>
      <c r="W7" s="330"/>
      <c r="X7" s="330"/>
      <c r="Y7" s="330"/>
      <c r="Z7" s="326" t="s">
        <v>853</v>
      </c>
      <c r="AA7" s="327"/>
    </row>
    <row r="8" spans="1:27" s="221" customFormat="1" ht="62.25" customHeight="1" thickBot="1" x14ac:dyDescent="0.3">
      <c r="A8" s="239" t="s">
        <v>570</v>
      </c>
      <c r="B8" s="240" t="s">
        <v>1</v>
      </c>
      <c r="C8" s="241" t="s">
        <v>129</v>
      </c>
      <c r="D8" s="242" t="s">
        <v>130</v>
      </c>
      <c r="E8" s="243" t="s">
        <v>257</v>
      </c>
      <c r="F8" s="245" t="s">
        <v>542</v>
      </c>
      <c r="G8" s="242" t="s">
        <v>543</v>
      </c>
      <c r="H8" s="242" t="s">
        <v>544</v>
      </c>
      <c r="I8" s="242" t="s">
        <v>545</v>
      </c>
      <c r="J8" s="242" t="s">
        <v>546</v>
      </c>
      <c r="K8" s="242" t="s">
        <v>547</v>
      </c>
      <c r="L8" s="242" t="s">
        <v>548</v>
      </c>
      <c r="M8" s="242" t="s">
        <v>549</v>
      </c>
      <c r="N8" s="242" t="s">
        <v>550</v>
      </c>
      <c r="O8" s="242" t="s">
        <v>551</v>
      </c>
      <c r="P8" s="242" t="s">
        <v>552</v>
      </c>
      <c r="Q8" s="242" t="s">
        <v>553</v>
      </c>
      <c r="R8" s="242" t="s">
        <v>554</v>
      </c>
      <c r="S8" s="242" t="s">
        <v>555</v>
      </c>
      <c r="T8" s="242" t="s">
        <v>556</v>
      </c>
      <c r="U8" s="242" t="s">
        <v>557</v>
      </c>
      <c r="V8" s="242" t="s">
        <v>558</v>
      </c>
      <c r="W8" s="242" t="s">
        <v>559</v>
      </c>
      <c r="X8" s="242" t="s">
        <v>560</v>
      </c>
      <c r="Y8" s="243" t="s">
        <v>154</v>
      </c>
      <c r="Z8" s="247" t="s">
        <v>816</v>
      </c>
      <c r="AA8" s="248" t="s">
        <v>831</v>
      </c>
    </row>
    <row r="9" spans="1:27" s="158" customFormat="1" ht="45" x14ac:dyDescent="0.25">
      <c r="A9" s="238" t="s">
        <v>106</v>
      </c>
      <c r="B9" s="122" t="str">
        <f>VLOOKUP(Impacto_Riesgos_Corrupción!C9,Tabla_Riesgos[#All],2,FALSE)</f>
        <v>TODOS LOS PROCESOS</v>
      </c>
      <c r="C9" s="122">
        <v>1</v>
      </c>
      <c r="D9" s="122" t="str">
        <f>VLOOKUP(Impacto_Riesgos_Corrupción!C9,Tabla_Riesgos[#All],3,FALSE)</f>
        <v>Posibilidad de que un funcionario vaya mas allá de las funciones designadas con el fin de obtener un beneficio privado.</v>
      </c>
      <c r="E9" s="122" t="str">
        <f>VLOOKUP(Impacto_Riesgos_Corrupción!C9,Tabla_Riesgos[#All],6,FALSE)</f>
        <v>Corrupción</v>
      </c>
      <c r="F9" s="157" t="s">
        <v>170</v>
      </c>
      <c r="G9" s="157" t="s">
        <v>170</v>
      </c>
      <c r="H9" s="157" t="s">
        <v>170</v>
      </c>
      <c r="I9" s="157" t="s">
        <v>170</v>
      </c>
      <c r="J9" s="157" t="s">
        <v>170</v>
      </c>
      <c r="K9" s="157" t="s">
        <v>170</v>
      </c>
      <c r="L9" s="157" t="s">
        <v>170</v>
      </c>
      <c r="M9" s="157" t="s">
        <v>170</v>
      </c>
      <c r="N9" s="157" t="s">
        <v>231</v>
      </c>
      <c r="O9" s="157" t="s">
        <v>170</v>
      </c>
      <c r="P9" s="157" t="s">
        <v>170</v>
      </c>
      <c r="Q9" s="157" t="s">
        <v>170</v>
      </c>
      <c r="R9" s="157" t="s">
        <v>170</v>
      </c>
      <c r="S9" s="157" t="s">
        <v>170</v>
      </c>
      <c r="T9" s="157" t="s">
        <v>170</v>
      </c>
      <c r="U9" s="157" t="s">
        <v>231</v>
      </c>
      <c r="V9" s="157" t="s">
        <v>170</v>
      </c>
      <c r="W9" s="157" t="s">
        <v>170</v>
      </c>
      <c r="X9" s="157" t="s">
        <v>231</v>
      </c>
      <c r="Y9" s="244">
        <f t="shared" ref="Y9:Y73" si="0">COUNTIF(F9:X9,"SI")</f>
        <v>16</v>
      </c>
      <c r="Z9" s="246" t="str">
        <f t="shared" ref="Z9:Z40" si="1">IF(Y9&lt;=5,"Moderado",IF(Y9&lt;=11,"Mayor",IF(Y9&lt;=19,"Catastrófico",0)))</f>
        <v>Catastrófico</v>
      </c>
      <c r="AA9" s="233">
        <f>IF(Z9="Catastrófico",100%,IF(Z9="Mayor",80%,IF(Z9="Moderado",60%,IF(Z9="Menor",40%,IF(Z9="Leve",20%,0)))))</f>
        <v>1</v>
      </c>
    </row>
    <row r="10" spans="1:27" s="158" customFormat="1" ht="60" x14ac:dyDescent="0.25">
      <c r="A10" s="223" t="s">
        <v>106</v>
      </c>
      <c r="B10" s="172" t="str">
        <f>VLOOKUP(Impacto_Riesgos_Corrupción!C10,Tabla_Riesgos[#All],2,FALSE)</f>
        <v>TODOS LOS PROCESOS</v>
      </c>
      <c r="C10" s="172">
        <v>3</v>
      </c>
      <c r="D10" s="172" t="str">
        <f>VLOOKUP(Impacto_Riesgos_Corrupción!C10,Tabla_Riesgos[#All],3,FALSE)</f>
        <v>Puede ocurrir intercambio extraoficial de favores, en el cual un individuo se beneficie a si mismo o a un tercero. Amiguismo y clientelismo.</v>
      </c>
      <c r="E10" s="172" t="str">
        <f>VLOOKUP(Impacto_Riesgos_Corrupción!C10,Tabla_Riesgos[#All],6,FALSE)</f>
        <v>Corrupción</v>
      </c>
      <c r="F10" s="224" t="s">
        <v>170</v>
      </c>
      <c r="G10" s="224" t="s">
        <v>170</v>
      </c>
      <c r="H10" s="224" t="s">
        <v>170</v>
      </c>
      <c r="I10" s="224" t="s">
        <v>170</v>
      </c>
      <c r="J10" s="224" t="s">
        <v>170</v>
      </c>
      <c r="K10" s="224" t="s">
        <v>170</v>
      </c>
      <c r="L10" s="224" t="s">
        <v>170</v>
      </c>
      <c r="M10" s="224" t="s">
        <v>170</v>
      </c>
      <c r="N10" s="224" t="s">
        <v>231</v>
      </c>
      <c r="O10" s="224" t="s">
        <v>170</v>
      </c>
      <c r="P10" s="224" t="s">
        <v>170</v>
      </c>
      <c r="Q10" s="224" t="s">
        <v>170</v>
      </c>
      <c r="R10" s="224" t="s">
        <v>170</v>
      </c>
      <c r="S10" s="224" t="s">
        <v>170</v>
      </c>
      <c r="T10" s="224" t="s">
        <v>170</v>
      </c>
      <c r="U10" s="224" t="s">
        <v>231</v>
      </c>
      <c r="V10" s="224" t="s">
        <v>170</v>
      </c>
      <c r="W10" s="224" t="s">
        <v>170</v>
      </c>
      <c r="X10" s="224" t="s">
        <v>170</v>
      </c>
      <c r="Y10" s="225">
        <f t="shared" si="0"/>
        <v>17</v>
      </c>
      <c r="Z10" s="235" t="str">
        <f t="shared" si="1"/>
        <v>Catastrófico</v>
      </c>
      <c r="AA10" s="232">
        <f t="shared" ref="AA10:AA73" si="2">IF(Z10="Catastrófico",100%,IF(Z10="Mayor",80%,IF(Z10="Moderado",60%,IF(Z10="Menor",40%,IF(Z10="Leve",20%,0)))))</f>
        <v>1</v>
      </c>
    </row>
    <row r="11" spans="1:27" s="158" customFormat="1" ht="75" x14ac:dyDescent="0.25">
      <c r="A11" s="223" t="s">
        <v>106</v>
      </c>
      <c r="B11" s="172" t="str">
        <f>VLOOKUP(Impacto_Riesgos_Corrupción!C11,Tabla_Riesgos[#All],2,FALSE)</f>
        <v>TODOS LOS PROCESOS</v>
      </c>
      <c r="C11" s="172">
        <v>4</v>
      </c>
      <c r="D11" s="172" t="str">
        <f>VLOOKUP(Impacto_Riesgos_Corrupción!C11,Tabla_Riesgos[#All],3,FALSE)</f>
        <v xml:space="preserve">Puede presentarse situaciones de orden moral y económico que le impidan a un funcionario actuar en forma objetiva e independiente, porque le sea particularmente conveniente. </v>
      </c>
      <c r="E11" s="172" t="str">
        <f>VLOOKUP(Impacto_Riesgos_Corrupción!C11,Tabla_Riesgos[#All],6,FALSE)</f>
        <v>Corrupción</v>
      </c>
      <c r="F11" s="224" t="s">
        <v>170</v>
      </c>
      <c r="G11" s="224" t="s">
        <v>170</v>
      </c>
      <c r="H11" s="224" t="s">
        <v>170</v>
      </c>
      <c r="I11" s="224" t="s">
        <v>170</v>
      </c>
      <c r="J11" s="224" t="s">
        <v>170</v>
      </c>
      <c r="K11" s="224" t="s">
        <v>170</v>
      </c>
      <c r="L11" s="224" t="s">
        <v>170</v>
      </c>
      <c r="M11" s="224" t="s">
        <v>170</v>
      </c>
      <c r="N11" s="224" t="s">
        <v>231</v>
      </c>
      <c r="O11" s="224" t="s">
        <v>170</v>
      </c>
      <c r="P11" s="224" t="s">
        <v>170</v>
      </c>
      <c r="Q11" s="224" t="s">
        <v>170</v>
      </c>
      <c r="R11" s="224" t="s">
        <v>170</v>
      </c>
      <c r="S11" s="224" t="s">
        <v>170</v>
      </c>
      <c r="T11" s="224" t="s">
        <v>170</v>
      </c>
      <c r="U11" s="224" t="s">
        <v>231</v>
      </c>
      <c r="V11" s="224" t="s">
        <v>170</v>
      </c>
      <c r="W11" s="224" t="s">
        <v>170</v>
      </c>
      <c r="X11" s="224" t="s">
        <v>231</v>
      </c>
      <c r="Y11" s="225">
        <f t="shared" si="0"/>
        <v>16</v>
      </c>
      <c r="Z11" s="235" t="str">
        <f t="shared" si="1"/>
        <v>Catastrófico</v>
      </c>
      <c r="AA11" s="232">
        <f t="shared" si="2"/>
        <v>1</v>
      </c>
    </row>
    <row r="12" spans="1:27" s="158" customFormat="1" ht="45" x14ac:dyDescent="0.25">
      <c r="A12" s="223" t="s">
        <v>106</v>
      </c>
      <c r="B12" s="172" t="str">
        <f>VLOOKUP(Impacto_Riesgos_Corrupción!C12,Tabla_Riesgos[#All],2,FALSE)</f>
        <v>TODOS LOS PROCESOS</v>
      </c>
      <c r="C12" s="172">
        <v>6</v>
      </c>
      <c r="D12" s="172" t="str">
        <f>VLOOKUP(Impacto_Riesgos_Corrupción!C12,Tabla_Riesgos[#All],3,FALSE)</f>
        <v>Posibilidad de recibir o solicitar cualquier dádiva o beneficio a nombre propio o de terceros con el fin de celebrar un contrato.</v>
      </c>
      <c r="E12" s="172" t="str">
        <f>VLOOKUP(Impacto_Riesgos_Corrupción!C12,Tabla_Riesgos[#All],6,FALSE)</f>
        <v>Corrupción</v>
      </c>
      <c r="F12" s="224" t="s">
        <v>170</v>
      </c>
      <c r="G12" s="224" t="s">
        <v>170</v>
      </c>
      <c r="H12" s="224" t="s">
        <v>170</v>
      </c>
      <c r="I12" s="224" t="s">
        <v>170</v>
      </c>
      <c r="J12" s="224" t="s">
        <v>170</v>
      </c>
      <c r="K12" s="224" t="s">
        <v>170</v>
      </c>
      <c r="L12" s="224" t="s">
        <v>170</v>
      </c>
      <c r="M12" s="224" t="s">
        <v>170</v>
      </c>
      <c r="N12" s="224" t="s">
        <v>231</v>
      </c>
      <c r="O12" s="224" t="s">
        <v>170</v>
      </c>
      <c r="P12" s="224" t="s">
        <v>170</v>
      </c>
      <c r="Q12" s="224" t="s">
        <v>170</v>
      </c>
      <c r="R12" s="224" t="s">
        <v>170</v>
      </c>
      <c r="S12" s="224" t="s">
        <v>170</v>
      </c>
      <c r="T12" s="224" t="s">
        <v>170</v>
      </c>
      <c r="U12" s="224" t="s">
        <v>231</v>
      </c>
      <c r="V12" s="224" t="s">
        <v>170</v>
      </c>
      <c r="W12" s="224" t="s">
        <v>170</v>
      </c>
      <c r="X12" s="224" t="s">
        <v>231</v>
      </c>
      <c r="Y12" s="225">
        <f t="shared" si="0"/>
        <v>16</v>
      </c>
      <c r="Z12" s="235" t="str">
        <f t="shared" si="1"/>
        <v>Catastrófico</v>
      </c>
      <c r="AA12" s="232">
        <f t="shared" si="2"/>
        <v>1</v>
      </c>
    </row>
    <row r="13" spans="1:27" s="158" customFormat="1" ht="60" x14ac:dyDescent="0.25">
      <c r="A13" s="223" t="s">
        <v>106</v>
      </c>
      <c r="B13" s="172" t="str">
        <f>VLOOKUP(Impacto_Riesgos_Corrupción!C13,Tabla_Riesgos[#All],2,FALSE)</f>
        <v>TODOS LOS PROCESOS</v>
      </c>
      <c r="C13" s="172">
        <v>7</v>
      </c>
      <c r="D13" s="172" t="str">
        <f>VLOOKUP(Impacto_Riesgos_Corrupción!C13,Tabla_Riesgos[#All],3,FALSE)</f>
        <v xml:space="preserve">Posibilidad de que un funcionario reciba u ofrezca un soborno, con el fin de dar o recibir un trato especial con una compañía o persona natural. </v>
      </c>
      <c r="E13" s="172" t="str">
        <f>VLOOKUP(Impacto_Riesgos_Corrupción!C13,Tabla_Riesgos[#All],6,FALSE)</f>
        <v>Corrupción</v>
      </c>
      <c r="F13" s="224" t="s">
        <v>170</v>
      </c>
      <c r="G13" s="224" t="s">
        <v>170</v>
      </c>
      <c r="H13" s="224" t="s">
        <v>170</v>
      </c>
      <c r="I13" s="224" t="s">
        <v>170</v>
      </c>
      <c r="J13" s="224" t="s">
        <v>170</v>
      </c>
      <c r="K13" s="224" t="s">
        <v>170</v>
      </c>
      <c r="L13" s="224" t="s">
        <v>170</v>
      </c>
      <c r="M13" s="224" t="s">
        <v>170</v>
      </c>
      <c r="N13" s="224" t="s">
        <v>231</v>
      </c>
      <c r="O13" s="224" t="s">
        <v>170</v>
      </c>
      <c r="P13" s="224" t="s">
        <v>170</v>
      </c>
      <c r="Q13" s="224" t="s">
        <v>170</v>
      </c>
      <c r="R13" s="224" t="s">
        <v>170</v>
      </c>
      <c r="S13" s="224" t="s">
        <v>170</v>
      </c>
      <c r="T13" s="224" t="s">
        <v>170</v>
      </c>
      <c r="U13" s="224" t="s">
        <v>231</v>
      </c>
      <c r="V13" s="224" t="s">
        <v>170</v>
      </c>
      <c r="W13" s="224" t="s">
        <v>170</v>
      </c>
      <c r="X13" s="224" t="s">
        <v>231</v>
      </c>
      <c r="Y13" s="225">
        <f t="shared" si="0"/>
        <v>16</v>
      </c>
      <c r="Z13" s="235" t="str">
        <f t="shared" si="1"/>
        <v>Catastrófico</v>
      </c>
      <c r="AA13" s="232">
        <f t="shared" si="2"/>
        <v>1</v>
      </c>
    </row>
    <row r="14" spans="1:27" s="158" customFormat="1" ht="60" x14ac:dyDescent="0.25">
      <c r="A14" s="223" t="s">
        <v>106</v>
      </c>
      <c r="B14" s="172" t="str">
        <f>VLOOKUP(Impacto_Riesgos_Corrupción!C14,Tabla_Riesgos[#All],2,FALSE)</f>
        <v>TODOS LOS PROCESOS</v>
      </c>
      <c r="C14" s="172">
        <v>8</v>
      </c>
      <c r="D14" s="172" t="str">
        <f>VLOOKUP(Impacto_Riesgos_Corrupción!C14,Tabla_Riesgos[#All],3,FALSE)</f>
        <v>Puede incitar la participación de varias personas o compañías para cometer un delito buscando el beneficio propio. Concierto para delinquir.</v>
      </c>
      <c r="E14" s="172" t="str">
        <f>VLOOKUP(Impacto_Riesgos_Corrupción!C14,Tabla_Riesgos[#All],6,FALSE)</f>
        <v>Corrupción</v>
      </c>
      <c r="F14" s="224" t="s">
        <v>170</v>
      </c>
      <c r="G14" s="224" t="s">
        <v>170</v>
      </c>
      <c r="H14" s="224" t="s">
        <v>170</v>
      </c>
      <c r="I14" s="224" t="s">
        <v>170</v>
      </c>
      <c r="J14" s="224" t="s">
        <v>170</v>
      </c>
      <c r="K14" s="224" t="s">
        <v>170</v>
      </c>
      <c r="L14" s="224" t="s">
        <v>170</v>
      </c>
      <c r="M14" s="224" t="s">
        <v>170</v>
      </c>
      <c r="N14" s="224" t="s">
        <v>231</v>
      </c>
      <c r="O14" s="224" t="s">
        <v>170</v>
      </c>
      <c r="P14" s="224" t="s">
        <v>170</v>
      </c>
      <c r="Q14" s="224" t="s">
        <v>170</v>
      </c>
      <c r="R14" s="224" t="s">
        <v>170</v>
      </c>
      <c r="S14" s="224" t="s">
        <v>170</v>
      </c>
      <c r="T14" s="224" t="s">
        <v>170</v>
      </c>
      <c r="U14" s="224" t="s">
        <v>231</v>
      </c>
      <c r="V14" s="224" t="s">
        <v>170</v>
      </c>
      <c r="W14" s="224" t="s">
        <v>170</v>
      </c>
      <c r="X14" s="224" t="s">
        <v>231</v>
      </c>
      <c r="Y14" s="225">
        <f t="shared" si="0"/>
        <v>16</v>
      </c>
      <c r="Z14" s="235" t="str">
        <f t="shared" si="1"/>
        <v>Catastrófico</v>
      </c>
      <c r="AA14" s="232">
        <f t="shared" si="2"/>
        <v>1</v>
      </c>
    </row>
    <row r="15" spans="1:27" s="158" customFormat="1" ht="60" x14ac:dyDescent="0.25">
      <c r="A15" s="223" t="s">
        <v>106</v>
      </c>
      <c r="B15" s="172" t="str">
        <f>VLOOKUP(Impacto_Riesgos_Corrupción!C15,Tabla_Riesgos[#All],2,FALSE)</f>
        <v>TODOS LOS PROCESOS</v>
      </c>
      <c r="C15" s="172">
        <v>9</v>
      </c>
      <c r="D15" s="172" t="str">
        <f>VLOOKUP(Impacto_Riesgos_Corrupción!C15,Tabla_Riesgos[#All],3,FALSE)</f>
        <v xml:space="preserve">Puede ocurrir que un funcionario abuse de su cargo o funciones para inducir a otra persona a dar o prometer dinero o cualquier otro beneficio indebido. </v>
      </c>
      <c r="E15" s="172" t="str">
        <f>VLOOKUP(Impacto_Riesgos_Corrupción!C15,Tabla_Riesgos[#All],6,FALSE)</f>
        <v>Corrupción</v>
      </c>
      <c r="F15" s="224" t="s">
        <v>170</v>
      </c>
      <c r="G15" s="224" t="s">
        <v>170</v>
      </c>
      <c r="H15" s="224" t="s">
        <v>170</v>
      </c>
      <c r="I15" s="224" t="s">
        <v>170</v>
      </c>
      <c r="J15" s="224" t="s">
        <v>170</v>
      </c>
      <c r="K15" s="224" t="s">
        <v>170</v>
      </c>
      <c r="L15" s="224" t="s">
        <v>170</v>
      </c>
      <c r="M15" s="224" t="s">
        <v>170</v>
      </c>
      <c r="N15" s="224" t="s">
        <v>231</v>
      </c>
      <c r="O15" s="224" t="s">
        <v>170</v>
      </c>
      <c r="P15" s="224" t="s">
        <v>170</v>
      </c>
      <c r="Q15" s="224" t="s">
        <v>170</v>
      </c>
      <c r="R15" s="224" t="s">
        <v>170</v>
      </c>
      <c r="S15" s="224" t="s">
        <v>170</v>
      </c>
      <c r="T15" s="224" t="s">
        <v>170</v>
      </c>
      <c r="U15" s="224" t="s">
        <v>231</v>
      </c>
      <c r="V15" s="224" t="s">
        <v>170</v>
      </c>
      <c r="W15" s="224" t="s">
        <v>170</v>
      </c>
      <c r="X15" s="224" t="s">
        <v>231</v>
      </c>
      <c r="Y15" s="225">
        <f t="shared" si="0"/>
        <v>16</v>
      </c>
      <c r="Z15" s="235" t="str">
        <f t="shared" si="1"/>
        <v>Catastrófico</v>
      </c>
      <c r="AA15" s="232">
        <f t="shared" si="2"/>
        <v>1</v>
      </c>
    </row>
    <row r="16" spans="1:27" s="158" customFormat="1" ht="60" x14ac:dyDescent="0.25">
      <c r="A16" s="223" t="s">
        <v>106</v>
      </c>
      <c r="B16" s="172" t="str">
        <f>VLOOKUP(Impacto_Riesgos_Corrupción!C16,Tabla_Riesgos[#All],2,FALSE)</f>
        <v>TODOS LOS PROCESOS</v>
      </c>
      <c r="C16" s="172">
        <v>10</v>
      </c>
      <c r="D16" s="172" t="str">
        <f>VLOOKUP(Impacto_Riesgos_Corrupción!C16,Tabla_Riesgos[#All],3,FALSE)</f>
        <v>Puede ocurrir que teniendo conocimiento de una conducta delictiva, no se informe a las autoridades por temor a repercusiones sociales o financieras. Omisión de denuncia</v>
      </c>
      <c r="E16" s="172" t="str">
        <f>VLOOKUP(Impacto_Riesgos_Corrupción!C16,Tabla_Riesgos[#All],6,FALSE)</f>
        <v>Corrupción</v>
      </c>
      <c r="F16" s="224" t="s">
        <v>170</v>
      </c>
      <c r="G16" s="224" t="s">
        <v>170</v>
      </c>
      <c r="H16" s="224" t="s">
        <v>170</v>
      </c>
      <c r="I16" s="224" t="s">
        <v>170</v>
      </c>
      <c r="J16" s="224" t="s">
        <v>170</v>
      </c>
      <c r="K16" s="224" t="s">
        <v>170</v>
      </c>
      <c r="L16" s="224" t="s">
        <v>170</v>
      </c>
      <c r="M16" s="224" t="s">
        <v>170</v>
      </c>
      <c r="N16" s="224" t="s">
        <v>231</v>
      </c>
      <c r="O16" s="224" t="s">
        <v>170</v>
      </c>
      <c r="P16" s="224" t="s">
        <v>170</v>
      </c>
      <c r="Q16" s="224" t="s">
        <v>170</v>
      </c>
      <c r="R16" s="224" t="s">
        <v>170</v>
      </c>
      <c r="S16" s="224" t="s">
        <v>170</v>
      </c>
      <c r="T16" s="224" t="s">
        <v>170</v>
      </c>
      <c r="U16" s="224" t="s">
        <v>231</v>
      </c>
      <c r="V16" s="224" t="s">
        <v>170</v>
      </c>
      <c r="W16" s="224" t="s">
        <v>170</v>
      </c>
      <c r="X16" s="224" t="s">
        <v>231</v>
      </c>
      <c r="Y16" s="225">
        <f t="shared" si="0"/>
        <v>16</v>
      </c>
      <c r="Z16" s="235" t="str">
        <f t="shared" si="1"/>
        <v>Catastrófico</v>
      </c>
      <c r="AA16" s="232">
        <f t="shared" si="2"/>
        <v>1</v>
      </c>
    </row>
    <row r="17" spans="1:27" s="158" customFormat="1" ht="60" x14ac:dyDescent="0.25">
      <c r="A17" s="223" t="s">
        <v>106</v>
      </c>
      <c r="B17" s="172" t="str">
        <f>VLOOKUP(Impacto_Riesgos_Corrupción!C17,Tabla_Riesgos[#All],2,FALSE)</f>
        <v>TODOS LOS PROCESOS</v>
      </c>
      <c r="C17" s="172">
        <v>11</v>
      </c>
      <c r="D17" s="172" t="str">
        <f>VLOOKUP(Impacto_Riesgos_Corrupción!C17,Tabla_Riesgos[#All],3,FALSE)</f>
        <v xml:space="preserve">Posibilidad de que uno o varios funcionarios utilicen de forma  indebida la información  privilegiada de los sistemas de información para obtener beneficio privado. </v>
      </c>
      <c r="E17" s="172" t="str">
        <f>VLOOKUP(Impacto_Riesgos_Corrupción!C17,Tabla_Riesgos[#All],6,FALSE)</f>
        <v>Corrupción</v>
      </c>
      <c r="F17" s="224" t="s">
        <v>170</v>
      </c>
      <c r="G17" s="224" t="s">
        <v>170</v>
      </c>
      <c r="H17" s="224" t="s">
        <v>170</v>
      </c>
      <c r="I17" s="224" t="s">
        <v>170</v>
      </c>
      <c r="J17" s="224" t="s">
        <v>170</v>
      </c>
      <c r="K17" s="224" t="s">
        <v>170</v>
      </c>
      <c r="L17" s="224" t="s">
        <v>170</v>
      </c>
      <c r="M17" s="224" t="s">
        <v>170</v>
      </c>
      <c r="N17" s="224" t="s">
        <v>170</v>
      </c>
      <c r="O17" s="224" t="s">
        <v>170</v>
      </c>
      <c r="P17" s="224" t="s">
        <v>170</v>
      </c>
      <c r="Q17" s="224" t="s">
        <v>170</v>
      </c>
      <c r="R17" s="224" t="s">
        <v>170</v>
      </c>
      <c r="S17" s="224" t="s">
        <v>170</v>
      </c>
      <c r="T17" s="224" t="s">
        <v>170</v>
      </c>
      <c r="U17" s="224" t="s">
        <v>231</v>
      </c>
      <c r="V17" s="224" t="s">
        <v>170</v>
      </c>
      <c r="W17" s="224" t="s">
        <v>170</v>
      </c>
      <c r="X17" s="224" t="s">
        <v>231</v>
      </c>
      <c r="Y17" s="225">
        <f t="shared" si="0"/>
        <v>17</v>
      </c>
      <c r="Z17" s="235" t="str">
        <f t="shared" si="1"/>
        <v>Catastrófico</v>
      </c>
      <c r="AA17" s="232">
        <f t="shared" si="2"/>
        <v>1</v>
      </c>
    </row>
    <row r="18" spans="1:27" s="158" customFormat="1" ht="48" customHeight="1" x14ac:dyDescent="0.25">
      <c r="A18" s="223" t="s">
        <v>106</v>
      </c>
      <c r="B18" s="172" t="str">
        <f>VLOOKUP(Impacto_Riesgos_Corrupción!C18,Tabla_Riesgos[#All],2,FALSE)</f>
        <v>TODOS LOS PROCESOS</v>
      </c>
      <c r="C18" s="172">
        <v>13</v>
      </c>
      <c r="D18" s="172" t="str">
        <f>VLOOKUP(Impacto_Riesgos_Corrupción!C18,Tabla_Riesgos[#All],3,FALSE)</f>
        <v>Puede ocurrir apropiación ilegal, en beneficio propio o de un tercero, de los bienes del estado.</v>
      </c>
      <c r="E18" s="172" t="str">
        <f>VLOOKUP(Impacto_Riesgos_Corrupción!C18,Tabla_Riesgos[#All],6,FALSE)</f>
        <v>Corrupción</v>
      </c>
      <c r="F18" s="224" t="s">
        <v>231</v>
      </c>
      <c r="G18" s="224" t="s">
        <v>231</v>
      </c>
      <c r="H18" s="224" t="s">
        <v>231</v>
      </c>
      <c r="I18" s="224" t="s">
        <v>231</v>
      </c>
      <c r="J18" s="224" t="s">
        <v>231</v>
      </c>
      <c r="K18" s="224" t="s">
        <v>231</v>
      </c>
      <c r="L18" s="224" t="s">
        <v>231</v>
      </c>
      <c r="M18" s="224" t="s">
        <v>231</v>
      </c>
      <c r="N18" s="224" t="s">
        <v>231</v>
      </c>
      <c r="O18" s="224" t="s">
        <v>231</v>
      </c>
      <c r="P18" s="224" t="s">
        <v>231</v>
      </c>
      <c r="Q18" s="224" t="s">
        <v>231</v>
      </c>
      <c r="R18" s="224" t="s">
        <v>231</v>
      </c>
      <c r="S18" s="224" t="s">
        <v>231</v>
      </c>
      <c r="T18" s="224" t="s">
        <v>231</v>
      </c>
      <c r="U18" s="224" t="s">
        <v>231</v>
      </c>
      <c r="V18" s="224" t="s">
        <v>231</v>
      </c>
      <c r="W18" s="224" t="s">
        <v>231</v>
      </c>
      <c r="X18" s="224" t="s">
        <v>231</v>
      </c>
      <c r="Y18" s="225">
        <f t="shared" si="0"/>
        <v>0</v>
      </c>
      <c r="Z18" s="235" t="str">
        <f t="shared" si="1"/>
        <v>Moderado</v>
      </c>
      <c r="AA18" s="232">
        <f t="shared" si="2"/>
        <v>0.6</v>
      </c>
    </row>
    <row r="19" spans="1:27" s="158" customFormat="1" ht="82.5" customHeight="1" x14ac:dyDescent="0.25">
      <c r="A19" s="223" t="s">
        <v>106</v>
      </c>
      <c r="B19" s="172" t="str">
        <f>VLOOKUP(Impacto_Riesgos_Corrupción!C19,Tabla_Riesgos[#All],2,FALSE)</f>
        <v>EVALUACIÒN Y CONTROL</v>
      </c>
      <c r="C19" s="172">
        <v>128</v>
      </c>
      <c r="D19" s="172" t="str">
        <f>VLOOKUP(Impacto_Riesgos_Corrupción!C19,Tabla_Riesgos[#All],3,FALSE)</f>
        <v>Puede ocurrir que se presente manipulación o direccionamiento de información procesada o generada en el marco de la actividad de la auditoría interna, con el fin de obtener provecho propio o de un tercero</v>
      </c>
      <c r="E19" s="172" t="str">
        <f>VLOOKUP(Impacto_Riesgos_Corrupción!C19,Tabla_Riesgos[#All],6,FALSE)</f>
        <v>Corrupción</v>
      </c>
      <c r="F19" s="224" t="s">
        <v>231</v>
      </c>
      <c r="G19" s="224" t="s">
        <v>231</v>
      </c>
      <c r="H19" s="224" t="s">
        <v>231</v>
      </c>
      <c r="I19" s="224" t="s">
        <v>231</v>
      </c>
      <c r="J19" s="224" t="s">
        <v>231</v>
      </c>
      <c r="K19" s="224" t="s">
        <v>231</v>
      </c>
      <c r="L19" s="224" t="s">
        <v>231</v>
      </c>
      <c r="M19" s="224" t="s">
        <v>231</v>
      </c>
      <c r="N19" s="224" t="s">
        <v>231</v>
      </c>
      <c r="O19" s="224" t="s">
        <v>231</v>
      </c>
      <c r="P19" s="224" t="s">
        <v>231</v>
      </c>
      <c r="Q19" s="224" t="s">
        <v>231</v>
      </c>
      <c r="R19" s="224" t="s">
        <v>231</v>
      </c>
      <c r="S19" s="224" t="s">
        <v>231</v>
      </c>
      <c r="T19" s="224" t="s">
        <v>231</v>
      </c>
      <c r="U19" s="224" t="s">
        <v>231</v>
      </c>
      <c r="V19" s="224" t="s">
        <v>231</v>
      </c>
      <c r="W19" s="224" t="s">
        <v>231</v>
      </c>
      <c r="X19" s="224" t="s">
        <v>231</v>
      </c>
      <c r="Y19" s="225">
        <f t="shared" si="0"/>
        <v>0</v>
      </c>
      <c r="Z19" s="235" t="str">
        <f t="shared" si="1"/>
        <v>Moderado</v>
      </c>
      <c r="AA19" s="232">
        <f t="shared" si="2"/>
        <v>0.6</v>
      </c>
    </row>
    <row r="20" spans="1:27" s="158" customFormat="1" ht="56.25" customHeight="1" x14ac:dyDescent="0.25">
      <c r="A20" s="223" t="s">
        <v>617</v>
      </c>
      <c r="B20" s="122" t="s">
        <v>12</v>
      </c>
      <c r="C20" s="122">
        <v>1</v>
      </c>
      <c r="D20" s="122" t="s">
        <v>178</v>
      </c>
      <c r="E20" s="122" t="s">
        <v>11</v>
      </c>
      <c r="F20" s="157" t="s">
        <v>170</v>
      </c>
      <c r="G20" s="157" t="s">
        <v>170</v>
      </c>
      <c r="H20" s="157" t="s">
        <v>170</v>
      </c>
      <c r="I20" s="157" t="s">
        <v>170</v>
      </c>
      <c r="J20" s="157" t="s">
        <v>170</v>
      </c>
      <c r="K20" s="157" t="s">
        <v>170</v>
      </c>
      <c r="L20" s="157" t="s">
        <v>170</v>
      </c>
      <c r="M20" s="157" t="s">
        <v>170</v>
      </c>
      <c r="N20" s="157" t="s">
        <v>170</v>
      </c>
      <c r="O20" s="157" t="s">
        <v>170</v>
      </c>
      <c r="P20" s="157" t="s">
        <v>170</v>
      </c>
      <c r="Q20" s="157" t="s">
        <v>170</v>
      </c>
      <c r="R20" s="157" t="s">
        <v>170</v>
      </c>
      <c r="S20" s="157" t="s">
        <v>170</v>
      </c>
      <c r="T20" s="157" t="s">
        <v>170</v>
      </c>
      <c r="U20" s="157" t="s">
        <v>231</v>
      </c>
      <c r="V20" s="157" t="s">
        <v>170</v>
      </c>
      <c r="W20" s="157" t="s">
        <v>170</v>
      </c>
      <c r="X20" s="157" t="s">
        <v>231</v>
      </c>
      <c r="Y20" s="225">
        <f t="shared" si="0"/>
        <v>17</v>
      </c>
      <c r="Z20" s="235" t="str">
        <f t="shared" si="1"/>
        <v>Catastrófico</v>
      </c>
      <c r="AA20" s="232">
        <f t="shared" si="2"/>
        <v>1</v>
      </c>
    </row>
    <row r="21" spans="1:27" s="158" customFormat="1" ht="66" customHeight="1" x14ac:dyDescent="0.25">
      <c r="A21" s="223" t="s">
        <v>617</v>
      </c>
      <c r="B21" s="172" t="s">
        <v>12</v>
      </c>
      <c r="C21" s="172">
        <v>3</v>
      </c>
      <c r="D21" s="172" t="s">
        <v>182</v>
      </c>
      <c r="E21" s="172" t="s">
        <v>11</v>
      </c>
      <c r="F21" s="157" t="s">
        <v>170</v>
      </c>
      <c r="G21" s="157" t="s">
        <v>170</v>
      </c>
      <c r="H21" s="157" t="s">
        <v>170</v>
      </c>
      <c r="I21" s="157" t="s">
        <v>170</v>
      </c>
      <c r="J21" s="157" t="s">
        <v>170</v>
      </c>
      <c r="K21" s="157" t="s">
        <v>170</v>
      </c>
      <c r="L21" s="157" t="s">
        <v>170</v>
      </c>
      <c r="M21" s="157" t="s">
        <v>170</v>
      </c>
      <c r="N21" s="157" t="s">
        <v>170</v>
      </c>
      <c r="O21" s="157" t="s">
        <v>170</v>
      </c>
      <c r="P21" s="157" t="s">
        <v>170</v>
      </c>
      <c r="Q21" s="157" t="s">
        <v>170</v>
      </c>
      <c r="R21" s="157" t="s">
        <v>170</v>
      </c>
      <c r="S21" s="157" t="s">
        <v>170</v>
      </c>
      <c r="T21" s="157" t="s">
        <v>170</v>
      </c>
      <c r="U21" s="157" t="s">
        <v>231</v>
      </c>
      <c r="V21" s="157" t="s">
        <v>170</v>
      </c>
      <c r="W21" s="157" t="s">
        <v>170</v>
      </c>
      <c r="X21" s="157" t="s">
        <v>231</v>
      </c>
      <c r="Y21" s="225">
        <f t="shared" si="0"/>
        <v>17</v>
      </c>
      <c r="Z21" s="235" t="str">
        <f t="shared" si="1"/>
        <v>Catastrófico</v>
      </c>
      <c r="AA21" s="232">
        <f t="shared" si="2"/>
        <v>1</v>
      </c>
    </row>
    <row r="22" spans="1:27" s="158" customFormat="1" ht="75" x14ac:dyDescent="0.25">
      <c r="A22" s="223" t="s">
        <v>617</v>
      </c>
      <c r="B22" s="122" t="s">
        <v>12</v>
      </c>
      <c r="C22" s="172">
        <v>4</v>
      </c>
      <c r="D22" s="122" t="s">
        <v>390</v>
      </c>
      <c r="E22" s="122" t="s">
        <v>11</v>
      </c>
      <c r="F22" s="157" t="s">
        <v>170</v>
      </c>
      <c r="G22" s="157" t="s">
        <v>170</v>
      </c>
      <c r="H22" s="157" t="s">
        <v>170</v>
      </c>
      <c r="I22" s="157" t="s">
        <v>170</v>
      </c>
      <c r="J22" s="157" t="s">
        <v>170</v>
      </c>
      <c r="K22" s="157" t="s">
        <v>170</v>
      </c>
      <c r="L22" s="157" t="s">
        <v>170</v>
      </c>
      <c r="M22" s="157" t="s">
        <v>170</v>
      </c>
      <c r="N22" s="157" t="s">
        <v>170</v>
      </c>
      <c r="O22" s="157" t="s">
        <v>170</v>
      </c>
      <c r="P22" s="157" t="s">
        <v>170</v>
      </c>
      <c r="Q22" s="157" t="s">
        <v>170</v>
      </c>
      <c r="R22" s="157" t="s">
        <v>170</v>
      </c>
      <c r="S22" s="157" t="s">
        <v>170</v>
      </c>
      <c r="T22" s="157" t="s">
        <v>170</v>
      </c>
      <c r="U22" s="157" t="s">
        <v>231</v>
      </c>
      <c r="V22" s="157" t="s">
        <v>170</v>
      </c>
      <c r="W22" s="157" t="s">
        <v>170</v>
      </c>
      <c r="X22" s="157" t="s">
        <v>231</v>
      </c>
      <c r="Y22" s="225">
        <f t="shared" si="0"/>
        <v>17</v>
      </c>
      <c r="Z22" s="235" t="str">
        <f t="shared" si="1"/>
        <v>Catastrófico</v>
      </c>
      <c r="AA22" s="232">
        <f t="shared" si="2"/>
        <v>1</v>
      </c>
    </row>
    <row r="23" spans="1:27" s="158" customFormat="1" ht="48" customHeight="1" x14ac:dyDescent="0.25">
      <c r="A23" s="223" t="s">
        <v>617</v>
      </c>
      <c r="B23" s="172" t="s">
        <v>12</v>
      </c>
      <c r="C23" s="172">
        <v>6</v>
      </c>
      <c r="D23" s="172" t="s">
        <v>403</v>
      </c>
      <c r="E23" s="172" t="s">
        <v>11</v>
      </c>
      <c r="F23" s="157" t="s">
        <v>170</v>
      </c>
      <c r="G23" s="157" t="s">
        <v>170</v>
      </c>
      <c r="H23" s="157" t="s">
        <v>170</v>
      </c>
      <c r="I23" s="157" t="s">
        <v>170</v>
      </c>
      <c r="J23" s="157" t="s">
        <v>170</v>
      </c>
      <c r="K23" s="157" t="s">
        <v>170</v>
      </c>
      <c r="L23" s="157" t="s">
        <v>170</v>
      </c>
      <c r="M23" s="157" t="s">
        <v>170</v>
      </c>
      <c r="N23" s="157" t="s">
        <v>170</v>
      </c>
      <c r="O23" s="157" t="s">
        <v>170</v>
      </c>
      <c r="P23" s="157" t="s">
        <v>170</v>
      </c>
      <c r="Q23" s="157" t="s">
        <v>170</v>
      </c>
      <c r="R23" s="157" t="s">
        <v>170</v>
      </c>
      <c r="S23" s="157" t="s">
        <v>170</v>
      </c>
      <c r="T23" s="157" t="s">
        <v>170</v>
      </c>
      <c r="U23" s="157" t="s">
        <v>231</v>
      </c>
      <c r="V23" s="157" t="s">
        <v>170</v>
      </c>
      <c r="W23" s="157" t="s">
        <v>170</v>
      </c>
      <c r="X23" s="157" t="s">
        <v>231</v>
      </c>
      <c r="Y23" s="225">
        <f t="shared" si="0"/>
        <v>17</v>
      </c>
      <c r="Z23" s="235" t="str">
        <f t="shared" si="1"/>
        <v>Catastrófico</v>
      </c>
      <c r="AA23" s="232">
        <f t="shared" si="2"/>
        <v>1</v>
      </c>
    </row>
    <row r="24" spans="1:27" s="158" customFormat="1" ht="66" customHeight="1" x14ac:dyDescent="0.25">
      <c r="A24" s="223" t="s">
        <v>617</v>
      </c>
      <c r="B24" s="122" t="s">
        <v>12</v>
      </c>
      <c r="C24" s="172">
        <v>7</v>
      </c>
      <c r="D24" s="122" t="s">
        <v>184</v>
      </c>
      <c r="E24" s="122" t="s">
        <v>11</v>
      </c>
      <c r="F24" s="157" t="s">
        <v>170</v>
      </c>
      <c r="G24" s="157" t="s">
        <v>170</v>
      </c>
      <c r="H24" s="157" t="s">
        <v>170</v>
      </c>
      <c r="I24" s="157" t="s">
        <v>170</v>
      </c>
      <c r="J24" s="157" t="s">
        <v>170</v>
      </c>
      <c r="K24" s="157" t="s">
        <v>170</v>
      </c>
      <c r="L24" s="157" t="s">
        <v>170</v>
      </c>
      <c r="M24" s="157" t="s">
        <v>170</v>
      </c>
      <c r="N24" s="157" t="s">
        <v>170</v>
      </c>
      <c r="O24" s="157" t="s">
        <v>170</v>
      </c>
      <c r="P24" s="157" t="s">
        <v>170</v>
      </c>
      <c r="Q24" s="157" t="s">
        <v>170</v>
      </c>
      <c r="R24" s="157" t="s">
        <v>170</v>
      </c>
      <c r="S24" s="157" t="s">
        <v>170</v>
      </c>
      <c r="T24" s="157" t="s">
        <v>170</v>
      </c>
      <c r="U24" s="157" t="s">
        <v>231</v>
      </c>
      <c r="V24" s="157" t="s">
        <v>170</v>
      </c>
      <c r="W24" s="157" t="s">
        <v>170</v>
      </c>
      <c r="X24" s="157" t="s">
        <v>231</v>
      </c>
      <c r="Y24" s="225">
        <f t="shared" si="0"/>
        <v>17</v>
      </c>
      <c r="Z24" s="235" t="str">
        <f t="shared" si="1"/>
        <v>Catastrófico</v>
      </c>
      <c r="AA24" s="232">
        <f t="shared" si="2"/>
        <v>1</v>
      </c>
    </row>
    <row r="25" spans="1:27" s="158" customFormat="1" ht="72.75" customHeight="1" x14ac:dyDescent="0.25">
      <c r="A25" s="223" t="s">
        <v>617</v>
      </c>
      <c r="B25" s="172" t="s">
        <v>12</v>
      </c>
      <c r="C25" s="172">
        <v>8</v>
      </c>
      <c r="D25" s="172" t="s">
        <v>405</v>
      </c>
      <c r="E25" s="172" t="s">
        <v>11</v>
      </c>
      <c r="F25" s="157" t="s">
        <v>170</v>
      </c>
      <c r="G25" s="157" t="s">
        <v>170</v>
      </c>
      <c r="H25" s="157" t="s">
        <v>170</v>
      </c>
      <c r="I25" s="157" t="s">
        <v>170</v>
      </c>
      <c r="J25" s="157" t="s">
        <v>170</v>
      </c>
      <c r="K25" s="157" t="s">
        <v>170</v>
      </c>
      <c r="L25" s="157" t="s">
        <v>170</v>
      </c>
      <c r="M25" s="157" t="s">
        <v>170</v>
      </c>
      <c r="N25" s="157" t="s">
        <v>170</v>
      </c>
      <c r="O25" s="157" t="s">
        <v>170</v>
      </c>
      <c r="P25" s="157" t="s">
        <v>170</v>
      </c>
      <c r="Q25" s="157" t="s">
        <v>170</v>
      </c>
      <c r="R25" s="157" t="s">
        <v>170</v>
      </c>
      <c r="S25" s="157" t="s">
        <v>170</v>
      </c>
      <c r="T25" s="157" t="s">
        <v>170</v>
      </c>
      <c r="U25" s="157" t="s">
        <v>231</v>
      </c>
      <c r="V25" s="157" t="s">
        <v>170</v>
      </c>
      <c r="W25" s="157" t="s">
        <v>170</v>
      </c>
      <c r="X25" s="157" t="s">
        <v>231</v>
      </c>
      <c r="Y25" s="225">
        <f t="shared" si="0"/>
        <v>17</v>
      </c>
      <c r="Z25" s="235" t="str">
        <f t="shared" si="1"/>
        <v>Catastrófico</v>
      </c>
      <c r="AA25" s="232">
        <f t="shared" si="2"/>
        <v>1</v>
      </c>
    </row>
    <row r="26" spans="1:27" s="158" customFormat="1" ht="63.75" customHeight="1" x14ac:dyDescent="0.25">
      <c r="A26" s="223" t="s">
        <v>617</v>
      </c>
      <c r="B26" s="122" t="s">
        <v>12</v>
      </c>
      <c r="C26" s="172">
        <v>9</v>
      </c>
      <c r="D26" s="122" t="s">
        <v>183</v>
      </c>
      <c r="E26" s="122" t="s">
        <v>11</v>
      </c>
      <c r="F26" s="157" t="s">
        <v>170</v>
      </c>
      <c r="G26" s="157" t="s">
        <v>170</v>
      </c>
      <c r="H26" s="157" t="s">
        <v>170</v>
      </c>
      <c r="I26" s="157" t="s">
        <v>170</v>
      </c>
      <c r="J26" s="157" t="s">
        <v>170</v>
      </c>
      <c r="K26" s="157" t="s">
        <v>170</v>
      </c>
      <c r="L26" s="157" t="s">
        <v>170</v>
      </c>
      <c r="M26" s="157" t="s">
        <v>170</v>
      </c>
      <c r="N26" s="157" t="s">
        <v>170</v>
      </c>
      <c r="O26" s="157" t="s">
        <v>170</v>
      </c>
      <c r="P26" s="157" t="s">
        <v>170</v>
      </c>
      <c r="Q26" s="157" t="s">
        <v>170</v>
      </c>
      <c r="R26" s="157" t="s">
        <v>170</v>
      </c>
      <c r="S26" s="157" t="s">
        <v>170</v>
      </c>
      <c r="T26" s="157" t="s">
        <v>170</v>
      </c>
      <c r="U26" s="157" t="s">
        <v>231</v>
      </c>
      <c r="V26" s="157" t="s">
        <v>170</v>
      </c>
      <c r="W26" s="157" t="s">
        <v>170</v>
      </c>
      <c r="X26" s="157" t="s">
        <v>231</v>
      </c>
      <c r="Y26" s="225">
        <f t="shared" si="0"/>
        <v>17</v>
      </c>
      <c r="Z26" s="235" t="str">
        <f t="shared" si="1"/>
        <v>Catastrófico</v>
      </c>
      <c r="AA26" s="232">
        <f t="shared" si="2"/>
        <v>1</v>
      </c>
    </row>
    <row r="27" spans="1:27" s="158" customFormat="1" ht="70.5" customHeight="1" x14ac:dyDescent="0.25">
      <c r="A27" s="223" t="s">
        <v>617</v>
      </c>
      <c r="B27" s="172" t="s">
        <v>12</v>
      </c>
      <c r="C27" s="172">
        <v>10</v>
      </c>
      <c r="D27" s="172" t="s">
        <v>391</v>
      </c>
      <c r="E27" s="172" t="s">
        <v>11</v>
      </c>
      <c r="F27" s="157" t="s">
        <v>170</v>
      </c>
      <c r="G27" s="157" t="s">
        <v>170</v>
      </c>
      <c r="H27" s="157" t="s">
        <v>170</v>
      </c>
      <c r="I27" s="157" t="s">
        <v>170</v>
      </c>
      <c r="J27" s="157" t="s">
        <v>170</v>
      </c>
      <c r="K27" s="157" t="s">
        <v>170</v>
      </c>
      <c r="L27" s="157" t="s">
        <v>170</v>
      </c>
      <c r="M27" s="157" t="s">
        <v>170</v>
      </c>
      <c r="N27" s="157" t="s">
        <v>170</v>
      </c>
      <c r="O27" s="157" t="s">
        <v>170</v>
      </c>
      <c r="P27" s="157" t="s">
        <v>170</v>
      </c>
      <c r="Q27" s="157" t="s">
        <v>170</v>
      </c>
      <c r="R27" s="157" t="s">
        <v>170</v>
      </c>
      <c r="S27" s="157" t="s">
        <v>170</v>
      </c>
      <c r="T27" s="157" t="s">
        <v>170</v>
      </c>
      <c r="U27" s="157" t="s">
        <v>231</v>
      </c>
      <c r="V27" s="157" t="s">
        <v>170</v>
      </c>
      <c r="W27" s="157" t="s">
        <v>170</v>
      </c>
      <c r="X27" s="157" t="s">
        <v>231</v>
      </c>
      <c r="Y27" s="225">
        <f t="shared" si="0"/>
        <v>17</v>
      </c>
      <c r="Z27" s="235" t="str">
        <f t="shared" si="1"/>
        <v>Catastrófico</v>
      </c>
      <c r="AA27" s="232">
        <f t="shared" si="2"/>
        <v>1</v>
      </c>
    </row>
    <row r="28" spans="1:27" s="158" customFormat="1" ht="68.25" customHeight="1" x14ac:dyDescent="0.25">
      <c r="A28" s="223" t="s">
        <v>617</v>
      </c>
      <c r="B28" s="122" t="s">
        <v>12</v>
      </c>
      <c r="C28" s="172">
        <v>11</v>
      </c>
      <c r="D28" s="122" t="s">
        <v>186</v>
      </c>
      <c r="E28" s="122" t="s">
        <v>11</v>
      </c>
      <c r="F28" s="157" t="s">
        <v>170</v>
      </c>
      <c r="G28" s="157" t="s">
        <v>170</v>
      </c>
      <c r="H28" s="157" t="s">
        <v>170</v>
      </c>
      <c r="I28" s="157" t="s">
        <v>170</v>
      </c>
      <c r="J28" s="157" t="s">
        <v>170</v>
      </c>
      <c r="K28" s="157" t="s">
        <v>170</v>
      </c>
      <c r="L28" s="157" t="s">
        <v>170</v>
      </c>
      <c r="M28" s="157" t="s">
        <v>170</v>
      </c>
      <c r="N28" s="157" t="s">
        <v>170</v>
      </c>
      <c r="O28" s="157" t="s">
        <v>170</v>
      </c>
      <c r="P28" s="157" t="s">
        <v>170</v>
      </c>
      <c r="Q28" s="157" t="s">
        <v>170</v>
      </c>
      <c r="R28" s="157" t="s">
        <v>170</v>
      </c>
      <c r="S28" s="157" t="s">
        <v>170</v>
      </c>
      <c r="T28" s="157" t="s">
        <v>170</v>
      </c>
      <c r="U28" s="157" t="s">
        <v>231</v>
      </c>
      <c r="V28" s="157" t="s">
        <v>170</v>
      </c>
      <c r="W28" s="157" t="s">
        <v>170</v>
      </c>
      <c r="X28" s="157" t="s">
        <v>231</v>
      </c>
      <c r="Y28" s="225">
        <f t="shared" si="0"/>
        <v>17</v>
      </c>
      <c r="Z28" s="235" t="str">
        <f t="shared" si="1"/>
        <v>Catastrófico</v>
      </c>
      <c r="AA28" s="232">
        <f t="shared" si="2"/>
        <v>1</v>
      </c>
    </row>
    <row r="29" spans="1:27" s="158" customFormat="1" ht="48" customHeight="1" x14ac:dyDescent="0.25">
      <c r="A29" s="223" t="s">
        <v>617</v>
      </c>
      <c r="B29" s="226" t="s">
        <v>12</v>
      </c>
      <c r="C29" s="226">
        <v>13</v>
      </c>
      <c r="D29" s="226" t="s">
        <v>15</v>
      </c>
      <c r="E29" s="226" t="s">
        <v>11</v>
      </c>
      <c r="F29" s="157" t="s">
        <v>170</v>
      </c>
      <c r="G29" s="157" t="s">
        <v>170</v>
      </c>
      <c r="H29" s="157" t="s">
        <v>170</v>
      </c>
      <c r="I29" s="157" t="s">
        <v>170</v>
      </c>
      <c r="J29" s="157" t="s">
        <v>170</v>
      </c>
      <c r="K29" s="157" t="s">
        <v>170</v>
      </c>
      <c r="L29" s="157" t="s">
        <v>170</v>
      </c>
      <c r="M29" s="157" t="s">
        <v>170</v>
      </c>
      <c r="N29" s="157" t="s">
        <v>170</v>
      </c>
      <c r="O29" s="157" t="s">
        <v>170</v>
      </c>
      <c r="P29" s="157" t="s">
        <v>170</v>
      </c>
      <c r="Q29" s="157" t="s">
        <v>170</v>
      </c>
      <c r="R29" s="157" t="s">
        <v>170</v>
      </c>
      <c r="S29" s="157" t="s">
        <v>170</v>
      </c>
      <c r="T29" s="157" t="s">
        <v>170</v>
      </c>
      <c r="U29" s="157" t="s">
        <v>231</v>
      </c>
      <c r="V29" s="157" t="s">
        <v>170</v>
      </c>
      <c r="W29" s="157" t="s">
        <v>170</v>
      </c>
      <c r="X29" s="157" t="s">
        <v>231</v>
      </c>
      <c r="Y29" s="225">
        <f t="shared" si="0"/>
        <v>17</v>
      </c>
      <c r="Z29" s="235" t="str">
        <f t="shared" si="1"/>
        <v>Catastrófico</v>
      </c>
      <c r="AA29" s="232">
        <f t="shared" si="2"/>
        <v>1</v>
      </c>
    </row>
    <row r="30" spans="1:27" s="158" customFormat="1" ht="93.75" customHeight="1" x14ac:dyDescent="0.25">
      <c r="A30" s="223" t="s">
        <v>618</v>
      </c>
      <c r="B30" s="172" t="s">
        <v>12</v>
      </c>
      <c r="C30" s="172">
        <v>1</v>
      </c>
      <c r="D30" s="172" t="s">
        <v>178</v>
      </c>
      <c r="E30" s="172" t="s">
        <v>11</v>
      </c>
      <c r="F30" s="224" t="s">
        <v>170</v>
      </c>
      <c r="G30" s="224" t="s">
        <v>170</v>
      </c>
      <c r="H30" s="224" t="s">
        <v>231</v>
      </c>
      <c r="I30" s="224" t="s">
        <v>231</v>
      </c>
      <c r="J30" s="224" t="s">
        <v>170</v>
      </c>
      <c r="K30" s="224" t="s">
        <v>170</v>
      </c>
      <c r="L30" s="224" t="s">
        <v>170</v>
      </c>
      <c r="M30" s="224" t="s">
        <v>231</v>
      </c>
      <c r="N30" s="224" t="s">
        <v>170</v>
      </c>
      <c r="O30" s="224" t="s">
        <v>170</v>
      </c>
      <c r="P30" s="224" t="s">
        <v>170</v>
      </c>
      <c r="Q30" s="224" t="s">
        <v>170</v>
      </c>
      <c r="R30" s="224" t="s">
        <v>170</v>
      </c>
      <c r="S30" s="224" t="s">
        <v>170</v>
      </c>
      <c r="T30" s="224" t="s">
        <v>170</v>
      </c>
      <c r="U30" s="224" t="s">
        <v>231</v>
      </c>
      <c r="V30" s="224" t="s">
        <v>231</v>
      </c>
      <c r="W30" s="224" t="s">
        <v>170</v>
      </c>
      <c r="X30" s="224" t="s">
        <v>231</v>
      </c>
      <c r="Y30" s="225">
        <f t="shared" si="0"/>
        <v>13</v>
      </c>
      <c r="Z30" s="235" t="str">
        <f t="shared" si="1"/>
        <v>Catastrófico</v>
      </c>
      <c r="AA30" s="232">
        <f t="shared" si="2"/>
        <v>1</v>
      </c>
    </row>
    <row r="31" spans="1:27" s="158" customFormat="1" ht="56.25" customHeight="1" x14ac:dyDescent="0.25">
      <c r="A31" s="223" t="s">
        <v>618</v>
      </c>
      <c r="B31" s="172" t="s">
        <v>12</v>
      </c>
      <c r="C31" s="172">
        <v>3</v>
      </c>
      <c r="D31" s="172" t="s">
        <v>182</v>
      </c>
      <c r="E31" s="172" t="s">
        <v>11</v>
      </c>
      <c r="F31" s="224" t="s">
        <v>170</v>
      </c>
      <c r="G31" s="224" t="s">
        <v>170</v>
      </c>
      <c r="H31" s="224" t="s">
        <v>231</v>
      </c>
      <c r="I31" s="224" t="s">
        <v>231</v>
      </c>
      <c r="J31" s="224" t="s">
        <v>170</v>
      </c>
      <c r="K31" s="224" t="s">
        <v>170</v>
      </c>
      <c r="L31" s="224" t="s">
        <v>170</v>
      </c>
      <c r="M31" s="224" t="s">
        <v>231</v>
      </c>
      <c r="N31" s="224" t="s">
        <v>170</v>
      </c>
      <c r="O31" s="224" t="s">
        <v>170</v>
      </c>
      <c r="P31" s="224" t="s">
        <v>170</v>
      </c>
      <c r="Q31" s="224" t="s">
        <v>170</v>
      </c>
      <c r="R31" s="224" t="s">
        <v>170</v>
      </c>
      <c r="S31" s="224" t="s">
        <v>170</v>
      </c>
      <c r="T31" s="224" t="s">
        <v>170</v>
      </c>
      <c r="U31" s="224" t="s">
        <v>231</v>
      </c>
      <c r="V31" s="224" t="s">
        <v>231</v>
      </c>
      <c r="W31" s="224" t="s">
        <v>170</v>
      </c>
      <c r="X31" s="224" t="s">
        <v>231</v>
      </c>
      <c r="Y31" s="225">
        <f t="shared" si="0"/>
        <v>13</v>
      </c>
      <c r="Z31" s="235" t="str">
        <f t="shared" si="1"/>
        <v>Catastrófico</v>
      </c>
      <c r="AA31" s="232">
        <f t="shared" si="2"/>
        <v>1</v>
      </c>
    </row>
    <row r="32" spans="1:27" s="158" customFormat="1" ht="66" customHeight="1" x14ac:dyDescent="0.25">
      <c r="A32" s="223" t="s">
        <v>618</v>
      </c>
      <c r="B32" s="172" t="s">
        <v>12</v>
      </c>
      <c r="C32" s="172">
        <v>4</v>
      </c>
      <c r="D32" s="172" t="s">
        <v>390</v>
      </c>
      <c r="E32" s="172" t="s">
        <v>11</v>
      </c>
      <c r="F32" s="224" t="s">
        <v>170</v>
      </c>
      <c r="G32" s="224" t="s">
        <v>170</v>
      </c>
      <c r="H32" s="224" t="s">
        <v>231</v>
      </c>
      <c r="I32" s="224" t="s">
        <v>231</v>
      </c>
      <c r="J32" s="224" t="s">
        <v>170</v>
      </c>
      <c r="K32" s="224" t="s">
        <v>170</v>
      </c>
      <c r="L32" s="224" t="s">
        <v>170</v>
      </c>
      <c r="M32" s="224" t="s">
        <v>231</v>
      </c>
      <c r="N32" s="224" t="s">
        <v>170</v>
      </c>
      <c r="O32" s="224" t="s">
        <v>170</v>
      </c>
      <c r="P32" s="224" t="s">
        <v>170</v>
      </c>
      <c r="Q32" s="224" t="s">
        <v>170</v>
      </c>
      <c r="R32" s="224" t="s">
        <v>170</v>
      </c>
      <c r="S32" s="224" t="s">
        <v>170</v>
      </c>
      <c r="T32" s="224" t="s">
        <v>170</v>
      </c>
      <c r="U32" s="224" t="s">
        <v>231</v>
      </c>
      <c r="V32" s="224" t="s">
        <v>231</v>
      </c>
      <c r="W32" s="224" t="s">
        <v>170</v>
      </c>
      <c r="X32" s="224" t="s">
        <v>231</v>
      </c>
      <c r="Y32" s="225">
        <f t="shared" si="0"/>
        <v>13</v>
      </c>
      <c r="Z32" s="235" t="str">
        <f t="shared" si="1"/>
        <v>Catastrófico</v>
      </c>
      <c r="AA32" s="232">
        <f t="shared" si="2"/>
        <v>1</v>
      </c>
    </row>
    <row r="33" spans="1:27" s="158" customFormat="1" ht="57" customHeight="1" x14ac:dyDescent="0.25">
      <c r="A33" s="223" t="s">
        <v>618</v>
      </c>
      <c r="B33" s="172" t="s">
        <v>12</v>
      </c>
      <c r="C33" s="172">
        <v>6</v>
      </c>
      <c r="D33" s="172" t="s">
        <v>403</v>
      </c>
      <c r="E33" s="172" t="s">
        <v>11</v>
      </c>
      <c r="F33" s="224" t="s">
        <v>170</v>
      </c>
      <c r="G33" s="224" t="s">
        <v>170</v>
      </c>
      <c r="H33" s="224" t="s">
        <v>231</v>
      </c>
      <c r="I33" s="224" t="s">
        <v>231</v>
      </c>
      <c r="J33" s="224" t="s">
        <v>170</v>
      </c>
      <c r="K33" s="224" t="s">
        <v>170</v>
      </c>
      <c r="L33" s="224" t="s">
        <v>170</v>
      </c>
      <c r="M33" s="224" t="s">
        <v>231</v>
      </c>
      <c r="N33" s="224" t="s">
        <v>170</v>
      </c>
      <c r="O33" s="224" t="s">
        <v>170</v>
      </c>
      <c r="P33" s="224" t="s">
        <v>170</v>
      </c>
      <c r="Q33" s="224" t="s">
        <v>170</v>
      </c>
      <c r="R33" s="224" t="s">
        <v>170</v>
      </c>
      <c r="S33" s="224" t="s">
        <v>170</v>
      </c>
      <c r="T33" s="224" t="s">
        <v>170</v>
      </c>
      <c r="U33" s="224" t="s">
        <v>231</v>
      </c>
      <c r="V33" s="224" t="s">
        <v>231</v>
      </c>
      <c r="W33" s="224" t="s">
        <v>170</v>
      </c>
      <c r="X33" s="224" t="s">
        <v>231</v>
      </c>
      <c r="Y33" s="225">
        <f t="shared" si="0"/>
        <v>13</v>
      </c>
      <c r="Z33" s="235" t="str">
        <f t="shared" si="1"/>
        <v>Catastrófico</v>
      </c>
      <c r="AA33" s="232">
        <f t="shared" si="2"/>
        <v>1</v>
      </c>
    </row>
    <row r="34" spans="1:27" s="158" customFormat="1" ht="48" customHeight="1" x14ac:dyDescent="0.25">
      <c r="A34" s="223" t="s">
        <v>618</v>
      </c>
      <c r="B34" s="172" t="s">
        <v>12</v>
      </c>
      <c r="C34" s="172">
        <v>7</v>
      </c>
      <c r="D34" s="172" t="s">
        <v>184</v>
      </c>
      <c r="E34" s="172" t="s">
        <v>11</v>
      </c>
      <c r="F34" s="224" t="s">
        <v>170</v>
      </c>
      <c r="G34" s="224" t="s">
        <v>170</v>
      </c>
      <c r="H34" s="224" t="s">
        <v>231</v>
      </c>
      <c r="I34" s="224" t="s">
        <v>231</v>
      </c>
      <c r="J34" s="224" t="s">
        <v>170</v>
      </c>
      <c r="K34" s="224" t="s">
        <v>170</v>
      </c>
      <c r="L34" s="224" t="s">
        <v>170</v>
      </c>
      <c r="M34" s="224" t="s">
        <v>231</v>
      </c>
      <c r="N34" s="224" t="s">
        <v>170</v>
      </c>
      <c r="O34" s="224" t="s">
        <v>170</v>
      </c>
      <c r="P34" s="224" t="s">
        <v>170</v>
      </c>
      <c r="Q34" s="224" t="s">
        <v>170</v>
      </c>
      <c r="R34" s="224" t="s">
        <v>170</v>
      </c>
      <c r="S34" s="224" t="s">
        <v>170</v>
      </c>
      <c r="T34" s="224" t="s">
        <v>170</v>
      </c>
      <c r="U34" s="224" t="s">
        <v>231</v>
      </c>
      <c r="V34" s="224" t="s">
        <v>231</v>
      </c>
      <c r="W34" s="224" t="s">
        <v>170</v>
      </c>
      <c r="X34" s="224" t="s">
        <v>231</v>
      </c>
      <c r="Y34" s="225">
        <f t="shared" si="0"/>
        <v>13</v>
      </c>
      <c r="Z34" s="235" t="str">
        <f t="shared" si="1"/>
        <v>Catastrófico</v>
      </c>
      <c r="AA34" s="232">
        <f t="shared" si="2"/>
        <v>1</v>
      </c>
    </row>
    <row r="35" spans="1:27" s="158" customFormat="1" ht="66" customHeight="1" x14ac:dyDescent="0.25">
      <c r="A35" s="223" t="s">
        <v>618</v>
      </c>
      <c r="B35" s="172" t="s">
        <v>12</v>
      </c>
      <c r="C35" s="172">
        <v>8</v>
      </c>
      <c r="D35" s="172" t="s">
        <v>405</v>
      </c>
      <c r="E35" s="172" t="s">
        <v>11</v>
      </c>
      <c r="F35" s="224" t="s">
        <v>170</v>
      </c>
      <c r="G35" s="224" t="s">
        <v>170</v>
      </c>
      <c r="H35" s="224" t="s">
        <v>170</v>
      </c>
      <c r="I35" s="224" t="s">
        <v>170</v>
      </c>
      <c r="J35" s="224" t="s">
        <v>170</v>
      </c>
      <c r="K35" s="224" t="s">
        <v>170</v>
      </c>
      <c r="L35" s="224" t="s">
        <v>170</v>
      </c>
      <c r="M35" s="224" t="s">
        <v>231</v>
      </c>
      <c r="N35" s="224" t="s">
        <v>170</v>
      </c>
      <c r="O35" s="224" t="s">
        <v>170</v>
      </c>
      <c r="P35" s="224" t="s">
        <v>170</v>
      </c>
      <c r="Q35" s="224" t="s">
        <v>170</v>
      </c>
      <c r="R35" s="224" t="s">
        <v>170</v>
      </c>
      <c r="S35" s="224" t="s">
        <v>170</v>
      </c>
      <c r="T35" s="224" t="s">
        <v>170</v>
      </c>
      <c r="U35" s="224" t="s">
        <v>231</v>
      </c>
      <c r="V35" s="224" t="s">
        <v>231</v>
      </c>
      <c r="W35" s="224" t="s">
        <v>170</v>
      </c>
      <c r="X35" s="224" t="s">
        <v>231</v>
      </c>
      <c r="Y35" s="225">
        <f t="shared" si="0"/>
        <v>15</v>
      </c>
      <c r="Z35" s="235" t="str">
        <f t="shared" si="1"/>
        <v>Catastrófico</v>
      </c>
      <c r="AA35" s="232">
        <f t="shared" si="2"/>
        <v>1</v>
      </c>
    </row>
    <row r="36" spans="1:27" s="158" customFormat="1" ht="72.75" customHeight="1" x14ac:dyDescent="0.25">
      <c r="A36" s="223" t="s">
        <v>618</v>
      </c>
      <c r="B36" s="172" t="s">
        <v>12</v>
      </c>
      <c r="C36" s="172">
        <v>9</v>
      </c>
      <c r="D36" s="172" t="s">
        <v>183</v>
      </c>
      <c r="E36" s="172" t="s">
        <v>11</v>
      </c>
      <c r="F36" s="224" t="s">
        <v>170</v>
      </c>
      <c r="G36" s="224" t="s">
        <v>170</v>
      </c>
      <c r="H36" s="224" t="s">
        <v>170</v>
      </c>
      <c r="I36" s="224" t="s">
        <v>170</v>
      </c>
      <c r="J36" s="224" t="s">
        <v>170</v>
      </c>
      <c r="K36" s="224" t="s">
        <v>170</v>
      </c>
      <c r="L36" s="224" t="s">
        <v>170</v>
      </c>
      <c r="M36" s="224" t="s">
        <v>231</v>
      </c>
      <c r="N36" s="224" t="s">
        <v>170</v>
      </c>
      <c r="O36" s="224" t="s">
        <v>170</v>
      </c>
      <c r="P36" s="224" t="s">
        <v>170</v>
      </c>
      <c r="Q36" s="224" t="s">
        <v>170</v>
      </c>
      <c r="R36" s="224" t="s">
        <v>170</v>
      </c>
      <c r="S36" s="224" t="s">
        <v>170</v>
      </c>
      <c r="T36" s="224" t="s">
        <v>170</v>
      </c>
      <c r="U36" s="224" t="s">
        <v>231</v>
      </c>
      <c r="V36" s="224" t="s">
        <v>231</v>
      </c>
      <c r="W36" s="224" t="s">
        <v>170</v>
      </c>
      <c r="X36" s="224" t="s">
        <v>231</v>
      </c>
      <c r="Y36" s="225">
        <f t="shared" si="0"/>
        <v>15</v>
      </c>
      <c r="Z36" s="235" t="str">
        <f t="shared" si="1"/>
        <v>Catastrófico</v>
      </c>
      <c r="AA36" s="232">
        <f t="shared" si="2"/>
        <v>1</v>
      </c>
    </row>
    <row r="37" spans="1:27" s="158" customFormat="1" ht="63.75" customHeight="1" x14ac:dyDescent="0.25">
      <c r="A37" s="223" t="s">
        <v>618</v>
      </c>
      <c r="B37" s="172" t="s">
        <v>12</v>
      </c>
      <c r="C37" s="172">
        <v>10</v>
      </c>
      <c r="D37" s="172" t="s">
        <v>391</v>
      </c>
      <c r="E37" s="172" t="s">
        <v>11</v>
      </c>
      <c r="F37" s="224" t="s">
        <v>170</v>
      </c>
      <c r="G37" s="224" t="s">
        <v>170</v>
      </c>
      <c r="H37" s="224" t="s">
        <v>170</v>
      </c>
      <c r="I37" s="224" t="s">
        <v>170</v>
      </c>
      <c r="J37" s="224" t="s">
        <v>170</v>
      </c>
      <c r="K37" s="224" t="s">
        <v>170</v>
      </c>
      <c r="L37" s="224" t="s">
        <v>170</v>
      </c>
      <c r="M37" s="224" t="s">
        <v>231</v>
      </c>
      <c r="N37" s="224" t="s">
        <v>170</v>
      </c>
      <c r="O37" s="224" t="s">
        <v>170</v>
      </c>
      <c r="P37" s="224" t="s">
        <v>170</v>
      </c>
      <c r="Q37" s="224" t="s">
        <v>170</v>
      </c>
      <c r="R37" s="224" t="s">
        <v>170</v>
      </c>
      <c r="S37" s="224" t="s">
        <v>170</v>
      </c>
      <c r="T37" s="224" t="s">
        <v>170</v>
      </c>
      <c r="U37" s="224" t="s">
        <v>231</v>
      </c>
      <c r="V37" s="224" t="s">
        <v>231</v>
      </c>
      <c r="W37" s="224" t="s">
        <v>170</v>
      </c>
      <c r="X37" s="224" t="s">
        <v>231</v>
      </c>
      <c r="Y37" s="225">
        <f t="shared" si="0"/>
        <v>15</v>
      </c>
      <c r="Z37" s="235" t="str">
        <f t="shared" si="1"/>
        <v>Catastrófico</v>
      </c>
      <c r="AA37" s="232">
        <f t="shared" si="2"/>
        <v>1</v>
      </c>
    </row>
    <row r="38" spans="1:27" s="158" customFormat="1" ht="70.5" customHeight="1" x14ac:dyDescent="0.25">
      <c r="A38" s="223" t="s">
        <v>618</v>
      </c>
      <c r="B38" s="172" t="s">
        <v>12</v>
      </c>
      <c r="C38" s="172">
        <v>11</v>
      </c>
      <c r="D38" s="172" t="s">
        <v>186</v>
      </c>
      <c r="E38" s="172" t="s">
        <v>11</v>
      </c>
      <c r="F38" s="224" t="s">
        <v>170</v>
      </c>
      <c r="G38" s="224" t="s">
        <v>170</v>
      </c>
      <c r="H38" s="224" t="s">
        <v>170</v>
      </c>
      <c r="I38" s="224" t="s">
        <v>170</v>
      </c>
      <c r="J38" s="224" t="s">
        <v>170</v>
      </c>
      <c r="K38" s="224" t="s">
        <v>170</v>
      </c>
      <c r="L38" s="224" t="s">
        <v>170</v>
      </c>
      <c r="M38" s="224" t="s">
        <v>231</v>
      </c>
      <c r="N38" s="224" t="s">
        <v>170</v>
      </c>
      <c r="O38" s="224" t="s">
        <v>170</v>
      </c>
      <c r="P38" s="224" t="s">
        <v>170</v>
      </c>
      <c r="Q38" s="224" t="s">
        <v>170</v>
      </c>
      <c r="R38" s="224" t="s">
        <v>170</v>
      </c>
      <c r="S38" s="224" t="s">
        <v>170</v>
      </c>
      <c r="T38" s="224" t="s">
        <v>170</v>
      </c>
      <c r="U38" s="224" t="s">
        <v>231</v>
      </c>
      <c r="V38" s="224" t="s">
        <v>231</v>
      </c>
      <c r="W38" s="224" t="s">
        <v>170</v>
      </c>
      <c r="X38" s="224" t="s">
        <v>231</v>
      </c>
      <c r="Y38" s="225">
        <f t="shared" si="0"/>
        <v>15</v>
      </c>
      <c r="Z38" s="235" t="str">
        <f t="shared" si="1"/>
        <v>Catastrófico</v>
      </c>
      <c r="AA38" s="232">
        <f t="shared" si="2"/>
        <v>1</v>
      </c>
    </row>
    <row r="39" spans="1:27" s="158" customFormat="1" ht="68.25" customHeight="1" x14ac:dyDescent="0.25">
      <c r="A39" s="223" t="s">
        <v>618</v>
      </c>
      <c r="B39" s="172" t="s">
        <v>12</v>
      </c>
      <c r="C39" s="172">
        <v>13</v>
      </c>
      <c r="D39" s="172" t="s">
        <v>15</v>
      </c>
      <c r="E39" s="172" t="s">
        <v>11</v>
      </c>
      <c r="F39" s="224" t="s">
        <v>170</v>
      </c>
      <c r="G39" s="224" t="s">
        <v>231</v>
      </c>
      <c r="H39" s="224" t="s">
        <v>170</v>
      </c>
      <c r="I39" s="224" t="s">
        <v>231</v>
      </c>
      <c r="J39" s="224" t="s">
        <v>170</v>
      </c>
      <c r="K39" s="224" t="s">
        <v>170</v>
      </c>
      <c r="L39" s="224" t="s">
        <v>170</v>
      </c>
      <c r="M39" s="224" t="s">
        <v>170</v>
      </c>
      <c r="N39" s="224" t="s">
        <v>170</v>
      </c>
      <c r="O39" s="224" t="s">
        <v>170</v>
      </c>
      <c r="P39" s="224" t="s">
        <v>170</v>
      </c>
      <c r="Q39" s="224" t="s">
        <v>170</v>
      </c>
      <c r="R39" s="224" t="s">
        <v>170</v>
      </c>
      <c r="S39" s="224" t="s">
        <v>170</v>
      </c>
      <c r="T39" s="224" t="s">
        <v>170</v>
      </c>
      <c r="U39" s="224" t="s">
        <v>231</v>
      </c>
      <c r="V39" s="224" t="s">
        <v>231</v>
      </c>
      <c r="W39" s="224" t="s">
        <v>170</v>
      </c>
      <c r="X39" s="224" t="s">
        <v>231</v>
      </c>
      <c r="Y39" s="225">
        <f t="shared" si="0"/>
        <v>14</v>
      </c>
      <c r="Z39" s="235" t="str">
        <f t="shared" si="1"/>
        <v>Catastrófico</v>
      </c>
      <c r="AA39" s="232">
        <f t="shared" si="2"/>
        <v>1</v>
      </c>
    </row>
    <row r="40" spans="1:27" s="158" customFormat="1" ht="93.75" customHeight="1" x14ac:dyDescent="0.25">
      <c r="A40" s="223" t="s">
        <v>618</v>
      </c>
      <c r="B40" s="172" t="s">
        <v>74</v>
      </c>
      <c r="C40" s="172">
        <v>128</v>
      </c>
      <c r="D40" s="172" t="s">
        <v>485</v>
      </c>
      <c r="E40" s="172" t="s">
        <v>11</v>
      </c>
      <c r="F40" s="224" t="s">
        <v>231</v>
      </c>
      <c r="G40" s="224" t="s">
        <v>231</v>
      </c>
      <c r="H40" s="224" t="s">
        <v>231</v>
      </c>
      <c r="I40" s="224" t="s">
        <v>231</v>
      </c>
      <c r="J40" s="224" t="s">
        <v>170</v>
      </c>
      <c r="K40" s="224" t="s">
        <v>231</v>
      </c>
      <c r="L40" s="224" t="s">
        <v>231</v>
      </c>
      <c r="M40" s="224" t="s">
        <v>231</v>
      </c>
      <c r="N40" s="224" t="s">
        <v>170</v>
      </c>
      <c r="O40" s="224" t="s">
        <v>170</v>
      </c>
      <c r="P40" s="224" t="s">
        <v>170</v>
      </c>
      <c r="Q40" s="224" t="s">
        <v>170</v>
      </c>
      <c r="R40" s="224" t="s">
        <v>170</v>
      </c>
      <c r="S40" s="224" t="s">
        <v>170</v>
      </c>
      <c r="T40" s="224" t="s">
        <v>170</v>
      </c>
      <c r="U40" s="224" t="s">
        <v>231</v>
      </c>
      <c r="V40" s="224" t="s">
        <v>170</v>
      </c>
      <c r="W40" s="224" t="s">
        <v>170</v>
      </c>
      <c r="X40" s="224" t="s">
        <v>231</v>
      </c>
      <c r="Y40" s="225">
        <f t="shared" si="0"/>
        <v>10</v>
      </c>
      <c r="Z40" s="235" t="str">
        <f t="shared" si="1"/>
        <v>Mayor</v>
      </c>
      <c r="AA40" s="232">
        <f t="shared" si="2"/>
        <v>0.8</v>
      </c>
    </row>
    <row r="41" spans="1:27" s="158" customFormat="1" ht="93.75" customHeight="1" x14ac:dyDescent="0.25">
      <c r="A41" s="223" t="s">
        <v>120</v>
      </c>
      <c r="B41" s="172" t="s">
        <v>12</v>
      </c>
      <c r="C41" s="172">
        <v>1</v>
      </c>
      <c r="D41" s="172" t="s">
        <v>178</v>
      </c>
      <c r="E41" s="172" t="s">
        <v>11</v>
      </c>
      <c r="F41" s="224" t="s">
        <v>170</v>
      </c>
      <c r="G41" s="224" t="s">
        <v>170</v>
      </c>
      <c r="H41" s="224" t="s">
        <v>170</v>
      </c>
      <c r="I41" s="224" t="s">
        <v>170</v>
      </c>
      <c r="J41" s="224" t="s">
        <v>170</v>
      </c>
      <c r="K41" s="224" t="s">
        <v>231</v>
      </c>
      <c r="L41" s="224" t="s">
        <v>170</v>
      </c>
      <c r="M41" s="224"/>
      <c r="N41" s="224" t="s">
        <v>231</v>
      </c>
      <c r="O41" s="224" t="s">
        <v>170</v>
      </c>
      <c r="P41" s="224" t="s">
        <v>170</v>
      </c>
      <c r="Q41" s="224" t="s">
        <v>170</v>
      </c>
      <c r="R41" s="224" t="s">
        <v>231</v>
      </c>
      <c r="S41" s="224" t="s">
        <v>170</v>
      </c>
      <c r="T41" s="224" t="s">
        <v>170</v>
      </c>
      <c r="U41" s="224"/>
      <c r="V41" s="224" t="s">
        <v>170</v>
      </c>
      <c r="W41" s="224" t="s">
        <v>170</v>
      </c>
      <c r="X41" s="224" t="s">
        <v>231</v>
      </c>
      <c r="Y41" s="225">
        <f t="shared" si="0"/>
        <v>13</v>
      </c>
      <c r="Z41" s="235" t="str">
        <f t="shared" ref="Z41:Z72" si="3">IF(Y41&lt;=5,"Moderado",IF(Y41&lt;=11,"Mayor",IF(Y41&lt;=19,"Catastrófico",0)))</f>
        <v>Catastrófico</v>
      </c>
      <c r="AA41" s="232">
        <f t="shared" si="2"/>
        <v>1</v>
      </c>
    </row>
    <row r="42" spans="1:27" s="158" customFormat="1" ht="93.75" customHeight="1" x14ac:dyDescent="0.25">
      <c r="A42" s="223" t="s">
        <v>120</v>
      </c>
      <c r="B42" s="172" t="s">
        <v>12</v>
      </c>
      <c r="C42" s="172">
        <v>3</v>
      </c>
      <c r="D42" s="172" t="s">
        <v>182</v>
      </c>
      <c r="E42" s="172" t="s">
        <v>11</v>
      </c>
      <c r="F42" s="224" t="s">
        <v>170</v>
      </c>
      <c r="G42" s="224" t="s">
        <v>170</v>
      </c>
      <c r="H42" s="224" t="s">
        <v>170</v>
      </c>
      <c r="I42" s="224" t="s">
        <v>170</v>
      </c>
      <c r="J42" s="224" t="s">
        <v>170</v>
      </c>
      <c r="K42" s="224" t="s">
        <v>231</v>
      </c>
      <c r="L42" s="224" t="s">
        <v>170</v>
      </c>
      <c r="M42" s="224" t="s">
        <v>231</v>
      </c>
      <c r="N42" s="224" t="s">
        <v>170</v>
      </c>
      <c r="O42" s="224" t="s">
        <v>170</v>
      </c>
      <c r="P42" s="224" t="s">
        <v>170</v>
      </c>
      <c r="Q42" s="224" t="s">
        <v>170</v>
      </c>
      <c r="R42" s="224" t="s">
        <v>231</v>
      </c>
      <c r="S42" s="224" t="s">
        <v>170</v>
      </c>
      <c r="T42" s="224" t="s">
        <v>170</v>
      </c>
      <c r="U42" s="224" t="s">
        <v>231</v>
      </c>
      <c r="V42" s="224" t="s">
        <v>170</v>
      </c>
      <c r="W42" s="224" t="s">
        <v>170</v>
      </c>
      <c r="X42" s="224" t="s">
        <v>231</v>
      </c>
      <c r="Y42" s="225">
        <f t="shared" si="0"/>
        <v>14</v>
      </c>
      <c r="Z42" s="235" t="str">
        <f t="shared" si="3"/>
        <v>Catastrófico</v>
      </c>
      <c r="AA42" s="232">
        <f t="shared" si="2"/>
        <v>1</v>
      </c>
    </row>
    <row r="43" spans="1:27" s="158" customFormat="1" ht="93.75" customHeight="1" x14ac:dyDescent="0.25">
      <c r="A43" s="223" t="s">
        <v>120</v>
      </c>
      <c r="B43" s="172" t="s">
        <v>12</v>
      </c>
      <c r="C43" s="172">
        <v>4</v>
      </c>
      <c r="D43" s="172" t="s">
        <v>390</v>
      </c>
      <c r="E43" s="172" t="s">
        <v>11</v>
      </c>
      <c r="F43" s="224" t="s">
        <v>231</v>
      </c>
      <c r="G43" s="224" t="s">
        <v>170</v>
      </c>
      <c r="H43" s="224" t="s">
        <v>170</v>
      </c>
      <c r="I43" s="224" t="s">
        <v>231</v>
      </c>
      <c r="J43" s="224" t="s">
        <v>170</v>
      </c>
      <c r="K43" s="224" t="s">
        <v>231</v>
      </c>
      <c r="L43" s="224" t="s">
        <v>231</v>
      </c>
      <c r="M43" s="224" t="s">
        <v>231</v>
      </c>
      <c r="N43" s="224" t="s">
        <v>231</v>
      </c>
      <c r="O43" s="224" t="s">
        <v>170</v>
      </c>
      <c r="P43" s="224" t="s">
        <v>170</v>
      </c>
      <c r="Q43" s="224" t="s">
        <v>170</v>
      </c>
      <c r="R43" s="224" t="s">
        <v>170</v>
      </c>
      <c r="S43" s="224" t="s">
        <v>170</v>
      </c>
      <c r="T43" s="224" t="s">
        <v>170</v>
      </c>
      <c r="U43" s="224" t="s">
        <v>231</v>
      </c>
      <c r="V43" s="224" t="s">
        <v>170</v>
      </c>
      <c r="W43" s="224" t="s">
        <v>170</v>
      </c>
      <c r="X43" s="224" t="s">
        <v>231</v>
      </c>
      <c r="Y43" s="225">
        <f t="shared" si="0"/>
        <v>11</v>
      </c>
      <c r="Z43" s="235" t="str">
        <f t="shared" si="3"/>
        <v>Mayor</v>
      </c>
      <c r="AA43" s="232">
        <f t="shared" si="2"/>
        <v>0.8</v>
      </c>
    </row>
    <row r="44" spans="1:27" s="158" customFormat="1" ht="93.75" customHeight="1" x14ac:dyDescent="0.25">
      <c r="A44" s="223" t="s">
        <v>120</v>
      </c>
      <c r="B44" s="172" t="s">
        <v>12</v>
      </c>
      <c r="C44" s="172">
        <v>6</v>
      </c>
      <c r="D44" s="172" t="s">
        <v>403</v>
      </c>
      <c r="E44" s="172" t="s">
        <v>11</v>
      </c>
      <c r="F44" s="224" t="s">
        <v>170</v>
      </c>
      <c r="G44" s="224" t="s">
        <v>170</v>
      </c>
      <c r="H44" s="224" t="s">
        <v>170</v>
      </c>
      <c r="I44" s="224" t="s">
        <v>231</v>
      </c>
      <c r="J44" s="224" t="s">
        <v>170</v>
      </c>
      <c r="K44" s="224" t="s">
        <v>231</v>
      </c>
      <c r="L44" s="224" t="s">
        <v>231</v>
      </c>
      <c r="M44" s="224" t="s">
        <v>231</v>
      </c>
      <c r="N44" s="224" t="s">
        <v>231</v>
      </c>
      <c r="O44" s="224" t="s">
        <v>170</v>
      </c>
      <c r="P44" s="224" t="s">
        <v>170</v>
      </c>
      <c r="Q44" s="224" t="s">
        <v>170</v>
      </c>
      <c r="R44" s="224" t="s">
        <v>170</v>
      </c>
      <c r="S44" s="224" t="s">
        <v>170</v>
      </c>
      <c r="T44" s="224" t="s">
        <v>170</v>
      </c>
      <c r="U44" s="224" t="s">
        <v>170</v>
      </c>
      <c r="V44" s="224" t="s">
        <v>170</v>
      </c>
      <c r="W44" s="224" t="s">
        <v>170</v>
      </c>
      <c r="X44" s="224" t="s">
        <v>231</v>
      </c>
      <c r="Y44" s="225">
        <f t="shared" si="0"/>
        <v>13</v>
      </c>
      <c r="Z44" s="235" t="str">
        <f t="shared" si="3"/>
        <v>Catastrófico</v>
      </c>
      <c r="AA44" s="232">
        <f t="shared" si="2"/>
        <v>1</v>
      </c>
    </row>
    <row r="45" spans="1:27" s="158" customFormat="1" ht="93.75" customHeight="1" x14ac:dyDescent="0.25">
      <c r="A45" s="223" t="s">
        <v>120</v>
      </c>
      <c r="B45" s="172" t="s">
        <v>12</v>
      </c>
      <c r="C45" s="172">
        <v>7</v>
      </c>
      <c r="D45" s="172" t="s">
        <v>184</v>
      </c>
      <c r="E45" s="172" t="s">
        <v>11</v>
      </c>
      <c r="F45" s="224" t="s">
        <v>170</v>
      </c>
      <c r="G45" s="224" t="s">
        <v>231</v>
      </c>
      <c r="H45" s="224" t="s">
        <v>231</v>
      </c>
      <c r="I45" s="224" t="s">
        <v>231</v>
      </c>
      <c r="J45" s="224" t="s">
        <v>170</v>
      </c>
      <c r="K45" s="224" t="s">
        <v>231</v>
      </c>
      <c r="L45" s="224" t="s">
        <v>231</v>
      </c>
      <c r="M45" s="224" t="s">
        <v>231</v>
      </c>
      <c r="N45" s="224" t="s">
        <v>231</v>
      </c>
      <c r="O45" s="224" t="s">
        <v>170</v>
      </c>
      <c r="P45" s="224" t="s">
        <v>170</v>
      </c>
      <c r="Q45" s="224" t="s">
        <v>170</v>
      </c>
      <c r="R45" s="224" t="s">
        <v>231</v>
      </c>
      <c r="S45" s="224" t="s">
        <v>170</v>
      </c>
      <c r="T45" s="224" t="s">
        <v>170</v>
      </c>
      <c r="U45" s="224" t="s">
        <v>231</v>
      </c>
      <c r="V45" s="224" t="s">
        <v>170</v>
      </c>
      <c r="W45" s="224" t="s">
        <v>170</v>
      </c>
      <c r="X45" s="224" t="s">
        <v>231</v>
      </c>
      <c r="Y45" s="225">
        <f t="shared" si="0"/>
        <v>9</v>
      </c>
      <c r="Z45" s="235" t="str">
        <f t="shared" si="3"/>
        <v>Mayor</v>
      </c>
      <c r="AA45" s="232">
        <f t="shared" si="2"/>
        <v>0.8</v>
      </c>
    </row>
    <row r="46" spans="1:27" s="158" customFormat="1" ht="93.75" customHeight="1" x14ac:dyDescent="0.25">
      <c r="A46" s="223" t="s">
        <v>120</v>
      </c>
      <c r="B46" s="172" t="s">
        <v>12</v>
      </c>
      <c r="C46" s="172">
        <v>8</v>
      </c>
      <c r="D46" s="172" t="s">
        <v>405</v>
      </c>
      <c r="E46" s="172" t="s">
        <v>11</v>
      </c>
      <c r="F46" s="224" t="s">
        <v>170</v>
      </c>
      <c r="G46" s="224" t="s">
        <v>231</v>
      </c>
      <c r="H46" s="224" t="s">
        <v>231</v>
      </c>
      <c r="I46" s="224" t="s">
        <v>231</v>
      </c>
      <c r="J46" s="224" t="s">
        <v>170</v>
      </c>
      <c r="K46" s="224" t="s">
        <v>170</v>
      </c>
      <c r="L46" s="224" t="s">
        <v>170</v>
      </c>
      <c r="M46" s="224" t="s">
        <v>231</v>
      </c>
      <c r="N46" s="224" t="s">
        <v>231</v>
      </c>
      <c r="O46" s="224" t="s">
        <v>170</v>
      </c>
      <c r="P46" s="224" t="s">
        <v>170</v>
      </c>
      <c r="Q46" s="224" t="s">
        <v>170</v>
      </c>
      <c r="R46" s="224" t="s">
        <v>170</v>
      </c>
      <c r="S46" s="224" t="s">
        <v>170</v>
      </c>
      <c r="T46" s="224" t="s">
        <v>170</v>
      </c>
      <c r="U46" s="224" t="s">
        <v>231</v>
      </c>
      <c r="V46" s="224" t="s">
        <v>170</v>
      </c>
      <c r="W46" s="224" t="s">
        <v>170</v>
      </c>
      <c r="X46" s="224" t="s">
        <v>231</v>
      </c>
      <c r="Y46" s="225">
        <f t="shared" si="0"/>
        <v>12</v>
      </c>
      <c r="Z46" s="235" t="str">
        <f t="shared" si="3"/>
        <v>Catastrófico</v>
      </c>
      <c r="AA46" s="232">
        <f t="shared" si="2"/>
        <v>1</v>
      </c>
    </row>
    <row r="47" spans="1:27" s="158" customFormat="1" ht="93.75" customHeight="1" x14ac:dyDescent="0.25">
      <c r="A47" s="223" t="s">
        <v>120</v>
      </c>
      <c r="B47" s="172" t="s">
        <v>12</v>
      </c>
      <c r="C47" s="172">
        <v>9</v>
      </c>
      <c r="D47" s="172" t="s">
        <v>183</v>
      </c>
      <c r="E47" s="172" t="s">
        <v>11</v>
      </c>
      <c r="F47" s="224" t="s">
        <v>170</v>
      </c>
      <c r="G47" s="224" t="s">
        <v>231</v>
      </c>
      <c r="H47" s="224" t="s">
        <v>231</v>
      </c>
      <c r="I47" s="224" t="s">
        <v>231</v>
      </c>
      <c r="J47" s="224" t="s">
        <v>170</v>
      </c>
      <c r="K47" s="224" t="s">
        <v>170</v>
      </c>
      <c r="L47" s="224" t="s">
        <v>170</v>
      </c>
      <c r="M47" s="224" t="s">
        <v>231</v>
      </c>
      <c r="N47" s="224" t="s">
        <v>231</v>
      </c>
      <c r="O47" s="224" t="s">
        <v>170</v>
      </c>
      <c r="P47" s="224" t="s">
        <v>231</v>
      </c>
      <c r="Q47" s="224" t="s">
        <v>170</v>
      </c>
      <c r="R47" s="224" t="s">
        <v>170</v>
      </c>
      <c r="S47" s="224" t="s">
        <v>170</v>
      </c>
      <c r="T47" s="224" t="s">
        <v>170</v>
      </c>
      <c r="U47" s="224" t="s">
        <v>231</v>
      </c>
      <c r="V47" s="224" t="s">
        <v>170</v>
      </c>
      <c r="W47" s="224" t="s">
        <v>170</v>
      </c>
      <c r="X47" s="224" t="s">
        <v>231</v>
      </c>
      <c r="Y47" s="225">
        <f t="shared" si="0"/>
        <v>11</v>
      </c>
      <c r="Z47" s="235" t="str">
        <f t="shared" si="3"/>
        <v>Mayor</v>
      </c>
      <c r="AA47" s="232">
        <f t="shared" si="2"/>
        <v>0.8</v>
      </c>
    </row>
    <row r="48" spans="1:27" s="158" customFormat="1" ht="93.75" customHeight="1" x14ac:dyDescent="0.25">
      <c r="A48" s="223" t="s">
        <v>120</v>
      </c>
      <c r="B48" s="172" t="s">
        <v>12</v>
      </c>
      <c r="C48" s="172">
        <v>10</v>
      </c>
      <c r="D48" s="172" t="s">
        <v>391</v>
      </c>
      <c r="E48" s="172" t="s">
        <v>11</v>
      </c>
      <c r="F48" s="224" t="s">
        <v>170</v>
      </c>
      <c r="G48" s="224" t="s">
        <v>231</v>
      </c>
      <c r="H48" s="224" t="s">
        <v>231</v>
      </c>
      <c r="I48" s="224" t="s">
        <v>231</v>
      </c>
      <c r="J48" s="224" t="s">
        <v>170</v>
      </c>
      <c r="K48" s="224" t="s">
        <v>170</v>
      </c>
      <c r="L48" s="224" t="s">
        <v>170</v>
      </c>
      <c r="M48" s="224" t="s">
        <v>231</v>
      </c>
      <c r="N48" s="224" t="s">
        <v>231</v>
      </c>
      <c r="O48" s="224" t="s">
        <v>170</v>
      </c>
      <c r="P48" s="224" t="s">
        <v>231</v>
      </c>
      <c r="Q48" s="224" t="s">
        <v>170</v>
      </c>
      <c r="R48" s="224" t="s">
        <v>170</v>
      </c>
      <c r="S48" s="224" t="s">
        <v>170</v>
      </c>
      <c r="T48" s="224" t="s">
        <v>170</v>
      </c>
      <c r="U48" s="224" t="s">
        <v>170</v>
      </c>
      <c r="V48" s="224" t="s">
        <v>170</v>
      </c>
      <c r="W48" s="224" t="s">
        <v>170</v>
      </c>
      <c r="X48" s="224" t="s">
        <v>231</v>
      </c>
      <c r="Y48" s="225">
        <f t="shared" si="0"/>
        <v>12</v>
      </c>
      <c r="Z48" s="235" t="str">
        <f t="shared" si="3"/>
        <v>Catastrófico</v>
      </c>
      <c r="AA48" s="232">
        <f t="shared" si="2"/>
        <v>1</v>
      </c>
    </row>
    <row r="49" spans="1:27" s="158" customFormat="1" ht="93.75" customHeight="1" x14ac:dyDescent="0.25">
      <c r="A49" s="223" t="s">
        <v>120</v>
      </c>
      <c r="B49" s="172" t="s">
        <v>12</v>
      </c>
      <c r="C49" s="172">
        <v>11</v>
      </c>
      <c r="D49" s="172" t="s">
        <v>186</v>
      </c>
      <c r="E49" s="172" t="s">
        <v>11</v>
      </c>
      <c r="F49" s="224" t="s">
        <v>170</v>
      </c>
      <c r="G49" s="224" t="s">
        <v>170</v>
      </c>
      <c r="H49" s="224" t="s">
        <v>170</v>
      </c>
      <c r="I49" s="224" t="s">
        <v>170</v>
      </c>
      <c r="J49" s="224" t="s">
        <v>170</v>
      </c>
      <c r="K49" s="224" t="s">
        <v>170</v>
      </c>
      <c r="L49" s="224" t="s">
        <v>170</v>
      </c>
      <c r="M49" s="224" t="s">
        <v>231</v>
      </c>
      <c r="N49" s="224" t="s">
        <v>170</v>
      </c>
      <c r="O49" s="224" t="s">
        <v>170</v>
      </c>
      <c r="P49" s="224" t="s">
        <v>170</v>
      </c>
      <c r="Q49" s="224" t="s">
        <v>170</v>
      </c>
      <c r="R49" s="224" t="s">
        <v>170</v>
      </c>
      <c r="S49" s="224" t="s">
        <v>170</v>
      </c>
      <c r="T49" s="224" t="s">
        <v>170</v>
      </c>
      <c r="U49" s="224" t="s">
        <v>170</v>
      </c>
      <c r="V49" s="224" t="s">
        <v>170</v>
      </c>
      <c r="W49" s="224" t="s">
        <v>170</v>
      </c>
      <c r="X49" s="224" t="s">
        <v>231</v>
      </c>
      <c r="Y49" s="225">
        <f t="shared" si="0"/>
        <v>17</v>
      </c>
      <c r="Z49" s="235" t="str">
        <f t="shared" si="3"/>
        <v>Catastrófico</v>
      </c>
      <c r="AA49" s="232">
        <f t="shared" si="2"/>
        <v>1</v>
      </c>
    </row>
    <row r="50" spans="1:27" s="158" customFormat="1" ht="93.75" customHeight="1" x14ac:dyDescent="0.25">
      <c r="A50" s="223" t="s">
        <v>120</v>
      </c>
      <c r="B50" s="172" t="s">
        <v>12</v>
      </c>
      <c r="C50" s="172">
        <v>13</v>
      </c>
      <c r="D50" s="172" t="s">
        <v>15</v>
      </c>
      <c r="E50" s="172" t="s">
        <v>11</v>
      </c>
      <c r="F50" s="224" t="s">
        <v>170</v>
      </c>
      <c r="G50" s="224" t="s">
        <v>170</v>
      </c>
      <c r="H50" s="224" t="s">
        <v>170</v>
      </c>
      <c r="I50" s="224" t="s">
        <v>170</v>
      </c>
      <c r="J50" s="224" t="s">
        <v>170</v>
      </c>
      <c r="K50" s="224" t="s">
        <v>170</v>
      </c>
      <c r="L50" s="224" t="s">
        <v>170</v>
      </c>
      <c r="M50" s="224" t="s">
        <v>170</v>
      </c>
      <c r="N50" s="224" t="s">
        <v>170</v>
      </c>
      <c r="O50" s="224" t="s">
        <v>170</v>
      </c>
      <c r="P50" s="224" t="s">
        <v>170</v>
      </c>
      <c r="Q50" s="224" t="s">
        <v>170</v>
      </c>
      <c r="R50" s="224" t="s">
        <v>170</v>
      </c>
      <c r="S50" s="224" t="s">
        <v>170</v>
      </c>
      <c r="T50" s="224" t="s">
        <v>170</v>
      </c>
      <c r="U50" s="224" t="s">
        <v>170</v>
      </c>
      <c r="V50" s="224" t="s">
        <v>170</v>
      </c>
      <c r="W50" s="224" t="s">
        <v>170</v>
      </c>
      <c r="X50" s="224" t="s">
        <v>231</v>
      </c>
      <c r="Y50" s="225">
        <f t="shared" si="0"/>
        <v>18</v>
      </c>
      <c r="Z50" s="235" t="str">
        <f t="shared" si="3"/>
        <v>Catastrófico</v>
      </c>
      <c r="AA50" s="232">
        <f t="shared" si="2"/>
        <v>1</v>
      </c>
    </row>
    <row r="51" spans="1:27" s="158" customFormat="1" ht="93.75" customHeight="1" x14ac:dyDescent="0.25">
      <c r="A51" s="223" t="s">
        <v>623</v>
      </c>
      <c r="B51" s="122" t="s">
        <v>12</v>
      </c>
      <c r="C51" s="122">
        <v>1</v>
      </c>
      <c r="D51" s="122" t="s">
        <v>178</v>
      </c>
      <c r="E51" s="122" t="s">
        <v>11</v>
      </c>
      <c r="F51" s="157" t="s">
        <v>170</v>
      </c>
      <c r="G51" s="157" t="s">
        <v>170</v>
      </c>
      <c r="H51" s="157" t="s">
        <v>170</v>
      </c>
      <c r="I51" s="157" t="s">
        <v>170</v>
      </c>
      <c r="J51" s="157" t="s">
        <v>170</v>
      </c>
      <c r="K51" s="157" t="s">
        <v>170</v>
      </c>
      <c r="L51" s="157" t="s">
        <v>170</v>
      </c>
      <c r="M51" s="157" t="s">
        <v>170</v>
      </c>
      <c r="N51" s="157" t="s">
        <v>170</v>
      </c>
      <c r="O51" s="157" t="s">
        <v>170</v>
      </c>
      <c r="P51" s="157" t="s">
        <v>170</v>
      </c>
      <c r="Q51" s="157" t="s">
        <v>170</v>
      </c>
      <c r="R51" s="157" t="s">
        <v>170</v>
      </c>
      <c r="S51" s="157" t="s">
        <v>170</v>
      </c>
      <c r="T51" s="157" t="s">
        <v>170</v>
      </c>
      <c r="U51" s="157" t="s">
        <v>231</v>
      </c>
      <c r="V51" s="157" t="s">
        <v>170</v>
      </c>
      <c r="W51" s="157" t="s">
        <v>170</v>
      </c>
      <c r="X51" s="157" t="s">
        <v>231</v>
      </c>
      <c r="Y51" s="225">
        <f t="shared" si="0"/>
        <v>17</v>
      </c>
      <c r="Z51" s="235" t="str">
        <f t="shared" si="3"/>
        <v>Catastrófico</v>
      </c>
      <c r="AA51" s="232">
        <f t="shared" si="2"/>
        <v>1</v>
      </c>
    </row>
    <row r="52" spans="1:27" s="158" customFormat="1" ht="93.75" customHeight="1" x14ac:dyDescent="0.25">
      <c r="A52" s="223" t="s">
        <v>623</v>
      </c>
      <c r="B52" s="172" t="s">
        <v>12</v>
      </c>
      <c r="C52" s="172">
        <v>3</v>
      </c>
      <c r="D52" s="172" t="s">
        <v>182</v>
      </c>
      <c r="E52" s="172" t="s">
        <v>11</v>
      </c>
      <c r="F52" s="224" t="s">
        <v>170</v>
      </c>
      <c r="G52" s="224" t="s">
        <v>170</v>
      </c>
      <c r="H52" s="224" t="s">
        <v>170</v>
      </c>
      <c r="I52" s="224" t="s">
        <v>170</v>
      </c>
      <c r="J52" s="224" t="s">
        <v>170</v>
      </c>
      <c r="K52" s="224" t="s">
        <v>170</v>
      </c>
      <c r="L52" s="224" t="s">
        <v>170</v>
      </c>
      <c r="M52" s="224" t="s">
        <v>170</v>
      </c>
      <c r="N52" s="224" t="s">
        <v>170</v>
      </c>
      <c r="O52" s="224" t="s">
        <v>170</v>
      </c>
      <c r="P52" s="224" t="s">
        <v>170</v>
      </c>
      <c r="Q52" s="224" t="s">
        <v>170</v>
      </c>
      <c r="R52" s="224" t="s">
        <v>170</v>
      </c>
      <c r="S52" s="224" t="s">
        <v>170</v>
      </c>
      <c r="T52" s="224" t="s">
        <v>170</v>
      </c>
      <c r="U52" s="224" t="s">
        <v>231</v>
      </c>
      <c r="V52" s="224" t="s">
        <v>170</v>
      </c>
      <c r="W52" s="224" t="s">
        <v>170</v>
      </c>
      <c r="X52" s="224" t="s">
        <v>231</v>
      </c>
      <c r="Y52" s="225">
        <f t="shared" si="0"/>
        <v>17</v>
      </c>
      <c r="Z52" s="235" t="str">
        <f t="shared" si="3"/>
        <v>Catastrófico</v>
      </c>
      <c r="AA52" s="232">
        <f t="shared" si="2"/>
        <v>1</v>
      </c>
    </row>
    <row r="53" spans="1:27" s="158" customFormat="1" ht="93.75" customHeight="1" x14ac:dyDescent="0.25">
      <c r="A53" s="223" t="s">
        <v>623</v>
      </c>
      <c r="B53" s="122" t="s">
        <v>12</v>
      </c>
      <c r="C53" s="172">
        <v>4</v>
      </c>
      <c r="D53" s="122" t="s">
        <v>390</v>
      </c>
      <c r="E53" s="122" t="s">
        <v>11</v>
      </c>
      <c r="F53" s="224" t="s">
        <v>170</v>
      </c>
      <c r="G53" s="224" t="s">
        <v>170</v>
      </c>
      <c r="H53" s="224" t="s">
        <v>170</v>
      </c>
      <c r="I53" s="224" t="s">
        <v>170</v>
      </c>
      <c r="J53" s="224" t="s">
        <v>170</v>
      </c>
      <c r="K53" s="224" t="s">
        <v>170</v>
      </c>
      <c r="L53" s="224" t="s">
        <v>170</v>
      </c>
      <c r="M53" s="224" t="s">
        <v>170</v>
      </c>
      <c r="N53" s="224" t="s">
        <v>170</v>
      </c>
      <c r="O53" s="224" t="s">
        <v>170</v>
      </c>
      <c r="P53" s="224" t="s">
        <v>170</v>
      </c>
      <c r="Q53" s="224" t="s">
        <v>170</v>
      </c>
      <c r="R53" s="224" t="s">
        <v>170</v>
      </c>
      <c r="S53" s="224" t="s">
        <v>170</v>
      </c>
      <c r="T53" s="224" t="s">
        <v>170</v>
      </c>
      <c r="U53" s="224" t="s">
        <v>231</v>
      </c>
      <c r="V53" s="224" t="s">
        <v>170</v>
      </c>
      <c r="W53" s="224" t="s">
        <v>170</v>
      </c>
      <c r="X53" s="224" t="s">
        <v>231</v>
      </c>
      <c r="Y53" s="225">
        <f t="shared" si="0"/>
        <v>17</v>
      </c>
      <c r="Z53" s="235" t="str">
        <f t="shared" si="3"/>
        <v>Catastrófico</v>
      </c>
      <c r="AA53" s="232">
        <f t="shared" si="2"/>
        <v>1</v>
      </c>
    </row>
    <row r="54" spans="1:27" s="158" customFormat="1" ht="93.75" customHeight="1" x14ac:dyDescent="0.25">
      <c r="A54" s="223" t="s">
        <v>623</v>
      </c>
      <c r="B54" s="172" t="s">
        <v>12</v>
      </c>
      <c r="C54" s="172">
        <v>6</v>
      </c>
      <c r="D54" s="172" t="s">
        <v>403</v>
      </c>
      <c r="E54" s="172" t="s">
        <v>11</v>
      </c>
      <c r="F54" s="224" t="s">
        <v>170</v>
      </c>
      <c r="G54" s="224" t="s">
        <v>170</v>
      </c>
      <c r="H54" s="224" t="s">
        <v>170</v>
      </c>
      <c r="I54" s="224" t="s">
        <v>170</v>
      </c>
      <c r="J54" s="224" t="s">
        <v>170</v>
      </c>
      <c r="K54" s="224" t="s">
        <v>170</v>
      </c>
      <c r="L54" s="224" t="s">
        <v>170</v>
      </c>
      <c r="M54" s="224" t="s">
        <v>170</v>
      </c>
      <c r="N54" s="224" t="s">
        <v>231</v>
      </c>
      <c r="O54" s="224" t="s">
        <v>170</v>
      </c>
      <c r="P54" s="224" t="s">
        <v>170</v>
      </c>
      <c r="Q54" s="224" t="s">
        <v>170</v>
      </c>
      <c r="R54" s="224" t="s">
        <v>170</v>
      </c>
      <c r="S54" s="224" t="s">
        <v>170</v>
      </c>
      <c r="T54" s="224" t="s">
        <v>170</v>
      </c>
      <c r="U54" s="224" t="s">
        <v>231</v>
      </c>
      <c r="V54" s="224" t="s">
        <v>170</v>
      </c>
      <c r="W54" s="224" t="s">
        <v>170</v>
      </c>
      <c r="X54" s="224" t="s">
        <v>231</v>
      </c>
      <c r="Y54" s="225">
        <f t="shared" si="0"/>
        <v>16</v>
      </c>
      <c r="Z54" s="235" t="str">
        <f t="shared" si="3"/>
        <v>Catastrófico</v>
      </c>
      <c r="AA54" s="232">
        <f t="shared" si="2"/>
        <v>1</v>
      </c>
    </row>
    <row r="55" spans="1:27" s="158" customFormat="1" ht="93.75" customHeight="1" x14ac:dyDescent="0.25">
      <c r="A55" s="223" t="s">
        <v>623</v>
      </c>
      <c r="B55" s="122" t="s">
        <v>12</v>
      </c>
      <c r="C55" s="172">
        <v>7</v>
      </c>
      <c r="D55" s="122" t="s">
        <v>184</v>
      </c>
      <c r="E55" s="122" t="s">
        <v>11</v>
      </c>
      <c r="F55" s="224" t="s">
        <v>170</v>
      </c>
      <c r="G55" s="224" t="s">
        <v>170</v>
      </c>
      <c r="H55" s="224" t="s">
        <v>170</v>
      </c>
      <c r="I55" s="224" t="s">
        <v>170</v>
      </c>
      <c r="J55" s="224" t="s">
        <v>170</v>
      </c>
      <c r="K55" s="224" t="s">
        <v>170</v>
      </c>
      <c r="L55" s="224" t="s">
        <v>170</v>
      </c>
      <c r="M55" s="224" t="s">
        <v>170</v>
      </c>
      <c r="N55" s="224" t="s">
        <v>170</v>
      </c>
      <c r="O55" s="224" t="s">
        <v>170</v>
      </c>
      <c r="P55" s="224" t="s">
        <v>170</v>
      </c>
      <c r="Q55" s="224" t="s">
        <v>170</v>
      </c>
      <c r="R55" s="224" t="s">
        <v>170</v>
      </c>
      <c r="S55" s="224" t="s">
        <v>170</v>
      </c>
      <c r="T55" s="224" t="s">
        <v>170</v>
      </c>
      <c r="U55" s="224" t="s">
        <v>231</v>
      </c>
      <c r="V55" s="224" t="s">
        <v>170</v>
      </c>
      <c r="W55" s="224" t="s">
        <v>170</v>
      </c>
      <c r="X55" s="224" t="s">
        <v>231</v>
      </c>
      <c r="Y55" s="225">
        <f t="shared" si="0"/>
        <v>17</v>
      </c>
      <c r="Z55" s="235" t="str">
        <f t="shared" si="3"/>
        <v>Catastrófico</v>
      </c>
      <c r="AA55" s="232">
        <f t="shared" si="2"/>
        <v>1</v>
      </c>
    </row>
    <row r="56" spans="1:27" s="158" customFormat="1" ht="93.75" customHeight="1" x14ac:dyDescent="0.25">
      <c r="A56" s="223" t="s">
        <v>623</v>
      </c>
      <c r="B56" s="172" t="s">
        <v>12</v>
      </c>
      <c r="C56" s="172">
        <v>8</v>
      </c>
      <c r="D56" s="172" t="s">
        <v>405</v>
      </c>
      <c r="E56" s="172" t="s">
        <v>11</v>
      </c>
      <c r="F56" s="224" t="s">
        <v>170</v>
      </c>
      <c r="G56" s="224" t="s">
        <v>170</v>
      </c>
      <c r="H56" s="224" t="s">
        <v>170</v>
      </c>
      <c r="I56" s="224" t="s">
        <v>170</v>
      </c>
      <c r="J56" s="224" t="s">
        <v>170</v>
      </c>
      <c r="K56" s="224" t="s">
        <v>170</v>
      </c>
      <c r="L56" s="224" t="s">
        <v>170</v>
      </c>
      <c r="M56" s="224" t="s">
        <v>170</v>
      </c>
      <c r="N56" s="224" t="s">
        <v>170</v>
      </c>
      <c r="O56" s="224" t="s">
        <v>170</v>
      </c>
      <c r="P56" s="224" t="s">
        <v>170</v>
      </c>
      <c r="Q56" s="224" t="s">
        <v>170</v>
      </c>
      <c r="R56" s="224" t="s">
        <v>170</v>
      </c>
      <c r="S56" s="224" t="s">
        <v>170</v>
      </c>
      <c r="T56" s="224" t="s">
        <v>170</v>
      </c>
      <c r="U56" s="224" t="s">
        <v>231</v>
      </c>
      <c r="V56" s="224" t="s">
        <v>170</v>
      </c>
      <c r="W56" s="224" t="s">
        <v>170</v>
      </c>
      <c r="X56" s="224" t="s">
        <v>231</v>
      </c>
      <c r="Y56" s="225">
        <f t="shared" si="0"/>
        <v>17</v>
      </c>
      <c r="Z56" s="235" t="str">
        <f t="shared" si="3"/>
        <v>Catastrófico</v>
      </c>
      <c r="AA56" s="232">
        <f t="shared" si="2"/>
        <v>1</v>
      </c>
    </row>
    <row r="57" spans="1:27" s="158" customFormat="1" ht="93.75" customHeight="1" x14ac:dyDescent="0.25">
      <c r="A57" s="223" t="s">
        <v>623</v>
      </c>
      <c r="B57" s="122" t="s">
        <v>12</v>
      </c>
      <c r="C57" s="172">
        <v>9</v>
      </c>
      <c r="D57" s="122" t="s">
        <v>183</v>
      </c>
      <c r="E57" s="122" t="s">
        <v>11</v>
      </c>
      <c r="F57" s="224" t="s">
        <v>170</v>
      </c>
      <c r="G57" s="224" t="s">
        <v>170</v>
      </c>
      <c r="H57" s="224" t="s">
        <v>170</v>
      </c>
      <c r="I57" s="224" t="s">
        <v>170</v>
      </c>
      <c r="J57" s="224" t="s">
        <v>170</v>
      </c>
      <c r="K57" s="224" t="s">
        <v>170</v>
      </c>
      <c r="L57" s="224" t="s">
        <v>170</v>
      </c>
      <c r="M57" s="224" t="s">
        <v>170</v>
      </c>
      <c r="N57" s="224" t="s">
        <v>170</v>
      </c>
      <c r="O57" s="224" t="s">
        <v>170</v>
      </c>
      <c r="P57" s="224" t="s">
        <v>170</v>
      </c>
      <c r="Q57" s="224" t="s">
        <v>170</v>
      </c>
      <c r="R57" s="224" t="s">
        <v>170</v>
      </c>
      <c r="S57" s="224" t="s">
        <v>170</v>
      </c>
      <c r="T57" s="224" t="s">
        <v>170</v>
      </c>
      <c r="U57" s="224" t="s">
        <v>231</v>
      </c>
      <c r="V57" s="224" t="s">
        <v>170</v>
      </c>
      <c r="W57" s="224" t="s">
        <v>170</v>
      </c>
      <c r="X57" s="224" t="s">
        <v>231</v>
      </c>
      <c r="Y57" s="225">
        <f t="shared" si="0"/>
        <v>17</v>
      </c>
      <c r="Z57" s="235" t="str">
        <f t="shared" si="3"/>
        <v>Catastrófico</v>
      </c>
      <c r="AA57" s="232">
        <f t="shared" si="2"/>
        <v>1</v>
      </c>
    </row>
    <row r="58" spans="1:27" s="158" customFormat="1" ht="93.75" customHeight="1" x14ac:dyDescent="0.25">
      <c r="A58" s="223" t="s">
        <v>623</v>
      </c>
      <c r="B58" s="172" t="s">
        <v>12</v>
      </c>
      <c r="C58" s="172">
        <v>10</v>
      </c>
      <c r="D58" s="172" t="s">
        <v>391</v>
      </c>
      <c r="E58" s="172" t="s">
        <v>11</v>
      </c>
      <c r="F58" s="224" t="s">
        <v>170</v>
      </c>
      <c r="G58" s="224" t="s">
        <v>170</v>
      </c>
      <c r="H58" s="224" t="s">
        <v>170</v>
      </c>
      <c r="I58" s="224" t="s">
        <v>170</v>
      </c>
      <c r="J58" s="224" t="s">
        <v>170</v>
      </c>
      <c r="K58" s="224" t="s">
        <v>170</v>
      </c>
      <c r="L58" s="224" t="s">
        <v>170</v>
      </c>
      <c r="M58" s="224" t="s">
        <v>170</v>
      </c>
      <c r="N58" s="224" t="s">
        <v>170</v>
      </c>
      <c r="O58" s="224" t="s">
        <v>170</v>
      </c>
      <c r="P58" s="224" t="s">
        <v>170</v>
      </c>
      <c r="Q58" s="224" t="s">
        <v>170</v>
      </c>
      <c r="R58" s="224" t="s">
        <v>170</v>
      </c>
      <c r="S58" s="224" t="s">
        <v>170</v>
      </c>
      <c r="T58" s="224" t="s">
        <v>170</v>
      </c>
      <c r="U58" s="224" t="s">
        <v>231</v>
      </c>
      <c r="V58" s="224" t="s">
        <v>170</v>
      </c>
      <c r="W58" s="224" t="s">
        <v>170</v>
      </c>
      <c r="X58" s="224" t="s">
        <v>231</v>
      </c>
      <c r="Y58" s="225">
        <f t="shared" si="0"/>
        <v>17</v>
      </c>
      <c r="Z58" s="235" t="str">
        <f t="shared" si="3"/>
        <v>Catastrófico</v>
      </c>
      <c r="AA58" s="232">
        <f t="shared" si="2"/>
        <v>1</v>
      </c>
    </row>
    <row r="59" spans="1:27" s="158" customFormat="1" ht="93.75" customHeight="1" x14ac:dyDescent="0.25">
      <c r="A59" s="223" t="s">
        <v>623</v>
      </c>
      <c r="B59" s="122" t="s">
        <v>12</v>
      </c>
      <c r="C59" s="172">
        <v>11</v>
      </c>
      <c r="D59" s="122" t="s">
        <v>186</v>
      </c>
      <c r="E59" s="122" t="s">
        <v>11</v>
      </c>
      <c r="F59" s="224" t="s">
        <v>170</v>
      </c>
      <c r="G59" s="224" t="s">
        <v>170</v>
      </c>
      <c r="H59" s="224" t="s">
        <v>170</v>
      </c>
      <c r="I59" s="224" t="s">
        <v>170</v>
      </c>
      <c r="J59" s="224" t="s">
        <v>170</v>
      </c>
      <c r="K59" s="224" t="s">
        <v>170</v>
      </c>
      <c r="L59" s="224" t="s">
        <v>170</v>
      </c>
      <c r="M59" s="224" t="s">
        <v>170</v>
      </c>
      <c r="N59" s="224" t="s">
        <v>170</v>
      </c>
      <c r="O59" s="224" t="s">
        <v>170</v>
      </c>
      <c r="P59" s="224" t="s">
        <v>170</v>
      </c>
      <c r="Q59" s="224" t="s">
        <v>170</v>
      </c>
      <c r="R59" s="224" t="s">
        <v>170</v>
      </c>
      <c r="S59" s="224" t="s">
        <v>170</v>
      </c>
      <c r="T59" s="224" t="s">
        <v>170</v>
      </c>
      <c r="U59" s="224" t="s">
        <v>231</v>
      </c>
      <c r="V59" s="224" t="s">
        <v>170</v>
      </c>
      <c r="W59" s="224" t="s">
        <v>170</v>
      </c>
      <c r="X59" s="224" t="s">
        <v>231</v>
      </c>
      <c r="Y59" s="225">
        <f t="shared" si="0"/>
        <v>17</v>
      </c>
      <c r="Z59" s="235" t="str">
        <f t="shared" si="3"/>
        <v>Catastrófico</v>
      </c>
      <c r="AA59" s="232">
        <f t="shared" si="2"/>
        <v>1</v>
      </c>
    </row>
    <row r="60" spans="1:27" s="158" customFormat="1" ht="93.75" customHeight="1" x14ac:dyDescent="0.25">
      <c r="A60" s="223" t="s">
        <v>623</v>
      </c>
      <c r="B60" s="226" t="s">
        <v>12</v>
      </c>
      <c r="C60" s="226">
        <v>13</v>
      </c>
      <c r="D60" s="226" t="s">
        <v>15</v>
      </c>
      <c r="E60" s="226" t="s">
        <v>11</v>
      </c>
      <c r="F60" s="224" t="s">
        <v>170</v>
      </c>
      <c r="G60" s="224" t="s">
        <v>170</v>
      </c>
      <c r="H60" s="224" t="s">
        <v>170</v>
      </c>
      <c r="I60" s="224" t="s">
        <v>170</v>
      </c>
      <c r="J60" s="224" t="s">
        <v>170</v>
      </c>
      <c r="K60" s="224" t="s">
        <v>170</v>
      </c>
      <c r="L60" s="224" t="s">
        <v>170</v>
      </c>
      <c r="M60" s="224" t="s">
        <v>170</v>
      </c>
      <c r="N60" s="224" t="s">
        <v>170</v>
      </c>
      <c r="O60" s="224" t="s">
        <v>170</v>
      </c>
      <c r="P60" s="224" t="s">
        <v>170</v>
      </c>
      <c r="Q60" s="224" t="s">
        <v>170</v>
      </c>
      <c r="R60" s="224" t="s">
        <v>170</v>
      </c>
      <c r="S60" s="224" t="s">
        <v>170</v>
      </c>
      <c r="T60" s="224" t="s">
        <v>170</v>
      </c>
      <c r="U60" s="224" t="s">
        <v>231</v>
      </c>
      <c r="V60" s="224" t="s">
        <v>170</v>
      </c>
      <c r="W60" s="224" t="s">
        <v>170</v>
      </c>
      <c r="X60" s="224" t="s">
        <v>231</v>
      </c>
      <c r="Y60" s="225">
        <f t="shared" si="0"/>
        <v>17</v>
      </c>
      <c r="Z60" s="235" t="str">
        <f t="shared" si="3"/>
        <v>Catastrófico</v>
      </c>
      <c r="AA60" s="232">
        <f t="shared" si="2"/>
        <v>1</v>
      </c>
    </row>
    <row r="61" spans="1:27" s="158" customFormat="1" ht="93.75" customHeight="1" x14ac:dyDescent="0.25">
      <c r="A61" s="223" t="s">
        <v>624</v>
      </c>
      <c r="B61" s="172" t="s">
        <v>12</v>
      </c>
      <c r="C61" s="172">
        <v>1</v>
      </c>
      <c r="D61" s="172" t="s">
        <v>178</v>
      </c>
      <c r="E61" s="172" t="s">
        <v>11</v>
      </c>
      <c r="F61" s="224" t="s">
        <v>170</v>
      </c>
      <c r="G61" s="224" t="s">
        <v>170</v>
      </c>
      <c r="H61" s="224" t="s">
        <v>170</v>
      </c>
      <c r="I61" s="224" t="s">
        <v>170</v>
      </c>
      <c r="J61" s="224" t="s">
        <v>170</v>
      </c>
      <c r="K61" s="224" t="s">
        <v>170</v>
      </c>
      <c r="L61" s="224" t="s">
        <v>170</v>
      </c>
      <c r="M61" s="224" t="s">
        <v>170</v>
      </c>
      <c r="N61" s="224" t="s">
        <v>170</v>
      </c>
      <c r="O61" s="224" t="s">
        <v>170</v>
      </c>
      <c r="P61" s="224" t="s">
        <v>170</v>
      </c>
      <c r="Q61" s="224" t="s">
        <v>170</v>
      </c>
      <c r="R61" s="224" t="s">
        <v>170</v>
      </c>
      <c r="S61" s="224" t="s">
        <v>170</v>
      </c>
      <c r="T61" s="224" t="s">
        <v>170</v>
      </c>
      <c r="U61" s="224" t="s">
        <v>170</v>
      </c>
      <c r="V61" s="224" t="s">
        <v>170</v>
      </c>
      <c r="W61" s="224" t="s">
        <v>170</v>
      </c>
      <c r="X61" s="224" t="s">
        <v>170</v>
      </c>
      <c r="Y61" s="225">
        <f t="shared" si="0"/>
        <v>19</v>
      </c>
      <c r="Z61" s="235" t="str">
        <f t="shared" si="3"/>
        <v>Catastrófico</v>
      </c>
      <c r="AA61" s="232">
        <f t="shared" si="2"/>
        <v>1</v>
      </c>
    </row>
    <row r="62" spans="1:27" s="158" customFormat="1" ht="93.75" customHeight="1" x14ac:dyDescent="0.25">
      <c r="A62" s="223" t="s">
        <v>624</v>
      </c>
      <c r="B62" s="172" t="s">
        <v>12</v>
      </c>
      <c r="C62" s="172">
        <v>3</v>
      </c>
      <c r="D62" s="172" t="s">
        <v>182</v>
      </c>
      <c r="E62" s="172" t="s">
        <v>11</v>
      </c>
      <c r="F62" s="224" t="s">
        <v>170</v>
      </c>
      <c r="G62" s="224" t="s">
        <v>170</v>
      </c>
      <c r="H62" s="224" t="s">
        <v>170</v>
      </c>
      <c r="I62" s="224" t="s">
        <v>170</v>
      </c>
      <c r="J62" s="224" t="s">
        <v>170</v>
      </c>
      <c r="K62" s="224" t="s">
        <v>170</v>
      </c>
      <c r="L62" s="224" t="s">
        <v>170</v>
      </c>
      <c r="M62" s="224" t="s">
        <v>170</v>
      </c>
      <c r="N62" s="224" t="s">
        <v>170</v>
      </c>
      <c r="O62" s="224" t="s">
        <v>170</v>
      </c>
      <c r="P62" s="224" t="s">
        <v>170</v>
      </c>
      <c r="Q62" s="224" t="s">
        <v>170</v>
      </c>
      <c r="R62" s="224" t="s">
        <v>170</v>
      </c>
      <c r="S62" s="224" t="s">
        <v>170</v>
      </c>
      <c r="T62" s="224" t="s">
        <v>170</v>
      </c>
      <c r="U62" s="224" t="s">
        <v>170</v>
      </c>
      <c r="V62" s="224" t="s">
        <v>170</v>
      </c>
      <c r="W62" s="224" t="s">
        <v>170</v>
      </c>
      <c r="X62" s="224" t="s">
        <v>170</v>
      </c>
      <c r="Y62" s="225">
        <f t="shared" si="0"/>
        <v>19</v>
      </c>
      <c r="Z62" s="235" t="str">
        <f t="shared" si="3"/>
        <v>Catastrófico</v>
      </c>
      <c r="AA62" s="232">
        <f t="shared" si="2"/>
        <v>1</v>
      </c>
    </row>
    <row r="63" spans="1:27" s="158" customFormat="1" ht="93.75" customHeight="1" x14ac:dyDescent="0.25">
      <c r="A63" s="223" t="s">
        <v>624</v>
      </c>
      <c r="B63" s="172" t="s">
        <v>12</v>
      </c>
      <c r="C63" s="172">
        <v>4</v>
      </c>
      <c r="D63" s="172" t="s">
        <v>390</v>
      </c>
      <c r="E63" s="172" t="s">
        <v>11</v>
      </c>
      <c r="F63" s="224" t="s">
        <v>170</v>
      </c>
      <c r="G63" s="224" t="s">
        <v>170</v>
      </c>
      <c r="H63" s="224" t="s">
        <v>170</v>
      </c>
      <c r="I63" s="224" t="s">
        <v>170</v>
      </c>
      <c r="J63" s="224" t="s">
        <v>170</v>
      </c>
      <c r="K63" s="224" t="s">
        <v>170</v>
      </c>
      <c r="L63" s="224" t="s">
        <v>170</v>
      </c>
      <c r="M63" s="224" t="s">
        <v>170</v>
      </c>
      <c r="N63" s="224" t="s">
        <v>170</v>
      </c>
      <c r="O63" s="224" t="s">
        <v>170</v>
      </c>
      <c r="P63" s="224" t="s">
        <v>170</v>
      </c>
      <c r="Q63" s="224" t="s">
        <v>170</v>
      </c>
      <c r="R63" s="224" t="s">
        <v>170</v>
      </c>
      <c r="S63" s="224" t="s">
        <v>170</v>
      </c>
      <c r="T63" s="224" t="s">
        <v>170</v>
      </c>
      <c r="U63" s="224" t="s">
        <v>231</v>
      </c>
      <c r="V63" s="224" t="s">
        <v>170</v>
      </c>
      <c r="W63" s="224" t="s">
        <v>170</v>
      </c>
      <c r="X63" s="224" t="s">
        <v>170</v>
      </c>
      <c r="Y63" s="225">
        <f t="shared" si="0"/>
        <v>18</v>
      </c>
      <c r="Z63" s="235" t="str">
        <f t="shared" si="3"/>
        <v>Catastrófico</v>
      </c>
      <c r="AA63" s="232">
        <f t="shared" si="2"/>
        <v>1</v>
      </c>
    </row>
    <row r="64" spans="1:27" s="158" customFormat="1" ht="93.75" customHeight="1" x14ac:dyDescent="0.25">
      <c r="A64" s="223" t="s">
        <v>624</v>
      </c>
      <c r="B64" s="172" t="s">
        <v>12</v>
      </c>
      <c r="C64" s="172">
        <v>6</v>
      </c>
      <c r="D64" s="172" t="s">
        <v>403</v>
      </c>
      <c r="E64" s="172" t="s">
        <v>11</v>
      </c>
      <c r="F64" s="224" t="s">
        <v>170</v>
      </c>
      <c r="G64" s="224" t="s">
        <v>170</v>
      </c>
      <c r="H64" s="224" t="s">
        <v>170</v>
      </c>
      <c r="I64" s="224" t="s">
        <v>170</v>
      </c>
      <c r="J64" s="224" t="s">
        <v>170</v>
      </c>
      <c r="K64" s="224" t="s">
        <v>170</v>
      </c>
      <c r="L64" s="224" t="s">
        <v>170</v>
      </c>
      <c r="M64" s="224" t="s">
        <v>170</v>
      </c>
      <c r="N64" s="224" t="s">
        <v>170</v>
      </c>
      <c r="O64" s="224" t="s">
        <v>170</v>
      </c>
      <c r="P64" s="224" t="s">
        <v>170</v>
      </c>
      <c r="Q64" s="224" t="s">
        <v>170</v>
      </c>
      <c r="R64" s="224" t="s">
        <v>170</v>
      </c>
      <c r="S64" s="224" t="s">
        <v>170</v>
      </c>
      <c r="T64" s="224" t="s">
        <v>170</v>
      </c>
      <c r="U64" s="224" t="s">
        <v>170</v>
      </c>
      <c r="V64" s="224" t="s">
        <v>170</v>
      </c>
      <c r="W64" s="224" t="s">
        <v>170</v>
      </c>
      <c r="X64" s="224" t="s">
        <v>170</v>
      </c>
      <c r="Y64" s="225">
        <f t="shared" si="0"/>
        <v>19</v>
      </c>
      <c r="Z64" s="235" t="str">
        <f t="shared" si="3"/>
        <v>Catastrófico</v>
      </c>
      <c r="AA64" s="232">
        <f t="shared" si="2"/>
        <v>1</v>
      </c>
    </row>
    <row r="65" spans="1:27" s="158" customFormat="1" ht="93.75" customHeight="1" x14ac:dyDescent="0.25">
      <c r="A65" s="223" t="s">
        <v>624</v>
      </c>
      <c r="B65" s="172" t="s">
        <v>12</v>
      </c>
      <c r="C65" s="172">
        <v>7</v>
      </c>
      <c r="D65" s="172" t="s">
        <v>184</v>
      </c>
      <c r="E65" s="172" t="s">
        <v>11</v>
      </c>
      <c r="F65" s="224" t="s">
        <v>170</v>
      </c>
      <c r="G65" s="224" t="s">
        <v>170</v>
      </c>
      <c r="H65" s="224" t="s">
        <v>170</v>
      </c>
      <c r="I65" s="224" t="s">
        <v>170</v>
      </c>
      <c r="J65" s="224" t="s">
        <v>170</v>
      </c>
      <c r="K65" s="224" t="s">
        <v>170</v>
      </c>
      <c r="L65" s="224" t="s">
        <v>170</v>
      </c>
      <c r="M65" s="224" t="s">
        <v>170</v>
      </c>
      <c r="N65" s="224" t="s">
        <v>170</v>
      </c>
      <c r="O65" s="224" t="s">
        <v>170</v>
      </c>
      <c r="P65" s="224" t="s">
        <v>170</v>
      </c>
      <c r="Q65" s="224" t="s">
        <v>170</v>
      </c>
      <c r="R65" s="224" t="s">
        <v>170</v>
      </c>
      <c r="S65" s="224" t="s">
        <v>170</v>
      </c>
      <c r="T65" s="224" t="s">
        <v>170</v>
      </c>
      <c r="U65" s="224" t="s">
        <v>170</v>
      </c>
      <c r="V65" s="224" t="s">
        <v>170</v>
      </c>
      <c r="W65" s="224" t="s">
        <v>170</v>
      </c>
      <c r="X65" s="224" t="s">
        <v>170</v>
      </c>
      <c r="Y65" s="225">
        <f t="shared" si="0"/>
        <v>19</v>
      </c>
      <c r="Z65" s="235" t="str">
        <f t="shared" si="3"/>
        <v>Catastrófico</v>
      </c>
      <c r="AA65" s="232">
        <f t="shared" si="2"/>
        <v>1</v>
      </c>
    </row>
    <row r="66" spans="1:27" s="158" customFormat="1" ht="93.75" customHeight="1" x14ac:dyDescent="0.25">
      <c r="A66" s="223" t="s">
        <v>624</v>
      </c>
      <c r="B66" s="172" t="s">
        <v>12</v>
      </c>
      <c r="C66" s="172">
        <v>8</v>
      </c>
      <c r="D66" s="172" t="s">
        <v>405</v>
      </c>
      <c r="E66" s="172" t="s">
        <v>11</v>
      </c>
      <c r="F66" s="224" t="s">
        <v>170</v>
      </c>
      <c r="G66" s="224" t="s">
        <v>170</v>
      </c>
      <c r="H66" s="224" t="s">
        <v>170</v>
      </c>
      <c r="I66" s="224" t="s">
        <v>170</v>
      </c>
      <c r="J66" s="224" t="s">
        <v>170</v>
      </c>
      <c r="K66" s="224" t="s">
        <v>170</v>
      </c>
      <c r="L66" s="224" t="s">
        <v>170</v>
      </c>
      <c r="M66" s="224" t="s">
        <v>170</v>
      </c>
      <c r="N66" s="224" t="s">
        <v>170</v>
      </c>
      <c r="O66" s="224" t="s">
        <v>170</v>
      </c>
      <c r="P66" s="224" t="s">
        <v>170</v>
      </c>
      <c r="Q66" s="224" t="s">
        <v>170</v>
      </c>
      <c r="R66" s="224" t="s">
        <v>170</v>
      </c>
      <c r="S66" s="224" t="s">
        <v>170</v>
      </c>
      <c r="T66" s="224" t="s">
        <v>170</v>
      </c>
      <c r="U66" s="224" t="s">
        <v>231</v>
      </c>
      <c r="V66" s="224" t="s">
        <v>170</v>
      </c>
      <c r="W66" s="224" t="s">
        <v>170</v>
      </c>
      <c r="X66" s="224" t="s">
        <v>170</v>
      </c>
      <c r="Y66" s="225">
        <f t="shared" si="0"/>
        <v>18</v>
      </c>
      <c r="Z66" s="235" t="str">
        <f t="shared" si="3"/>
        <v>Catastrófico</v>
      </c>
      <c r="AA66" s="232">
        <f t="shared" si="2"/>
        <v>1</v>
      </c>
    </row>
    <row r="67" spans="1:27" s="158" customFormat="1" ht="93.75" customHeight="1" x14ac:dyDescent="0.25">
      <c r="A67" s="223" t="s">
        <v>624</v>
      </c>
      <c r="B67" s="172" t="s">
        <v>12</v>
      </c>
      <c r="C67" s="172">
        <v>9</v>
      </c>
      <c r="D67" s="172" t="s">
        <v>183</v>
      </c>
      <c r="E67" s="172" t="s">
        <v>11</v>
      </c>
      <c r="F67" s="224" t="s">
        <v>170</v>
      </c>
      <c r="G67" s="224" t="s">
        <v>170</v>
      </c>
      <c r="H67" s="224" t="s">
        <v>170</v>
      </c>
      <c r="I67" s="224" t="s">
        <v>170</v>
      </c>
      <c r="J67" s="224" t="s">
        <v>170</v>
      </c>
      <c r="K67" s="224" t="s">
        <v>170</v>
      </c>
      <c r="L67" s="224" t="s">
        <v>170</v>
      </c>
      <c r="M67" s="224" t="s">
        <v>170</v>
      </c>
      <c r="N67" s="224" t="s">
        <v>170</v>
      </c>
      <c r="O67" s="224" t="s">
        <v>170</v>
      </c>
      <c r="P67" s="224" t="s">
        <v>170</v>
      </c>
      <c r="Q67" s="224" t="s">
        <v>170</v>
      </c>
      <c r="R67" s="224" t="s">
        <v>170</v>
      </c>
      <c r="S67" s="224" t="s">
        <v>170</v>
      </c>
      <c r="T67" s="224" t="s">
        <v>170</v>
      </c>
      <c r="U67" s="224" t="s">
        <v>170</v>
      </c>
      <c r="V67" s="224" t="s">
        <v>170</v>
      </c>
      <c r="W67" s="224" t="s">
        <v>170</v>
      </c>
      <c r="X67" s="224" t="s">
        <v>170</v>
      </c>
      <c r="Y67" s="225">
        <f t="shared" si="0"/>
        <v>19</v>
      </c>
      <c r="Z67" s="235" t="str">
        <f t="shared" si="3"/>
        <v>Catastrófico</v>
      </c>
      <c r="AA67" s="232">
        <f t="shared" si="2"/>
        <v>1</v>
      </c>
    </row>
    <row r="68" spans="1:27" s="158" customFormat="1" ht="93.75" customHeight="1" x14ac:dyDescent="0.25">
      <c r="A68" s="223" t="s">
        <v>624</v>
      </c>
      <c r="B68" s="172" t="s">
        <v>12</v>
      </c>
      <c r="C68" s="172">
        <v>10</v>
      </c>
      <c r="D68" s="172" t="s">
        <v>391</v>
      </c>
      <c r="E68" s="172" t="s">
        <v>11</v>
      </c>
      <c r="F68" s="224" t="s">
        <v>170</v>
      </c>
      <c r="G68" s="224" t="s">
        <v>170</v>
      </c>
      <c r="H68" s="224" t="s">
        <v>170</v>
      </c>
      <c r="I68" s="224" t="s">
        <v>170</v>
      </c>
      <c r="J68" s="224" t="s">
        <v>170</v>
      </c>
      <c r="K68" s="224" t="s">
        <v>170</v>
      </c>
      <c r="L68" s="224" t="s">
        <v>170</v>
      </c>
      <c r="M68" s="224" t="s">
        <v>170</v>
      </c>
      <c r="N68" s="224" t="s">
        <v>170</v>
      </c>
      <c r="O68" s="224" t="s">
        <v>170</v>
      </c>
      <c r="P68" s="224" t="s">
        <v>170</v>
      </c>
      <c r="Q68" s="224" t="s">
        <v>170</v>
      </c>
      <c r="R68" s="224" t="s">
        <v>170</v>
      </c>
      <c r="S68" s="224" t="s">
        <v>170</v>
      </c>
      <c r="T68" s="224" t="s">
        <v>170</v>
      </c>
      <c r="U68" s="224" t="s">
        <v>170</v>
      </c>
      <c r="V68" s="224" t="s">
        <v>170</v>
      </c>
      <c r="W68" s="224" t="s">
        <v>170</v>
      </c>
      <c r="X68" s="224" t="s">
        <v>170</v>
      </c>
      <c r="Y68" s="225">
        <f t="shared" si="0"/>
        <v>19</v>
      </c>
      <c r="Z68" s="235" t="str">
        <f t="shared" si="3"/>
        <v>Catastrófico</v>
      </c>
      <c r="AA68" s="232">
        <f t="shared" si="2"/>
        <v>1</v>
      </c>
    </row>
    <row r="69" spans="1:27" s="158" customFormat="1" ht="93.75" customHeight="1" x14ac:dyDescent="0.25">
      <c r="A69" s="223" t="s">
        <v>624</v>
      </c>
      <c r="B69" s="172" t="s">
        <v>12</v>
      </c>
      <c r="C69" s="172">
        <v>11</v>
      </c>
      <c r="D69" s="172" t="s">
        <v>186</v>
      </c>
      <c r="E69" s="172" t="s">
        <v>11</v>
      </c>
      <c r="F69" s="224" t="s">
        <v>170</v>
      </c>
      <c r="G69" s="224" t="s">
        <v>170</v>
      </c>
      <c r="H69" s="224" t="s">
        <v>170</v>
      </c>
      <c r="I69" s="224" t="s">
        <v>170</v>
      </c>
      <c r="J69" s="224" t="s">
        <v>170</v>
      </c>
      <c r="K69" s="224" t="s">
        <v>170</v>
      </c>
      <c r="L69" s="224" t="s">
        <v>170</v>
      </c>
      <c r="M69" s="224" t="s">
        <v>170</v>
      </c>
      <c r="N69" s="224" t="s">
        <v>170</v>
      </c>
      <c r="O69" s="224" t="s">
        <v>170</v>
      </c>
      <c r="P69" s="224" t="s">
        <v>170</v>
      </c>
      <c r="Q69" s="224" t="s">
        <v>170</v>
      </c>
      <c r="R69" s="224" t="s">
        <v>170</v>
      </c>
      <c r="S69" s="224" t="s">
        <v>170</v>
      </c>
      <c r="T69" s="224" t="s">
        <v>170</v>
      </c>
      <c r="U69" s="224" t="s">
        <v>170</v>
      </c>
      <c r="V69" s="224" t="s">
        <v>170</v>
      </c>
      <c r="W69" s="224" t="s">
        <v>170</v>
      </c>
      <c r="X69" s="224" t="s">
        <v>170</v>
      </c>
      <c r="Y69" s="225">
        <f t="shared" si="0"/>
        <v>19</v>
      </c>
      <c r="Z69" s="235" t="str">
        <f t="shared" si="3"/>
        <v>Catastrófico</v>
      </c>
      <c r="AA69" s="232">
        <f t="shared" si="2"/>
        <v>1</v>
      </c>
    </row>
    <row r="70" spans="1:27" s="158" customFormat="1" ht="93.75" customHeight="1" x14ac:dyDescent="0.25">
      <c r="A70" s="223" t="s">
        <v>624</v>
      </c>
      <c r="B70" s="172" t="s">
        <v>12</v>
      </c>
      <c r="C70" s="172">
        <v>13</v>
      </c>
      <c r="D70" s="172" t="s">
        <v>15</v>
      </c>
      <c r="E70" s="172" t="s">
        <v>11</v>
      </c>
      <c r="F70" s="224" t="s">
        <v>170</v>
      </c>
      <c r="G70" s="224" t="s">
        <v>170</v>
      </c>
      <c r="H70" s="224" t="s">
        <v>170</v>
      </c>
      <c r="I70" s="224" t="s">
        <v>170</v>
      </c>
      <c r="J70" s="224" t="s">
        <v>170</v>
      </c>
      <c r="K70" s="224" t="s">
        <v>170</v>
      </c>
      <c r="L70" s="224" t="s">
        <v>170</v>
      </c>
      <c r="M70" s="224" t="s">
        <v>170</v>
      </c>
      <c r="N70" s="224" t="s">
        <v>170</v>
      </c>
      <c r="O70" s="224" t="s">
        <v>170</v>
      </c>
      <c r="P70" s="224" t="s">
        <v>170</v>
      </c>
      <c r="Q70" s="224" t="s">
        <v>170</v>
      </c>
      <c r="R70" s="224" t="s">
        <v>170</v>
      </c>
      <c r="S70" s="224" t="s">
        <v>170</v>
      </c>
      <c r="T70" s="224" t="s">
        <v>170</v>
      </c>
      <c r="U70" s="224" t="s">
        <v>170</v>
      </c>
      <c r="V70" s="224" t="s">
        <v>170</v>
      </c>
      <c r="W70" s="224" t="s">
        <v>170</v>
      </c>
      <c r="X70" s="224" t="s">
        <v>170</v>
      </c>
      <c r="Y70" s="225">
        <f t="shared" si="0"/>
        <v>19</v>
      </c>
      <c r="Z70" s="235" t="str">
        <f t="shared" si="3"/>
        <v>Catastrófico</v>
      </c>
      <c r="AA70" s="232">
        <f t="shared" si="2"/>
        <v>1</v>
      </c>
    </row>
    <row r="71" spans="1:27" s="158" customFormat="1" ht="93.75" customHeight="1" x14ac:dyDescent="0.25">
      <c r="A71" s="223" t="s">
        <v>627</v>
      </c>
      <c r="B71" s="172" t="s">
        <v>12</v>
      </c>
      <c r="C71" s="172">
        <v>1</v>
      </c>
      <c r="D71" s="172" t="s">
        <v>178</v>
      </c>
      <c r="E71" s="172" t="s">
        <v>11</v>
      </c>
      <c r="F71" s="224" t="s">
        <v>231</v>
      </c>
      <c r="G71" s="224" t="s">
        <v>231</v>
      </c>
      <c r="H71" s="224" t="s">
        <v>231</v>
      </c>
      <c r="I71" s="224" t="s">
        <v>231</v>
      </c>
      <c r="J71" s="224" t="s">
        <v>231</v>
      </c>
      <c r="K71" s="224" t="s">
        <v>231</v>
      </c>
      <c r="L71" s="224" t="s">
        <v>231</v>
      </c>
      <c r="M71" s="224" t="s">
        <v>231</v>
      </c>
      <c r="N71" s="224" t="s">
        <v>231</v>
      </c>
      <c r="O71" s="224" t="s">
        <v>231</v>
      </c>
      <c r="P71" s="224" t="s">
        <v>231</v>
      </c>
      <c r="Q71" s="224" t="s">
        <v>231</v>
      </c>
      <c r="R71" s="224" t="s">
        <v>231</v>
      </c>
      <c r="S71" s="224" t="s">
        <v>231</v>
      </c>
      <c r="T71" s="224" t="s">
        <v>231</v>
      </c>
      <c r="U71" s="224" t="s">
        <v>231</v>
      </c>
      <c r="V71" s="224" t="s">
        <v>231</v>
      </c>
      <c r="W71" s="224" t="s">
        <v>231</v>
      </c>
      <c r="X71" s="224" t="s">
        <v>231</v>
      </c>
      <c r="Y71" s="225">
        <f t="shared" si="0"/>
        <v>0</v>
      </c>
      <c r="Z71" s="235" t="str">
        <f t="shared" si="3"/>
        <v>Moderado</v>
      </c>
      <c r="AA71" s="232">
        <f t="shared" si="2"/>
        <v>0.6</v>
      </c>
    </row>
    <row r="72" spans="1:27" s="158" customFormat="1" ht="93.75" customHeight="1" x14ac:dyDescent="0.25">
      <c r="A72" s="223" t="s">
        <v>627</v>
      </c>
      <c r="B72" s="122" t="s">
        <v>12</v>
      </c>
      <c r="C72" s="122">
        <v>3</v>
      </c>
      <c r="D72" s="122" t="s">
        <v>182</v>
      </c>
      <c r="E72" s="122" t="s">
        <v>11</v>
      </c>
      <c r="F72" s="157" t="s">
        <v>231</v>
      </c>
      <c r="G72" s="157" t="s">
        <v>231</v>
      </c>
      <c r="H72" s="157" t="s">
        <v>231</v>
      </c>
      <c r="I72" s="157" t="s">
        <v>231</v>
      </c>
      <c r="J72" s="157" t="s">
        <v>231</v>
      </c>
      <c r="K72" s="157" t="s">
        <v>231</v>
      </c>
      <c r="L72" s="157" t="s">
        <v>231</v>
      </c>
      <c r="M72" s="157" t="s">
        <v>231</v>
      </c>
      <c r="N72" s="157" t="s">
        <v>231</v>
      </c>
      <c r="O72" s="157" t="s">
        <v>231</v>
      </c>
      <c r="P72" s="157" t="s">
        <v>231</v>
      </c>
      <c r="Q72" s="157" t="s">
        <v>231</v>
      </c>
      <c r="R72" s="157" t="s">
        <v>231</v>
      </c>
      <c r="S72" s="157" t="s">
        <v>231</v>
      </c>
      <c r="T72" s="157" t="s">
        <v>231</v>
      </c>
      <c r="U72" s="157" t="s">
        <v>231</v>
      </c>
      <c r="V72" s="157" t="s">
        <v>231</v>
      </c>
      <c r="W72" s="157" t="s">
        <v>231</v>
      </c>
      <c r="X72" s="157" t="s">
        <v>231</v>
      </c>
      <c r="Y72" s="225">
        <f t="shared" si="0"/>
        <v>0</v>
      </c>
      <c r="Z72" s="235" t="str">
        <f t="shared" si="3"/>
        <v>Moderado</v>
      </c>
      <c r="AA72" s="232">
        <f t="shared" si="2"/>
        <v>0.6</v>
      </c>
    </row>
    <row r="73" spans="1:27" s="158" customFormat="1" ht="93.75" customHeight="1" x14ac:dyDescent="0.25">
      <c r="A73" s="223" t="s">
        <v>627</v>
      </c>
      <c r="B73" s="172" t="s">
        <v>12</v>
      </c>
      <c r="C73" s="172">
        <v>4</v>
      </c>
      <c r="D73" s="172" t="s">
        <v>390</v>
      </c>
      <c r="E73" s="172" t="s">
        <v>11</v>
      </c>
      <c r="F73" s="224" t="s">
        <v>231</v>
      </c>
      <c r="G73" s="224" t="s">
        <v>231</v>
      </c>
      <c r="H73" s="224" t="s">
        <v>231</v>
      </c>
      <c r="I73" s="224" t="s">
        <v>231</v>
      </c>
      <c r="J73" s="224" t="s">
        <v>231</v>
      </c>
      <c r="K73" s="224" t="s">
        <v>231</v>
      </c>
      <c r="L73" s="224" t="s">
        <v>231</v>
      </c>
      <c r="M73" s="224" t="s">
        <v>231</v>
      </c>
      <c r="N73" s="224" t="s">
        <v>231</v>
      </c>
      <c r="O73" s="224" t="s">
        <v>231</v>
      </c>
      <c r="P73" s="224" t="s">
        <v>231</v>
      </c>
      <c r="Q73" s="224" t="s">
        <v>231</v>
      </c>
      <c r="R73" s="224" t="s">
        <v>231</v>
      </c>
      <c r="S73" s="224" t="s">
        <v>231</v>
      </c>
      <c r="T73" s="224" t="s">
        <v>231</v>
      </c>
      <c r="U73" s="224" t="s">
        <v>231</v>
      </c>
      <c r="V73" s="224" t="s">
        <v>231</v>
      </c>
      <c r="W73" s="224" t="s">
        <v>231</v>
      </c>
      <c r="X73" s="224" t="s">
        <v>231</v>
      </c>
      <c r="Y73" s="225">
        <f t="shared" si="0"/>
        <v>0</v>
      </c>
      <c r="Z73" s="235" t="str">
        <f t="shared" ref="Z73:Z104" si="4">IF(Y73&lt;=5,"Moderado",IF(Y73&lt;=11,"Mayor",IF(Y73&lt;=19,"Catastrófico",0)))</f>
        <v>Moderado</v>
      </c>
      <c r="AA73" s="232">
        <f t="shared" si="2"/>
        <v>0.6</v>
      </c>
    </row>
    <row r="74" spans="1:27" s="158" customFormat="1" ht="93.75" customHeight="1" x14ac:dyDescent="0.25">
      <c r="A74" s="223" t="s">
        <v>627</v>
      </c>
      <c r="B74" s="122" t="s">
        <v>12</v>
      </c>
      <c r="C74" s="172">
        <v>6</v>
      </c>
      <c r="D74" s="122" t="s">
        <v>403</v>
      </c>
      <c r="E74" s="122" t="s">
        <v>11</v>
      </c>
      <c r="F74" s="157" t="s">
        <v>231</v>
      </c>
      <c r="G74" s="157" t="s">
        <v>231</v>
      </c>
      <c r="H74" s="157" t="s">
        <v>231</v>
      </c>
      <c r="I74" s="157" t="s">
        <v>231</v>
      </c>
      <c r="J74" s="157" t="s">
        <v>231</v>
      </c>
      <c r="K74" s="157" t="s">
        <v>231</v>
      </c>
      <c r="L74" s="157" t="s">
        <v>231</v>
      </c>
      <c r="M74" s="157" t="s">
        <v>231</v>
      </c>
      <c r="N74" s="157" t="s">
        <v>231</v>
      </c>
      <c r="O74" s="157" t="s">
        <v>231</v>
      </c>
      <c r="P74" s="157" t="s">
        <v>231</v>
      </c>
      <c r="Q74" s="157" t="s">
        <v>231</v>
      </c>
      <c r="R74" s="157" t="s">
        <v>231</v>
      </c>
      <c r="S74" s="157" t="s">
        <v>231</v>
      </c>
      <c r="T74" s="157" t="s">
        <v>231</v>
      </c>
      <c r="U74" s="157" t="s">
        <v>231</v>
      </c>
      <c r="V74" s="157" t="s">
        <v>231</v>
      </c>
      <c r="W74" s="157" t="s">
        <v>231</v>
      </c>
      <c r="X74" s="157" t="s">
        <v>231</v>
      </c>
      <c r="Y74" s="225">
        <f t="shared" ref="Y74:Y137" si="5">COUNTIF(F74:X74,"SI")</f>
        <v>0</v>
      </c>
      <c r="Z74" s="235" t="str">
        <f t="shared" si="4"/>
        <v>Moderado</v>
      </c>
      <c r="AA74" s="232">
        <f t="shared" ref="AA74:AA137" si="6">IF(Z74="Catastrófico",100%,IF(Z74="Mayor",80%,IF(Z74="Moderado",60%,IF(Z74="Menor",40%,IF(Z74="Leve",20%,0)))))</f>
        <v>0.6</v>
      </c>
    </row>
    <row r="75" spans="1:27" s="158" customFormat="1" ht="93.75" customHeight="1" x14ac:dyDescent="0.25">
      <c r="A75" s="223" t="s">
        <v>627</v>
      </c>
      <c r="B75" s="172" t="s">
        <v>12</v>
      </c>
      <c r="C75" s="172">
        <v>7</v>
      </c>
      <c r="D75" s="172" t="s">
        <v>184</v>
      </c>
      <c r="E75" s="172" t="s">
        <v>11</v>
      </c>
      <c r="F75" s="224" t="s">
        <v>231</v>
      </c>
      <c r="G75" s="224" t="s">
        <v>231</v>
      </c>
      <c r="H75" s="224" t="s">
        <v>231</v>
      </c>
      <c r="I75" s="224" t="s">
        <v>231</v>
      </c>
      <c r="J75" s="224" t="s">
        <v>231</v>
      </c>
      <c r="K75" s="224" t="s">
        <v>231</v>
      </c>
      <c r="L75" s="224" t="s">
        <v>231</v>
      </c>
      <c r="M75" s="224" t="s">
        <v>231</v>
      </c>
      <c r="N75" s="224" t="s">
        <v>231</v>
      </c>
      <c r="O75" s="224" t="s">
        <v>231</v>
      </c>
      <c r="P75" s="224" t="s">
        <v>231</v>
      </c>
      <c r="Q75" s="224" t="s">
        <v>231</v>
      </c>
      <c r="R75" s="224" t="s">
        <v>231</v>
      </c>
      <c r="S75" s="224" t="s">
        <v>231</v>
      </c>
      <c r="T75" s="224" t="s">
        <v>231</v>
      </c>
      <c r="U75" s="224" t="s">
        <v>231</v>
      </c>
      <c r="V75" s="224" t="s">
        <v>231</v>
      </c>
      <c r="W75" s="224" t="s">
        <v>231</v>
      </c>
      <c r="X75" s="224" t="s">
        <v>231</v>
      </c>
      <c r="Y75" s="225">
        <f t="shared" si="5"/>
        <v>0</v>
      </c>
      <c r="Z75" s="235" t="str">
        <f t="shared" si="4"/>
        <v>Moderado</v>
      </c>
      <c r="AA75" s="232">
        <f t="shared" si="6"/>
        <v>0.6</v>
      </c>
    </row>
    <row r="76" spans="1:27" s="158" customFormat="1" ht="93.75" customHeight="1" x14ac:dyDescent="0.25">
      <c r="A76" s="223" t="s">
        <v>627</v>
      </c>
      <c r="B76" s="122" t="s">
        <v>12</v>
      </c>
      <c r="C76" s="172">
        <v>8</v>
      </c>
      <c r="D76" s="122" t="s">
        <v>405</v>
      </c>
      <c r="E76" s="122" t="s">
        <v>11</v>
      </c>
      <c r="F76" s="157" t="s">
        <v>231</v>
      </c>
      <c r="G76" s="157" t="s">
        <v>231</v>
      </c>
      <c r="H76" s="157" t="s">
        <v>231</v>
      </c>
      <c r="I76" s="157" t="s">
        <v>231</v>
      </c>
      <c r="J76" s="157" t="s">
        <v>231</v>
      </c>
      <c r="K76" s="157" t="s">
        <v>231</v>
      </c>
      <c r="L76" s="157" t="s">
        <v>231</v>
      </c>
      <c r="M76" s="157" t="s">
        <v>231</v>
      </c>
      <c r="N76" s="157" t="s">
        <v>231</v>
      </c>
      <c r="O76" s="157" t="s">
        <v>231</v>
      </c>
      <c r="P76" s="157" t="s">
        <v>231</v>
      </c>
      <c r="Q76" s="157" t="s">
        <v>231</v>
      </c>
      <c r="R76" s="157" t="s">
        <v>231</v>
      </c>
      <c r="S76" s="157" t="s">
        <v>231</v>
      </c>
      <c r="T76" s="157" t="s">
        <v>231</v>
      </c>
      <c r="U76" s="157" t="s">
        <v>231</v>
      </c>
      <c r="V76" s="157" t="s">
        <v>231</v>
      </c>
      <c r="W76" s="157" t="s">
        <v>231</v>
      </c>
      <c r="X76" s="157" t="s">
        <v>231</v>
      </c>
      <c r="Y76" s="225">
        <f t="shared" si="5"/>
        <v>0</v>
      </c>
      <c r="Z76" s="235" t="str">
        <f t="shared" si="4"/>
        <v>Moderado</v>
      </c>
      <c r="AA76" s="232">
        <f t="shared" si="6"/>
        <v>0.6</v>
      </c>
    </row>
    <row r="77" spans="1:27" s="158" customFormat="1" ht="93.75" customHeight="1" x14ac:dyDescent="0.25">
      <c r="A77" s="223" t="s">
        <v>627</v>
      </c>
      <c r="B77" s="172" t="s">
        <v>12</v>
      </c>
      <c r="C77" s="172">
        <v>9</v>
      </c>
      <c r="D77" s="172" t="s">
        <v>183</v>
      </c>
      <c r="E77" s="172" t="s">
        <v>11</v>
      </c>
      <c r="F77" s="224" t="s">
        <v>231</v>
      </c>
      <c r="G77" s="224" t="s">
        <v>231</v>
      </c>
      <c r="H77" s="224" t="s">
        <v>231</v>
      </c>
      <c r="I77" s="224" t="s">
        <v>231</v>
      </c>
      <c r="J77" s="224" t="s">
        <v>231</v>
      </c>
      <c r="K77" s="224" t="s">
        <v>231</v>
      </c>
      <c r="L77" s="224" t="s">
        <v>231</v>
      </c>
      <c r="M77" s="224" t="s">
        <v>231</v>
      </c>
      <c r="N77" s="224" t="s">
        <v>231</v>
      </c>
      <c r="O77" s="224" t="s">
        <v>231</v>
      </c>
      <c r="P77" s="224" t="s">
        <v>231</v>
      </c>
      <c r="Q77" s="224" t="s">
        <v>231</v>
      </c>
      <c r="R77" s="224" t="s">
        <v>231</v>
      </c>
      <c r="S77" s="224" t="s">
        <v>231</v>
      </c>
      <c r="T77" s="224" t="s">
        <v>231</v>
      </c>
      <c r="U77" s="224" t="s">
        <v>231</v>
      </c>
      <c r="V77" s="224" t="s">
        <v>231</v>
      </c>
      <c r="W77" s="224" t="s">
        <v>231</v>
      </c>
      <c r="X77" s="224" t="s">
        <v>231</v>
      </c>
      <c r="Y77" s="225">
        <f t="shared" si="5"/>
        <v>0</v>
      </c>
      <c r="Z77" s="235" t="str">
        <f t="shared" si="4"/>
        <v>Moderado</v>
      </c>
      <c r="AA77" s="232">
        <f t="shared" si="6"/>
        <v>0.6</v>
      </c>
    </row>
    <row r="78" spans="1:27" s="158" customFormat="1" ht="93.75" customHeight="1" x14ac:dyDescent="0.25">
      <c r="A78" s="223" t="s">
        <v>627</v>
      </c>
      <c r="B78" s="122" t="s">
        <v>12</v>
      </c>
      <c r="C78" s="172">
        <v>10</v>
      </c>
      <c r="D78" s="122" t="s">
        <v>391</v>
      </c>
      <c r="E78" s="122" t="s">
        <v>11</v>
      </c>
      <c r="F78" s="157" t="s">
        <v>231</v>
      </c>
      <c r="G78" s="157" t="s">
        <v>231</v>
      </c>
      <c r="H78" s="157" t="s">
        <v>231</v>
      </c>
      <c r="I78" s="157" t="s">
        <v>231</v>
      </c>
      <c r="J78" s="157" t="s">
        <v>231</v>
      </c>
      <c r="K78" s="157" t="s">
        <v>231</v>
      </c>
      <c r="L78" s="157" t="s">
        <v>231</v>
      </c>
      <c r="M78" s="157" t="s">
        <v>231</v>
      </c>
      <c r="N78" s="157" t="s">
        <v>231</v>
      </c>
      <c r="O78" s="157" t="s">
        <v>231</v>
      </c>
      <c r="P78" s="157" t="s">
        <v>231</v>
      </c>
      <c r="Q78" s="157" t="s">
        <v>231</v>
      </c>
      <c r="R78" s="157" t="s">
        <v>231</v>
      </c>
      <c r="S78" s="157" t="s">
        <v>231</v>
      </c>
      <c r="T78" s="157" t="s">
        <v>231</v>
      </c>
      <c r="U78" s="157" t="s">
        <v>231</v>
      </c>
      <c r="V78" s="157" t="s">
        <v>231</v>
      </c>
      <c r="W78" s="157" t="s">
        <v>231</v>
      </c>
      <c r="X78" s="157" t="s">
        <v>231</v>
      </c>
      <c r="Y78" s="225">
        <f t="shared" si="5"/>
        <v>0</v>
      </c>
      <c r="Z78" s="235" t="str">
        <f t="shared" si="4"/>
        <v>Moderado</v>
      </c>
      <c r="AA78" s="232">
        <f t="shared" si="6"/>
        <v>0.6</v>
      </c>
    </row>
    <row r="79" spans="1:27" s="158" customFormat="1" ht="93.75" customHeight="1" x14ac:dyDescent="0.25">
      <c r="A79" s="223" t="s">
        <v>627</v>
      </c>
      <c r="B79" s="172" t="s">
        <v>12</v>
      </c>
      <c r="C79" s="172">
        <v>11</v>
      </c>
      <c r="D79" s="172" t="s">
        <v>186</v>
      </c>
      <c r="E79" s="172" t="s">
        <v>11</v>
      </c>
      <c r="F79" s="224" t="s">
        <v>231</v>
      </c>
      <c r="G79" s="224" t="s">
        <v>231</v>
      </c>
      <c r="H79" s="224" t="s">
        <v>231</v>
      </c>
      <c r="I79" s="224" t="s">
        <v>231</v>
      </c>
      <c r="J79" s="224" t="s">
        <v>231</v>
      </c>
      <c r="K79" s="224" t="s">
        <v>231</v>
      </c>
      <c r="L79" s="224" t="s">
        <v>231</v>
      </c>
      <c r="M79" s="224" t="s">
        <v>231</v>
      </c>
      <c r="N79" s="224" t="s">
        <v>231</v>
      </c>
      <c r="O79" s="224" t="s">
        <v>231</v>
      </c>
      <c r="P79" s="224" t="s">
        <v>231</v>
      </c>
      <c r="Q79" s="224" t="s">
        <v>231</v>
      </c>
      <c r="R79" s="224" t="s">
        <v>231</v>
      </c>
      <c r="S79" s="224" t="s">
        <v>231</v>
      </c>
      <c r="T79" s="224" t="s">
        <v>231</v>
      </c>
      <c r="U79" s="224" t="s">
        <v>231</v>
      </c>
      <c r="V79" s="224" t="s">
        <v>231</v>
      </c>
      <c r="W79" s="224" t="s">
        <v>231</v>
      </c>
      <c r="X79" s="224" t="s">
        <v>231</v>
      </c>
      <c r="Y79" s="225">
        <f t="shared" si="5"/>
        <v>0</v>
      </c>
      <c r="Z79" s="235" t="str">
        <f t="shared" si="4"/>
        <v>Moderado</v>
      </c>
      <c r="AA79" s="232">
        <f t="shared" si="6"/>
        <v>0.6</v>
      </c>
    </row>
    <row r="80" spans="1:27" s="158" customFormat="1" ht="93.75" customHeight="1" x14ac:dyDescent="0.25">
      <c r="A80" s="223" t="s">
        <v>627</v>
      </c>
      <c r="B80" s="122" t="s">
        <v>12</v>
      </c>
      <c r="C80" s="172">
        <v>13</v>
      </c>
      <c r="D80" s="122" t="s">
        <v>15</v>
      </c>
      <c r="E80" s="122" t="s">
        <v>11</v>
      </c>
      <c r="F80" s="157" t="s">
        <v>231</v>
      </c>
      <c r="G80" s="157" t="s">
        <v>231</v>
      </c>
      <c r="H80" s="157" t="s">
        <v>231</v>
      </c>
      <c r="I80" s="157" t="s">
        <v>231</v>
      </c>
      <c r="J80" s="157" t="s">
        <v>231</v>
      </c>
      <c r="K80" s="157" t="s">
        <v>231</v>
      </c>
      <c r="L80" s="157" t="s">
        <v>231</v>
      </c>
      <c r="M80" s="157" t="s">
        <v>231</v>
      </c>
      <c r="N80" s="157" t="s">
        <v>231</v>
      </c>
      <c r="O80" s="157" t="s">
        <v>231</v>
      </c>
      <c r="P80" s="157" t="s">
        <v>231</v>
      </c>
      <c r="Q80" s="157" t="s">
        <v>231</v>
      </c>
      <c r="R80" s="157" t="s">
        <v>231</v>
      </c>
      <c r="S80" s="157" t="s">
        <v>231</v>
      </c>
      <c r="T80" s="157" t="s">
        <v>231</v>
      </c>
      <c r="U80" s="157" t="s">
        <v>231</v>
      </c>
      <c r="V80" s="157" t="s">
        <v>231</v>
      </c>
      <c r="W80" s="157" t="s">
        <v>231</v>
      </c>
      <c r="X80" s="157" t="s">
        <v>231</v>
      </c>
      <c r="Y80" s="225">
        <f t="shared" si="5"/>
        <v>0</v>
      </c>
      <c r="Z80" s="235" t="str">
        <f t="shared" si="4"/>
        <v>Moderado</v>
      </c>
      <c r="AA80" s="232">
        <f t="shared" si="6"/>
        <v>0.6</v>
      </c>
    </row>
    <row r="81" spans="1:27" s="158" customFormat="1" ht="93.75" customHeight="1" x14ac:dyDescent="0.25">
      <c r="A81" s="223" t="s">
        <v>112</v>
      </c>
      <c r="B81" s="226" t="s">
        <v>12</v>
      </c>
      <c r="C81" s="226">
        <v>1</v>
      </c>
      <c r="D81" s="226" t="s">
        <v>178</v>
      </c>
      <c r="E81" s="226" t="s">
        <v>11</v>
      </c>
      <c r="F81" s="227" t="s">
        <v>170</v>
      </c>
      <c r="G81" s="227" t="s">
        <v>170</v>
      </c>
      <c r="H81" s="227" t="s">
        <v>170</v>
      </c>
      <c r="I81" s="227" t="s">
        <v>170</v>
      </c>
      <c r="J81" s="227" t="s">
        <v>170</v>
      </c>
      <c r="K81" s="227" t="s">
        <v>170</v>
      </c>
      <c r="L81" s="227" t="s">
        <v>170</v>
      </c>
      <c r="M81" s="227" t="s">
        <v>170</v>
      </c>
      <c r="N81" s="227" t="s">
        <v>170</v>
      </c>
      <c r="O81" s="227" t="s">
        <v>170</v>
      </c>
      <c r="P81" s="227" t="s">
        <v>170</v>
      </c>
      <c r="Q81" s="227" t="s">
        <v>170</v>
      </c>
      <c r="R81" s="227" t="s">
        <v>170</v>
      </c>
      <c r="S81" s="227" t="s">
        <v>170</v>
      </c>
      <c r="T81" s="227" t="s">
        <v>170</v>
      </c>
      <c r="U81" s="227" t="s">
        <v>170</v>
      </c>
      <c r="V81" s="227" t="s">
        <v>170</v>
      </c>
      <c r="W81" s="227" t="s">
        <v>170</v>
      </c>
      <c r="X81" s="227" t="s">
        <v>170</v>
      </c>
      <c r="Y81" s="225">
        <f t="shared" si="5"/>
        <v>19</v>
      </c>
      <c r="Z81" s="235" t="str">
        <f t="shared" si="4"/>
        <v>Catastrófico</v>
      </c>
      <c r="AA81" s="232">
        <f t="shared" si="6"/>
        <v>1</v>
      </c>
    </row>
    <row r="82" spans="1:27" s="158" customFormat="1" ht="93.75" customHeight="1" x14ac:dyDescent="0.25">
      <c r="A82" s="223" t="s">
        <v>112</v>
      </c>
      <c r="B82" s="226" t="s">
        <v>12</v>
      </c>
      <c r="C82" s="154">
        <v>3</v>
      </c>
      <c r="D82" s="226" t="s">
        <v>182</v>
      </c>
      <c r="E82" s="226" t="s">
        <v>11</v>
      </c>
      <c r="F82" s="227" t="s">
        <v>170</v>
      </c>
      <c r="G82" s="227" t="s">
        <v>170</v>
      </c>
      <c r="H82" s="227" t="s">
        <v>170</v>
      </c>
      <c r="I82" s="227" t="s">
        <v>170</v>
      </c>
      <c r="J82" s="227" t="s">
        <v>170</v>
      </c>
      <c r="K82" s="227" t="s">
        <v>170</v>
      </c>
      <c r="L82" s="227" t="s">
        <v>170</v>
      </c>
      <c r="M82" s="227" t="s">
        <v>170</v>
      </c>
      <c r="N82" s="227" t="s">
        <v>170</v>
      </c>
      <c r="O82" s="227" t="s">
        <v>170</v>
      </c>
      <c r="P82" s="227" t="s">
        <v>170</v>
      </c>
      <c r="Q82" s="227" t="s">
        <v>170</v>
      </c>
      <c r="R82" s="227" t="s">
        <v>170</v>
      </c>
      <c r="S82" s="227" t="s">
        <v>170</v>
      </c>
      <c r="T82" s="227" t="s">
        <v>170</v>
      </c>
      <c r="U82" s="227" t="s">
        <v>170</v>
      </c>
      <c r="V82" s="227" t="s">
        <v>170</v>
      </c>
      <c r="W82" s="227" t="s">
        <v>170</v>
      </c>
      <c r="X82" s="227" t="s">
        <v>170</v>
      </c>
      <c r="Y82" s="225">
        <f t="shared" si="5"/>
        <v>19</v>
      </c>
      <c r="Z82" s="235" t="str">
        <f t="shared" si="4"/>
        <v>Catastrófico</v>
      </c>
      <c r="AA82" s="232">
        <f t="shared" si="6"/>
        <v>1</v>
      </c>
    </row>
    <row r="83" spans="1:27" s="158" customFormat="1" ht="93.75" customHeight="1" x14ac:dyDescent="0.25">
      <c r="A83" s="223" t="s">
        <v>112</v>
      </c>
      <c r="B83" s="122" t="s">
        <v>12</v>
      </c>
      <c r="C83" s="122">
        <v>4</v>
      </c>
      <c r="D83" s="122" t="s">
        <v>390</v>
      </c>
      <c r="E83" s="122" t="s">
        <v>11</v>
      </c>
      <c r="F83" s="157" t="s">
        <v>170</v>
      </c>
      <c r="G83" s="157" t="s">
        <v>170</v>
      </c>
      <c r="H83" s="157" t="s">
        <v>170</v>
      </c>
      <c r="I83" s="157" t="s">
        <v>170</v>
      </c>
      <c r="J83" s="157" t="s">
        <v>170</v>
      </c>
      <c r="K83" s="157" t="s">
        <v>170</v>
      </c>
      <c r="L83" s="157" t="s">
        <v>170</v>
      </c>
      <c r="M83" s="157" t="s">
        <v>170</v>
      </c>
      <c r="N83" s="157" t="s">
        <v>170</v>
      </c>
      <c r="O83" s="157" t="s">
        <v>170</v>
      </c>
      <c r="P83" s="157" t="s">
        <v>170</v>
      </c>
      <c r="Q83" s="157" t="s">
        <v>170</v>
      </c>
      <c r="R83" s="157" t="s">
        <v>170</v>
      </c>
      <c r="S83" s="157" t="s">
        <v>170</v>
      </c>
      <c r="T83" s="157" t="s">
        <v>170</v>
      </c>
      <c r="U83" s="157" t="s">
        <v>170</v>
      </c>
      <c r="V83" s="157" t="s">
        <v>170</v>
      </c>
      <c r="W83" s="157" t="s">
        <v>170</v>
      </c>
      <c r="X83" s="157" t="s">
        <v>170</v>
      </c>
      <c r="Y83" s="225">
        <f t="shared" si="5"/>
        <v>19</v>
      </c>
      <c r="Z83" s="235" t="str">
        <f t="shared" si="4"/>
        <v>Catastrófico</v>
      </c>
      <c r="AA83" s="232">
        <f t="shared" si="6"/>
        <v>1</v>
      </c>
    </row>
    <row r="84" spans="1:27" s="158" customFormat="1" ht="93.75" customHeight="1" x14ac:dyDescent="0.25">
      <c r="A84" s="223" t="s">
        <v>112</v>
      </c>
      <c r="B84" s="172" t="s">
        <v>12</v>
      </c>
      <c r="C84" s="172">
        <v>6</v>
      </c>
      <c r="D84" s="172" t="s">
        <v>403</v>
      </c>
      <c r="E84" s="172" t="s">
        <v>11</v>
      </c>
      <c r="F84" s="224" t="s">
        <v>170</v>
      </c>
      <c r="G84" s="224" t="s">
        <v>170</v>
      </c>
      <c r="H84" s="224" t="s">
        <v>170</v>
      </c>
      <c r="I84" s="224" t="s">
        <v>170</v>
      </c>
      <c r="J84" s="224" t="s">
        <v>170</v>
      </c>
      <c r="K84" s="224" t="s">
        <v>170</v>
      </c>
      <c r="L84" s="224" t="s">
        <v>170</v>
      </c>
      <c r="M84" s="224" t="s">
        <v>170</v>
      </c>
      <c r="N84" s="224" t="s">
        <v>170</v>
      </c>
      <c r="O84" s="224" t="s">
        <v>170</v>
      </c>
      <c r="P84" s="224" t="s">
        <v>170</v>
      </c>
      <c r="Q84" s="224" t="s">
        <v>170</v>
      </c>
      <c r="R84" s="224" t="s">
        <v>170</v>
      </c>
      <c r="S84" s="224" t="s">
        <v>170</v>
      </c>
      <c r="T84" s="224" t="s">
        <v>170</v>
      </c>
      <c r="U84" s="224" t="s">
        <v>170</v>
      </c>
      <c r="V84" s="224" t="s">
        <v>170</v>
      </c>
      <c r="W84" s="224" t="s">
        <v>170</v>
      </c>
      <c r="X84" s="224" t="s">
        <v>170</v>
      </c>
      <c r="Y84" s="225">
        <f t="shared" si="5"/>
        <v>19</v>
      </c>
      <c r="Z84" s="235" t="str">
        <f t="shared" si="4"/>
        <v>Catastrófico</v>
      </c>
      <c r="AA84" s="232">
        <f t="shared" si="6"/>
        <v>1</v>
      </c>
    </row>
    <row r="85" spans="1:27" s="158" customFormat="1" ht="93.75" customHeight="1" x14ac:dyDescent="0.25">
      <c r="A85" s="223" t="s">
        <v>112</v>
      </c>
      <c r="B85" s="122" t="s">
        <v>12</v>
      </c>
      <c r="C85" s="172">
        <v>7</v>
      </c>
      <c r="D85" s="122" t="s">
        <v>184</v>
      </c>
      <c r="E85" s="122" t="s">
        <v>11</v>
      </c>
      <c r="F85" s="157" t="s">
        <v>170</v>
      </c>
      <c r="G85" s="157" t="s">
        <v>170</v>
      </c>
      <c r="H85" s="157" t="s">
        <v>170</v>
      </c>
      <c r="I85" s="157" t="s">
        <v>170</v>
      </c>
      <c r="J85" s="157" t="s">
        <v>170</v>
      </c>
      <c r="K85" s="157" t="s">
        <v>170</v>
      </c>
      <c r="L85" s="157" t="s">
        <v>170</v>
      </c>
      <c r="M85" s="157" t="s">
        <v>170</v>
      </c>
      <c r="N85" s="157" t="s">
        <v>170</v>
      </c>
      <c r="O85" s="157" t="s">
        <v>170</v>
      </c>
      <c r="P85" s="157" t="s">
        <v>170</v>
      </c>
      <c r="Q85" s="157" t="s">
        <v>170</v>
      </c>
      <c r="R85" s="157" t="s">
        <v>170</v>
      </c>
      <c r="S85" s="157" t="s">
        <v>170</v>
      </c>
      <c r="T85" s="157" t="s">
        <v>170</v>
      </c>
      <c r="U85" s="157" t="s">
        <v>170</v>
      </c>
      <c r="V85" s="157" t="s">
        <v>170</v>
      </c>
      <c r="W85" s="157" t="s">
        <v>170</v>
      </c>
      <c r="X85" s="157" t="s">
        <v>170</v>
      </c>
      <c r="Y85" s="225">
        <f t="shared" si="5"/>
        <v>19</v>
      </c>
      <c r="Z85" s="235" t="str">
        <f t="shared" si="4"/>
        <v>Catastrófico</v>
      </c>
      <c r="AA85" s="232">
        <f t="shared" si="6"/>
        <v>1</v>
      </c>
    </row>
    <row r="86" spans="1:27" s="158" customFormat="1" ht="93.75" customHeight="1" x14ac:dyDescent="0.25">
      <c r="A86" s="223" t="s">
        <v>112</v>
      </c>
      <c r="B86" s="172" t="s">
        <v>12</v>
      </c>
      <c r="C86" s="172">
        <v>8</v>
      </c>
      <c r="D86" s="172" t="s">
        <v>405</v>
      </c>
      <c r="E86" s="172" t="s">
        <v>11</v>
      </c>
      <c r="F86" s="224" t="s">
        <v>170</v>
      </c>
      <c r="G86" s="224" t="s">
        <v>170</v>
      </c>
      <c r="H86" s="224" t="s">
        <v>170</v>
      </c>
      <c r="I86" s="224" t="s">
        <v>170</v>
      </c>
      <c r="J86" s="224" t="s">
        <v>170</v>
      </c>
      <c r="K86" s="224" t="s">
        <v>170</v>
      </c>
      <c r="L86" s="224" t="s">
        <v>170</v>
      </c>
      <c r="M86" s="224" t="s">
        <v>170</v>
      </c>
      <c r="N86" s="224" t="s">
        <v>170</v>
      </c>
      <c r="O86" s="224" t="s">
        <v>170</v>
      </c>
      <c r="P86" s="224" t="s">
        <v>170</v>
      </c>
      <c r="Q86" s="224" t="s">
        <v>170</v>
      </c>
      <c r="R86" s="224" t="s">
        <v>170</v>
      </c>
      <c r="S86" s="224" t="s">
        <v>170</v>
      </c>
      <c r="T86" s="224" t="s">
        <v>170</v>
      </c>
      <c r="U86" s="224" t="s">
        <v>170</v>
      </c>
      <c r="V86" s="224" t="s">
        <v>170</v>
      </c>
      <c r="W86" s="224" t="s">
        <v>170</v>
      </c>
      <c r="X86" s="224" t="s">
        <v>170</v>
      </c>
      <c r="Y86" s="225">
        <f t="shared" si="5"/>
        <v>19</v>
      </c>
      <c r="Z86" s="235" t="str">
        <f t="shared" si="4"/>
        <v>Catastrófico</v>
      </c>
      <c r="AA86" s="232">
        <f t="shared" si="6"/>
        <v>1</v>
      </c>
    </row>
    <row r="87" spans="1:27" s="158" customFormat="1" ht="93.75" customHeight="1" x14ac:dyDescent="0.25">
      <c r="A87" s="223" t="s">
        <v>112</v>
      </c>
      <c r="B87" s="122" t="s">
        <v>12</v>
      </c>
      <c r="C87" s="172">
        <v>9</v>
      </c>
      <c r="D87" s="122" t="s">
        <v>183</v>
      </c>
      <c r="E87" s="122" t="s">
        <v>11</v>
      </c>
      <c r="F87" s="157" t="s">
        <v>170</v>
      </c>
      <c r="G87" s="157" t="s">
        <v>170</v>
      </c>
      <c r="H87" s="157" t="s">
        <v>170</v>
      </c>
      <c r="I87" s="157" t="s">
        <v>170</v>
      </c>
      <c r="J87" s="157" t="s">
        <v>170</v>
      </c>
      <c r="K87" s="157" t="s">
        <v>170</v>
      </c>
      <c r="L87" s="157" t="s">
        <v>170</v>
      </c>
      <c r="M87" s="157" t="s">
        <v>170</v>
      </c>
      <c r="N87" s="157" t="s">
        <v>170</v>
      </c>
      <c r="O87" s="157" t="s">
        <v>170</v>
      </c>
      <c r="P87" s="157" t="s">
        <v>170</v>
      </c>
      <c r="Q87" s="157" t="s">
        <v>170</v>
      </c>
      <c r="R87" s="157" t="s">
        <v>170</v>
      </c>
      <c r="S87" s="157" t="s">
        <v>170</v>
      </c>
      <c r="T87" s="157" t="s">
        <v>170</v>
      </c>
      <c r="U87" s="157" t="s">
        <v>170</v>
      </c>
      <c r="V87" s="157" t="s">
        <v>170</v>
      </c>
      <c r="W87" s="157" t="s">
        <v>170</v>
      </c>
      <c r="X87" s="157" t="s">
        <v>170</v>
      </c>
      <c r="Y87" s="225">
        <f t="shared" si="5"/>
        <v>19</v>
      </c>
      <c r="Z87" s="235" t="str">
        <f t="shared" si="4"/>
        <v>Catastrófico</v>
      </c>
      <c r="AA87" s="232">
        <f t="shared" si="6"/>
        <v>1</v>
      </c>
    </row>
    <row r="88" spans="1:27" s="158" customFormat="1" ht="93.75" customHeight="1" x14ac:dyDescent="0.25">
      <c r="A88" s="223" t="s">
        <v>112</v>
      </c>
      <c r="B88" s="172" t="s">
        <v>12</v>
      </c>
      <c r="C88" s="172">
        <v>10</v>
      </c>
      <c r="D88" s="172" t="s">
        <v>391</v>
      </c>
      <c r="E88" s="172" t="s">
        <v>11</v>
      </c>
      <c r="F88" s="224" t="s">
        <v>170</v>
      </c>
      <c r="G88" s="224" t="s">
        <v>170</v>
      </c>
      <c r="H88" s="224" t="s">
        <v>170</v>
      </c>
      <c r="I88" s="224" t="s">
        <v>170</v>
      </c>
      <c r="J88" s="224" t="s">
        <v>170</v>
      </c>
      <c r="K88" s="224" t="s">
        <v>170</v>
      </c>
      <c r="L88" s="224" t="s">
        <v>170</v>
      </c>
      <c r="M88" s="224" t="s">
        <v>170</v>
      </c>
      <c r="N88" s="224" t="s">
        <v>170</v>
      </c>
      <c r="O88" s="224" t="s">
        <v>170</v>
      </c>
      <c r="P88" s="224" t="s">
        <v>170</v>
      </c>
      <c r="Q88" s="224" t="s">
        <v>170</v>
      </c>
      <c r="R88" s="224" t="s">
        <v>170</v>
      </c>
      <c r="S88" s="224" t="s">
        <v>170</v>
      </c>
      <c r="T88" s="224" t="s">
        <v>170</v>
      </c>
      <c r="U88" s="224" t="s">
        <v>170</v>
      </c>
      <c r="V88" s="224" t="s">
        <v>170</v>
      </c>
      <c r="W88" s="224" t="s">
        <v>170</v>
      </c>
      <c r="X88" s="224" t="s">
        <v>170</v>
      </c>
      <c r="Y88" s="225">
        <f t="shared" si="5"/>
        <v>19</v>
      </c>
      <c r="Z88" s="235" t="str">
        <f t="shared" si="4"/>
        <v>Catastrófico</v>
      </c>
      <c r="AA88" s="232">
        <f t="shared" si="6"/>
        <v>1</v>
      </c>
    </row>
    <row r="89" spans="1:27" s="158" customFormat="1" ht="93.75" customHeight="1" x14ac:dyDescent="0.25">
      <c r="A89" s="223" t="s">
        <v>112</v>
      </c>
      <c r="B89" s="122" t="s">
        <v>12</v>
      </c>
      <c r="C89" s="172">
        <v>11</v>
      </c>
      <c r="D89" s="122" t="s">
        <v>186</v>
      </c>
      <c r="E89" s="122" t="s">
        <v>11</v>
      </c>
      <c r="F89" s="157" t="s">
        <v>170</v>
      </c>
      <c r="G89" s="157" t="s">
        <v>170</v>
      </c>
      <c r="H89" s="157" t="s">
        <v>170</v>
      </c>
      <c r="I89" s="157" t="s">
        <v>170</v>
      </c>
      <c r="J89" s="157" t="s">
        <v>170</v>
      </c>
      <c r="K89" s="157" t="s">
        <v>170</v>
      </c>
      <c r="L89" s="157" t="s">
        <v>170</v>
      </c>
      <c r="M89" s="157" t="s">
        <v>170</v>
      </c>
      <c r="N89" s="157" t="s">
        <v>170</v>
      </c>
      <c r="O89" s="157" t="s">
        <v>170</v>
      </c>
      <c r="P89" s="157" t="s">
        <v>170</v>
      </c>
      <c r="Q89" s="157" t="s">
        <v>170</v>
      </c>
      <c r="R89" s="157" t="s">
        <v>170</v>
      </c>
      <c r="S89" s="157" t="s">
        <v>170</v>
      </c>
      <c r="T89" s="157" t="s">
        <v>170</v>
      </c>
      <c r="U89" s="157" t="s">
        <v>170</v>
      </c>
      <c r="V89" s="157" t="s">
        <v>170</v>
      </c>
      <c r="W89" s="157" t="s">
        <v>170</v>
      </c>
      <c r="X89" s="157" t="s">
        <v>170</v>
      </c>
      <c r="Y89" s="225">
        <f t="shared" si="5"/>
        <v>19</v>
      </c>
      <c r="Z89" s="235" t="str">
        <f t="shared" si="4"/>
        <v>Catastrófico</v>
      </c>
      <c r="AA89" s="232">
        <f t="shared" si="6"/>
        <v>1</v>
      </c>
    </row>
    <row r="90" spans="1:27" s="158" customFormat="1" ht="93.75" customHeight="1" x14ac:dyDescent="0.25">
      <c r="A90" s="223" t="s">
        <v>112</v>
      </c>
      <c r="B90" s="172" t="s">
        <v>12</v>
      </c>
      <c r="C90" s="172">
        <v>13</v>
      </c>
      <c r="D90" s="172" t="s">
        <v>15</v>
      </c>
      <c r="E90" s="172" t="s">
        <v>11</v>
      </c>
      <c r="F90" s="224" t="s">
        <v>170</v>
      </c>
      <c r="G90" s="224" t="s">
        <v>170</v>
      </c>
      <c r="H90" s="224" t="s">
        <v>170</v>
      </c>
      <c r="I90" s="224" t="s">
        <v>170</v>
      </c>
      <c r="J90" s="224" t="s">
        <v>170</v>
      </c>
      <c r="K90" s="224" t="s">
        <v>170</v>
      </c>
      <c r="L90" s="224" t="s">
        <v>170</v>
      </c>
      <c r="M90" s="224" t="s">
        <v>170</v>
      </c>
      <c r="N90" s="224" t="s">
        <v>170</v>
      </c>
      <c r="O90" s="224" t="s">
        <v>170</v>
      </c>
      <c r="P90" s="224" t="s">
        <v>170</v>
      </c>
      <c r="Q90" s="224" t="s">
        <v>170</v>
      </c>
      <c r="R90" s="224" t="s">
        <v>170</v>
      </c>
      <c r="S90" s="224" t="s">
        <v>170</v>
      </c>
      <c r="T90" s="224" t="s">
        <v>170</v>
      </c>
      <c r="U90" s="224" t="s">
        <v>170</v>
      </c>
      <c r="V90" s="224" t="s">
        <v>170</v>
      </c>
      <c r="W90" s="224" t="s">
        <v>170</v>
      </c>
      <c r="X90" s="224" t="s">
        <v>170</v>
      </c>
      <c r="Y90" s="225">
        <f t="shared" si="5"/>
        <v>19</v>
      </c>
      <c r="Z90" s="235" t="str">
        <f t="shared" si="4"/>
        <v>Catastrófico</v>
      </c>
      <c r="AA90" s="232">
        <f t="shared" si="6"/>
        <v>1</v>
      </c>
    </row>
    <row r="91" spans="1:27" s="158" customFormat="1" ht="93.75" customHeight="1" x14ac:dyDescent="0.25">
      <c r="A91" s="223" t="s">
        <v>110</v>
      </c>
      <c r="B91" s="122" t="s">
        <v>12</v>
      </c>
      <c r="C91" s="172">
        <v>1</v>
      </c>
      <c r="D91" s="122" t="s">
        <v>178</v>
      </c>
      <c r="E91" s="122" t="s">
        <v>11</v>
      </c>
      <c r="F91" s="157" t="s">
        <v>170</v>
      </c>
      <c r="G91" s="157" t="s">
        <v>170</v>
      </c>
      <c r="H91" s="157" t="s">
        <v>170</v>
      </c>
      <c r="I91" s="157" t="s">
        <v>170</v>
      </c>
      <c r="J91" s="157" t="s">
        <v>170</v>
      </c>
      <c r="K91" s="157" t="s">
        <v>170</v>
      </c>
      <c r="L91" s="157" t="s">
        <v>170</v>
      </c>
      <c r="M91" s="157" t="s">
        <v>170</v>
      </c>
      <c r="N91" s="157" t="s">
        <v>170</v>
      </c>
      <c r="O91" s="157" t="s">
        <v>170</v>
      </c>
      <c r="P91" s="157" t="s">
        <v>170</v>
      </c>
      <c r="Q91" s="157" t="s">
        <v>170</v>
      </c>
      <c r="R91" s="157" t="s">
        <v>170</v>
      </c>
      <c r="S91" s="157" t="s">
        <v>170</v>
      </c>
      <c r="T91" s="157" t="s">
        <v>170</v>
      </c>
      <c r="U91" s="157" t="s">
        <v>231</v>
      </c>
      <c r="V91" s="157" t="s">
        <v>170</v>
      </c>
      <c r="W91" s="157" t="s">
        <v>170</v>
      </c>
      <c r="X91" s="157" t="s">
        <v>231</v>
      </c>
      <c r="Y91" s="225">
        <f t="shared" si="5"/>
        <v>17</v>
      </c>
      <c r="Z91" s="235" t="str">
        <f t="shared" si="4"/>
        <v>Catastrófico</v>
      </c>
      <c r="AA91" s="232">
        <f t="shared" si="6"/>
        <v>1</v>
      </c>
    </row>
    <row r="92" spans="1:27" s="158" customFormat="1" ht="93.75" customHeight="1" x14ac:dyDescent="0.25">
      <c r="A92" s="223" t="s">
        <v>110</v>
      </c>
      <c r="B92" s="226" t="s">
        <v>12</v>
      </c>
      <c r="C92" s="226">
        <v>3</v>
      </c>
      <c r="D92" s="226" t="s">
        <v>628</v>
      </c>
      <c r="E92" s="226" t="s">
        <v>11</v>
      </c>
      <c r="F92" s="227" t="s">
        <v>231</v>
      </c>
      <c r="G92" s="227" t="s">
        <v>231</v>
      </c>
      <c r="H92" s="227" t="s">
        <v>170</v>
      </c>
      <c r="I92" s="227" t="s">
        <v>170</v>
      </c>
      <c r="J92" s="227" t="s">
        <v>170</v>
      </c>
      <c r="K92" s="227" t="s">
        <v>231</v>
      </c>
      <c r="L92" s="227" t="s">
        <v>231</v>
      </c>
      <c r="M92" s="227" t="s">
        <v>231</v>
      </c>
      <c r="N92" s="227" t="s">
        <v>231</v>
      </c>
      <c r="O92" s="227" t="s">
        <v>170</v>
      </c>
      <c r="P92" s="227" t="s">
        <v>170</v>
      </c>
      <c r="Q92" s="227" t="s">
        <v>170</v>
      </c>
      <c r="R92" s="227" t="s">
        <v>170</v>
      </c>
      <c r="S92" s="227" t="s">
        <v>170</v>
      </c>
      <c r="T92" s="227" t="s">
        <v>170</v>
      </c>
      <c r="U92" s="227" t="s">
        <v>231</v>
      </c>
      <c r="V92" s="227" t="s">
        <v>170</v>
      </c>
      <c r="W92" s="227" t="s">
        <v>170</v>
      </c>
      <c r="X92" s="227" t="s">
        <v>231</v>
      </c>
      <c r="Y92" s="225">
        <f t="shared" si="5"/>
        <v>11</v>
      </c>
      <c r="Z92" s="235" t="str">
        <f t="shared" si="4"/>
        <v>Mayor</v>
      </c>
      <c r="AA92" s="232">
        <f t="shared" si="6"/>
        <v>0.8</v>
      </c>
    </row>
    <row r="93" spans="1:27" s="158" customFormat="1" ht="93.75" customHeight="1" x14ac:dyDescent="0.25">
      <c r="A93" s="223" t="s">
        <v>110</v>
      </c>
      <c r="B93" s="226" t="s">
        <v>12</v>
      </c>
      <c r="C93" s="154">
        <v>4</v>
      </c>
      <c r="D93" s="226" t="s">
        <v>390</v>
      </c>
      <c r="E93" s="226" t="s">
        <v>11</v>
      </c>
      <c r="F93" s="227" t="s">
        <v>170</v>
      </c>
      <c r="G93" s="227" t="s">
        <v>170</v>
      </c>
      <c r="H93" s="227" t="s">
        <v>170</v>
      </c>
      <c r="I93" s="227" t="s">
        <v>170</v>
      </c>
      <c r="J93" s="227" t="s">
        <v>170</v>
      </c>
      <c r="K93" s="227" t="s">
        <v>170</v>
      </c>
      <c r="L93" s="227" t="s">
        <v>231</v>
      </c>
      <c r="M93" s="227" t="s">
        <v>170</v>
      </c>
      <c r="N93" s="227" t="s">
        <v>231</v>
      </c>
      <c r="O93" s="227" t="s">
        <v>170</v>
      </c>
      <c r="P93" s="227" t="s">
        <v>170</v>
      </c>
      <c r="Q93" s="227" t="s">
        <v>170</v>
      </c>
      <c r="R93" s="227" t="s">
        <v>170</v>
      </c>
      <c r="S93" s="227" t="s">
        <v>170</v>
      </c>
      <c r="T93" s="227" t="s">
        <v>170</v>
      </c>
      <c r="U93" s="227" t="s">
        <v>231</v>
      </c>
      <c r="V93" s="227" t="s">
        <v>170</v>
      </c>
      <c r="W93" s="227" t="s">
        <v>170</v>
      </c>
      <c r="X93" s="227" t="s">
        <v>231</v>
      </c>
      <c r="Y93" s="225">
        <f t="shared" si="5"/>
        <v>15</v>
      </c>
      <c r="Z93" s="235" t="str">
        <f t="shared" si="4"/>
        <v>Catastrófico</v>
      </c>
      <c r="AA93" s="232">
        <f t="shared" si="6"/>
        <v>1</v>
      </c>
    </row>
    <row r="94" spans="1:27" s="158" customFormat="1" ht="93.75" customHeight="1" x14ac:dyDescent="0.25">
      <c r="A94" s="223" t="s">
        <v>110</v>
      </c>
      <c r="B94" s="122" t="s">
        <v>12</v>
      </c>
      <c r="C94" s="122">
        <v>6</v>
      </c>
      <c r="D94" s="122" t="s">
        <v>403</v>
      </c>
      <c r="E94" s="122" t="s">
        <v>11</v>
      </c>
      <c r="F94" s="157" t="s">
        <v>231</v>
      </c>
      <c r="G94" s="157" t="s">
        <v>231</v>
      </c>
      <c r="H94" s="157" t="s">
        <v>170</v>
      </c>
      <c r="I94" s="157" t="s">
        <v>170</v>
      </c>
      <c r="J94" s="157" t="s">
        <v>170</v>
      </c>
      <c r="K94" s="157" t="s">
        <v>231</v>
      </c>
      <c r="L94" s="157" t="s">
        <v>231</v>
      </c>
      <c r="M94" s="157" t="s">
        <v>170</v>
      </c>
      <c r="N94" s="157" t="s">
        <v>231</v>
      </c>
      <c r="O94" s="157" t="s">
        <v>170</v>
      </c>
      <c r="P94" s="157" t="s">
        <v>170</v>
      </c>
      <c r="Q94" s="157" t="s">
        <v>170</v>
      </c>
      <c r="R94" s="157" t="s">
        <v>170</v>
      </c>
      <c r="S94" s="157" t="s">
        <v>170</v>
      </c>
      <c r="T94" s="157" t="s">
        <v>170</v>
      </c>
      <c r="U94" s="157" t="s">
        <v>231</v>
      </c>
      <c r="V94" s="157" t="s">
        <v>170</v>
      </c>
      <c r="W94" s="157" t="s">
        <v>170</v>
      </c>
      <c r="X94" s="157" t="s">
        <v>231</v>
      </c>
      <c r="Y94" s="225">
        <f t="shared" si="5"/>
        <v>12</v>
      </c>
      <c r="Z94" s="235" t="str">
        <f t="shared" si="4"/>
        <v>Catastrófico</v>
      </c>
      <c r="AA94" s="232">
        <f t="shared" si="6"/>
        <v>1</v>
      </c>
    </row>
    <row r="95" spans="1:27" s="158" customFormat="1" ht="93.75" customHeight="1" x14ac:dyDescent="0.25">
      <c r="A95" s="223" t="s">
        <v>110</v>
      </c>
      <c r="B95" s="172" t="s">
        <v>12</v>
      </c>
      <c r="C95" s="172">
        <v>7</v>
      </c>
      <c r="D95" s="172" t="s">
        <v>184</v>
      </c>
      <c r="E95" s="172" t="s">
        <v>11</v>
      </c>
      <c r="F95" s="224" t="s">
        <v>170</v>
      </c>
      <c r="G95" s="224" t="s">
        <v>170</v>
      </c>
      <c r="H95" s="224" t="s">
        <v>170</v>
      </c>
      <c r="I95" s="224" t="s">
        <v>170</v>
      </c>
      <c r="J95" s="224" t="s">
        <v>170</v>
      </c>
      <c r="K95" s="224" t="s">
        <v>231</v>
      </c>
      <c r="L95" s="224" t="s">
        <v>231</v>
      </c>
      <c r="M95" s="224" t="s">
        <v>231</v>
      </c>
      <c r="N95" s="224" t="s">
        <v>231</v>
      </c>
      <c r="O95" s="224" t="s">
        <v>170</v>
      </c>
      <c r="P95" s="224" t="s">
        <v>170</v>
      </c>
      <c r="Q95" s="224" t="s">
        <v>170</v>
      </c>
      <c r="R95" s="224" t="s">
        <v>170</v>
      </c>
      <c r="S95" s="224" t="s">
        <v>170</v>
      </c>
      <c r="T95" s="224" t="s">
        <v>170</v>
      </c>
      <c r="U95" s="224" t="s">
        <v>231</v>
      </c>
      <c r="V95" s="224" t="s">
        <v>170</v>
      </c>
      <c r="W95" s="224" t="s">
        <v>170</v>
      </c>
      <c r="X95" s="224" t="s">
        <v>231</v>
      </c>
      <c r="Y95" s="225">
        <f t="shared" si="5"/>
        <v>13</v>
      </c>
      <c r="Z95" s="235" t="str">
        <f t="shared" si="4"/>
        <v>Catastrófico</v>
      </c>
      <c r="AA95" s="232">
        <f t="shared" si="6"/>
        <v>1</v>
      </c>
    </row>
    <row r="96" spans="1:27" s="158" customFormat="1" ht="93.75" customHeight="1" x14ac:dyDescent="0.25">
      <c r="A96" s="223" t="s">
        <v>110</v>
      </c>
      <c r="B96" s="122" t="s">
        <v>12</v>
      </c>
      <c r="C96" s="172">
        <v>8</v>
      </c>
      <c r="D96" s="122" t="s">
        <v>405</v>
      </c>
      <c r="E96" s="122" t="s">
        <v>11</v>
      </c>
      <c r="F96" s="157" t="s">
        <v>170</v>
      </c>
      <c r="G96" s="157" t="s">
        <v>170</v>
      </c>
      <c r="H96" s="157" t="s">
        <v>170</v>
      </c>
      <c r="I96" s="157" t="s">
        <v>170</v>
      </c>
      <c r="J96" s="157" t="s">
        <v>170</v>
      </c>
      <c r="K96" s="157" t="s">
        <v>170</v>
      </c>
      <c r="L96" s="157" t="s">
        <v>170</v>
      </c>
      <c r="M96" s="157" t="s">
        <v>170</v>
      </c>
      <c r="N96" s="157" t="s">
        <v>170</v>
      </c>
      <c r="O96" s="157" t="s">
        <v>170</v>
      </c>
      <c r="P96" s="157" t="s">
        <v>170</v>
      </c>
      <c r="Q96" s="157" t="s">
        <v>170</v>
      </c>
      <c r="R96" s="157" t="s">
        <v>170</v>
      </c>
      <c r="S96" s="157" t="s">
        <v>170</v>
      </c>
      <c r="T96" s="157" t="s">
        <v>170</v>
      </c>
      <c r="U96" s="157" t="s">
        <v>231</v>
      </c>
      <c r="V96" s="157" t="s">
        <v>170</v>
      </c>
      <c r="W96" s="157" t="s">
        <v>170</v>
      </c>
      <c r="X96" s="157" t="s">
        <v>231</v>
      </c>
      <c r="Y96" s="225">
        <f t="shared" si="5"/>
        <v>17</v>
      </c>
      <c r="Z96" s="235" t="str">
        <f t="shared" si="4"/>
        <v>Catastrófico</v>
      </c>
      <c r="AA96" s="232">
        <f t="shared" si="6"/>
        <v>1</v>
      </c>
    </row>
    <row r="97" spans="1:27" s="158" customFormat="1" ht="93.75" customHeight="1" x14ac:dyDescent="0.25">
      <c r="A97" s="223" t="s">
        <v>110</v>
      </c>
      <c r="B97" s="172" t="s">
        <v>12</v>
      </c>
      <c r="C97" s="172">
        <v>9</v>
      </c>
      <c r="D97" s="172" t="s">
        <v>183</v>
      </c>
      <c r="E97" s="172" t="s">
        <v>11</v>
      </c>
      <c r="F97" s="224" t="s">
        <v>170</v>
      </c>
      <c r="G97" s="224" t="s">
        <v>231</v>
      </c>
      <c r="H97" s="224" t="s">
        <v>170</v>
      </c>
      <c r="I97" s="224" t="s">
        <v>170</v>
      </c>
      <c r="J97" s="224" t="s">
        <v>170</v>
      </c>
      <c r="K97" s="224" t="s">
        <v>170</v>
      </c>
      <c r="L97" s="224" t="s">
        <v>231</v>
      </c>
      <c r="M97" s="224" t="s">
        <v>170</v>
      </c>
      <c r="N97" s="224" t="s">
        <v>231</v>
      </c>
      <c r="O97" s="224" t="s">
        <v>170</v>
      </c>
      <c r="P97" s="224" t="s">
        <v>170</v>
      </c>
      <c r="Q97" s="224" t="s">
        <v>170</v>
      </c>
      <c r="R97" s="224" t="s">
        <v>170</v>
      </c>
      <c r="S97" s="224" t="s">
        <v>170</v>
      </c>
      <c r="T97" s="224" t="s">
        <v>170</v>
      </c>
      <c r="U97" s="224" t="s">
        <v>231</v>
      </c>
      <c r="V97" s="224" t="s">
        <v>170</v>
      </c>
      <c r="W97" s="224" t="s">
        <v>170</v>
      </c>
      <c r="X97" s="224" t="s">
        <v>231</v>
      </c>
      <c r="Y97" s="225">
        <f t="shared" si="5"/>
        <v>14</v>
      </c>
      <c r="Z97" s="235" t="str">
        <f t="shared" si="4"/>
        <v>Catastrófico</v>
      </c>
      <c r="AA97" s="232">
        <f t="shared" si="6"/>
        <v>1</v>
      </c>
    </row>
    <row r="98" spans="1:27" s="158" customFormat="1" ht="93.75" customHeight="1" x14ac:dyDescent="0.25">
      <c r="A98" s="223" t="s">
        <v>110</v>
      </c>
      <c r="B98" s="122" t="s">
        <v>12</v>
      </c>
      <c r="C98" s="172">
        <v>10</v>
      </c>
      <c r="D98" s="122" t="s">
        <v>391</v>
      </c>
      <c r="E98" s="122" t="s">
        <v>11</v>
      </c>
      <c r="F98" s="157" t="s">
        <v>170</v>
      </c>
      <c r="G98" s="157" t="s">
        <v>231</v>
      </c>
      <c r="H98" s="157" t="s">
        <v>170</v>
      </c>
      <c r="I98" s="157" t="s">
        <v>170</v>
      </c>
      <c r="J98" s="157" t="s">
        <v>170</v>
      </c>
      <c r="K98" s="157" t="s">
        <v>170</v>
      </c>
      <c r="L98" s="157" t="s">
        <v>170</v>
      </c>
      <c r="M98" s="157" t="s">
        <v>170</v>
      </c>
      <c r="N98" s="157" t="s">
        <v>231</v>
      </c>
      <c r="O98" s="157" t="s">
        <v>170</v>
      </c>
      <c r="P98" s="157" t="s">
        <v>170</v>
      </c>
      <c r="Q98" s="157" t="s">
        <v>170</v>
      </c>
      <c r="R98" s="157" t="s">
        <v>170</v>
      </c>
      <c r="S98" s="157" t="s">
        <v>170</v>
      </c>
      <c r="T98" s="157" t="s">
        <v>170</v>
      </c>
      <c r="U98" s="157" t="s">
        <v>231</v>
      </c>
      <c r="V98" s="157" t="s">
        <v>170</v>
      </c>
      <c r="W98" s="157" t="s">
        <v>170</v>
      </c>
      <c r="X98" s="157" t="s">
        <v>231</v>
      </c>
      <c r="Y98" s="225">
        <f t="shared" si="5"/>
        <v>15</v>
      </c>
      <c r="Z98" s="235" t="str">
        <f t="shared" si="4"/>
        <v>Catastrófico</v>
      </c>
      <c r="AA98" s="232">
        <f t="shared" si="6"/>
        <v>1</v>
      </c>
    </row>
    <row r="99" spans="1:27" s="158" customFormat="1" ht="93.75" customHeight="1" x14ac:dyDescent="0.25">
      <c r="A99" s="223" t="s">
        <v>110</v>
      </c>
      <c r="B99" s="172" t="s">
        <v>12</v>
      </c>
      <c r="C99" s="172">
        <v>11</v>
      </c>
      <c r="D99" s="172" t="s">
        <v>186</v>
      </c>
      <c r="E99" s="172" t="s">
        <v>11</v>
      </c>
      <c r="F99" s="224" t="s">
        <v>231</v>
      </c>
      <c r="G99" s="224" t="s">
        <v>170</v>
      </c>
      <c r="H99" s="224" t="s">
        <v>170</v>
      </c>
      <c r="I99" s="224" t="s">
        <v>170</v>
      </c>
      <c r="J99" s="224" t="s">
        <v>170</v>
      </c>
      <c r="K99" s="224" t="s">
        <v>170</v>
      </c>
      <c r="L99" s="224" t="s">
        <v>170</v>
      </c>
      <c r="M99" s="224" t="s">
        <v>170</v>
      </c>
      <c r="N99" s="224" t="s">
        <v>170</v>
      </c>
      <c r="O99" s="224" t="s">
        <v>170</v>
      </c>
      <c r="P99" s="224" t="s">
        <v>170</v>
      </c>
      <c r="Q99" s="224" t="s">
        <v>170</v>
      </c>
      <c r="R99" s="224" t="s">
        <v>170</v>
      </c>
      <c r="S99" s="224" t="s">
        <v>170</v>
      </c>
      <c r="T99" s="224" t="s">
        <v>170</v>
      </c>
      <c r="U99" s="224" t="s">
        <v>231</v>
      </c>
      <c r="V99" s="224" t="s">
        <v>170</v>
      </c>
      <c r="W99" s="224" t="s">
        <v>170</v>
      </c>
      <c r="X99" s="224" t="s">
        <v>231</v>
      </c>
      <c r="Y99" s="225">
        <f t="shared" si="5"/>
        <v>16</v>
      </c>
      <c r="Z99" s="235" t="str">
        <f t="shared" si="4"/>
        <v>Catastrófico</v>
      </c>
      <c r="AA99" s="232">
        <f t="shared" si="6"/>
        <v>1</v>
      </c>
    </row>
    <row r="100" spans="1:27" s="158" customFormat="1" ht="93.75" customHeight="1" x14ac:dyDescent="0.25">
      <c r="A100" s="223" t="s">
        <v>110</v>
      </c>
      <c r="B100" s="122" t="s">
        <v>12</v>
      </c>
      <c r="C100" s="172">
        <v>13</v>
      </c>
      <c r="D100" s="122" t="s">
        <v>15</v>
      </c>
      <c r="E100" s="122" t="s">
        <v>11</v>
      </c>
      <c r="F100" s="157" t="s">
        <v>170</v>
      </c>
      <c r="G100" s="157" t="s">
        <v>170</v>
      </c>
      <c r="H100" s="157" t="s">
        <v>170</v>
      </c>
      <c r="I100" s="157" t="s">
        <v>170</v>
      </c>
      <c r="J100" s="157" t="s">
        <v>170</v>
      </c>
      <c r="K100" s="157" t="s">
        <v>170</v>
      </c>
      <c r="L100" s="157" t="s">
        <v>170</v>
      </c>
      <c r="M100" s="157" t="s">
        <v>170</v>
      </c>
      <c r="N100" s="157" t="s">
        <v>231</v>
      </c>
      <c r="O100" s="157" t="s">
        <v>170</v>
      </c>
      <c r="P100" s="157" t="s">
        <v>170</v>
      </c>
      <c r="Q100" s="157" t="s">
        <v>170</v>
      </c>
      <c r="R100" s="157" t="s">
        <v>170</v>
      </c>
      <c r="S100" s="157" t="s">
        <v>170</v>
      </c>
      <c r="T100" s="157" t="s">
        <v>170</v>
      </c>
      <c r="U100" s="157" t="s">
        <v>231</v>
      </c>
      <c r="V100" s="157" t="s">
        <v>170</v>
      </c>
      <c r="W100" s="157" t="s">
        <v>170</v>
      </c>
      <c r="X100" s="157" t="s">
        <v>231</v>
      </c>
      <c r="Y100" s="225">
        <f t="shared" si="5"/>
        <v>16</v>
      </c>
      <c r="Z100" s="235" t="str">
        <f t="shared" si="4"/>
        <v>Catastrófico</v>
      </c>
      <c r="AA100" s="232">
        <f t="shared" si="6"/>
        <v>1</v>
      </c>
    </row>
    <row r="101" spans="1:27" s="158" customFormat="1" ht="93.75" customHeight="1" x14ac:dyDescent="0.25">
      <c r="A101" s="223" t="s">
        <v>631</v>
      </c>
      <c r="B101" s="172" t="s">
        <v>12</v>
      </c>
      <c r="C101" s="172">
        <v>1</v>
      </c>
      <c r="D101" s="172" t="s">
        <v>178</v>
      </c>
      <c r="E101" s="172" t="s">
        <v>11</v>
      </c>
      <c r="F101" s="224" t="s">
        <v>170</v>
      </c>
      <c r="G101" s="224" t="s">
        <v>170</v>
      </c>
      <c r="H101" s="224" t="s">
        <v>170</v>
      </c>
      <c r="I101" s="224" t="s">
        <v>170</v>
      </c>
      <c r="J101" s="224" t="s">
        <v>170</v>
      </c>
      <c r="K101" s="224" t="s">
        <v>170</v>
      </c>
      <c r="L101" s="224" t="s">
        <v>170</v>
      </c>
      <c r="M101" s="224" t="s">
        <v>231</v>
      </c>
      <c r="N101" s="224" t="s">
        <v>170</v>
      </c>
      <c r="O101" s="224" t="s">
        <v>170</v>
      </c>
      <c r="P101" s="224" t="s">
        <v>170</v>
      </c>
      <c r="Q101" s="224" t="s">
        <v>170</v>
      </c>
      <c r="R101" s="224" t="s">
        <v>170</v>
      </c>
      <c r="S101" s="224" t="s">
        <v>170</v>
      </c>
      <c r="T101" s="224" t="s">
        <v>170</v>
      </c>
      <c r="U101" s="224" t="s">
        <v>231</v>
      </c>
      <c r="V101" s="224" t="s">
        <v>231</v>
      </c>
      <c r="W101" s="224" t="s">
        <v>231</v>
      </c>
      <c r="X101" s="224" t="s">
        <v>231</v>
      </c>
      <c r="Y101" s="225">
        <f t="shared" si="5"/>
        <v>14</v>
      </c>
      <c r="Z101" s="235" t="str">
        <f t="shared" si="4"/>
        <v>Catastrófico</v>
      </c>
      <c r="AA101" s="232">
        <f t="shared" si="6"/>
        <v>1</v>
      </c>
    </row>
    <row r="102" spans="1:27" s="158" customFormat="1" ht="93.75" customHeight="1" x14ac:dyDescent="0.25">
      <c r="A102" s="223" t="s">
        <v>631</v>
      </c>
      <c r="B102" s="122" t="s">
        <v>12</v>
      </c>
      <c r="C102" s="172">
        <v>3</v>
      </c>
      <c r="D102" s="122" t="s">
        <v>182</v>
      </c>
      <c r="E102" s="122" t="s">
        <v>11</v>
      </c>
      <c r="F102" s="157" t="s">
        <v>170</v>
      </c>
      <c r="G102" s="157" t="s">
        <v>170</v>
      </c>
      <c r="H102" s="157" t="s">
        <v>170</v>
      </c>
      <c r="I102" s="157" t="s">
        <v>170</v>
      </c>
      <c r="J102" s="157" t="s">
        <v>170</v>
      </c>
      <c r="K102" s="157" t="s">
        <v>170</v>
      </c>
      <c r="L102" s="157" t="s">
        <v>170</v>
      </c>
      <c r="M102" s="157" t="s">
        <v>231</v>
      </c>
      <c r="N102" s="157" t="s">
        <v>170</v>
      </c>
      <c r="O102" s="157" t="s">
        <v>170</v>
      </c>
      <c r="P102" s="157" t="s">
        <v>170</v>
      </c>
      <c r="Q102" s="157" t="s">
        <v>170</v>
      </c>
      <c r="R102" s="157" t="s">
        <v>170</v>
      </c>
      <c r="S102" s="157" t="s">
        <v>170</v>
      </c>
      <c r="T102" s="157" t="s">
        <v>231</v>
      </c>
      <c r="U102" s="157" t="s">
        <v>231</v>
      </c>
      <c r="V102" s="157" t="s">
        <v>231</v>
      </c>
      <c r="W102" s="157" t="s">
        <v>231</v>
      </c>
      <c r="X102" s="157" t="s">
        <v>231</v>
      </c>
      <c r="Y102" s="225">
        <f t="shared" si="5"/>
        <v>13</v>
      </c>
      <c r="Z102" s="235" t="str">
        <f t="shared" si="4"/>
        <v>Catastrófico</v>
      </c>
      <c r="AA102" s="232">
        <f t="shared" si="6"/>
        <v>1</v>
      </c>
    </row>
    <row r="103" spans="1:27" s="158" customFormat="1" ht="93.75" customHeight="1" x14ac:dyDescent="0.25">
      <c r="A103" s="223" t="s">
        <v>631</v>
      </c>
      <c r="B103" s="226" t="s">
        <v>12</v>
      </c>
      <c r="C103" s="226">
        <v>4</v>
      </c>
      <c r="D103" s="226" t="s">
        <v>390</v>
      </c>
      <c r="E103" s="226" t="s">
        <v>11</v>
      </c>
      <c r="F103" s="224" t="s">
        <v>170</v>
      </c>
      <c r="G103" s="224" t="s">
        <v>170</v>
      </c>
      <c r="H103" s="224" t="s">
        <v>170</v>
      </c>
      <c r="I103" s="224" t="s">
        <v>170</v>
      </c>
      <c r="J103" s="224" t="s">
        <v>170</v>
      </c>
      <c r="K103" s="224" t="s">
        <v>170</v>
      </c>
      <c r="L103" s="224" t="s">
        <v>170</v>
      </c>
      <c r="M103" s="224" t="s">
        <v>231</v>
      </c>
      <c r="N103" s="224" t="s">
        <v>170</v>
      </c>
      <c r="O103" s="224" t="s">
        <v>170</v>
      </c>
      <c r="P103" s="224" t="s">
        <v>170</v>
      </c>
      <c r="Q103" s="224" t="s">
        <v>170</v>
      </c>
      <c r="R103" s="224" t="s">
        <v>170</v>
      </c>
      <c r="S103" s="224" t="s">
        <v>170</v>
      </c>
      <c r="T103" s="224" t="s">
        <v>231</v>
      </c>
      <c r="U103" s="224" t="s">
        <v>231</v>
      </c>
      <c r="V103" s="224" t="s">
        <v>231</v>
      </c>
      <c r="W103" s="224" t="s">
        <v>231</v>
      </c>
      <c r="X103" s="224" t="s">
        <v>231</v>
      </c>
      <c r="Y103" s="225">
        <f t="shared" si="5"/>
        <v>13</v>
      </c>
      <c r="Z103" s="235" t="str">
        <f t="shared" si="4"/>
        <v>Catastrófico</v>
      </c>
      <c r="AA103" s="232">
        <f t="shared" si="6"/>
        <v>1</v>
      </c>
    </row>
    <row r="104" spans="1:27" s="158" customFormat="1" ht="93.75" customHeight="1" x14ac:dyDescent="0.25">
      <c r="A104" s="223" t="s">
        <v>631</v>
      </c>
      <c r="B104" s="226" t="s">
        <v>12</v>
      </c>
      <c r="C104" s="154">
        <v>6</v>
      </c>
      <c r="D104" s="226" t="s">
        <v>403</v>
      </c>
      <c r="E104" s="226" t="s">
        <v>11</v>
      </c>
      <c r="F104" s="227" t="s">
        <v>170</v>
      </c>
      <c r="G104" s="227" t="s">
        <v>170</v>
      </c>
      <c r="H104" s="227" t="s">
        <v>170</v>
      </c>
      <c r="I104" s="227" t="s">
        <v>170</v>
      </c>
      <c r="J104" s="227" t="s">
        <v>170</v>
      </c>
      <c r="K104" s="227" t="s">
        <v>170</v>
      </c>
      <c r="L104" s="227" t="s">
        <v>170</v>
      </c>
      <c r="M104" s="227" t="s">
        <v>231</v>
      </c>
      <c r="N104" s="227" t="s">
        <v>170</v>
      </c>
      <c r="O104" s="227" t="s">
        <v>170</v>
      </c>
      <c r="P104" s="227" t="s">
        <v>170</v>
      </c>
      <c r="Q104" s="227" t="s">
        <v>170</v>
      </c>
      <c r="R104" s="227" t="s">
        <v>170</v>
      </c>
      <c r="S104" s="227" t="s">
        <v>170</v>
      </c>
      <c r="T104" s="227" t="s">
        <v>231</v>
      </c>
      <c r="U104" s="227" t="s">
        <v>231</v>
      </c>
      <c r="V104" s="227" t="s">
        <v>231</v>
      </c>
      <c r="W104" s="227" t="s">
        <v>231</v>
      </c>
      <c r="X104" s="227" t="s">
        <v>231</v>
      </c>
      <c r="Y104" s="225">
        <f t="shared" si="5"/>
        <v>13</v>
      </c>
      <c r="Z104" s="235" t="str">
        <f t="shared" si="4"/>
        <v>Catastrófico</v>
      </c>
      <c r="AA104" s="232">
        <f t="shared" si="6"/>
        <v>1</v>
      </c>
    </row>
    <row r="105" spans="1:27" s="158" customFormat="1" ht="93.75" customHeight="1" x14ac:dyDescent="0.25">
      <c r="A105" s="223" t="s">
        <v>631</v>
      </c>
      <c r="B105" s="226" t="s">
        <v>12</v>
      </c>
      <c r="C105" s="154">
        <v>7</v>
      </c>
      <c r="D105" s="226" t="s">
        <v>184</v>
      </c>
      <c r="E105" s="226" t="s">
        <v>11</v>
      </c>
      <c r="F105" s="227" t="s">
        <v>170</v>
      </c>
      <c r="G105" s="227" t="s">
        <v>170</v>
      </c>
      <c r="H105" s="227" t="s">
        <v>170</v>
      </c>
      <c r="I105" s="227" t="s">
        <v>170</v>
      </c>
      <c r="J105" s="227" t="s">
        <v>170</v>
      </c>
      <c r="K105" s="227" t="s">
        <v>170</v>
      </c>
      <c r="L105" s="227" t="s">
        <v>170</v>
      </c>
      <c r="M105" s="227" t="s">
        <v>231</v>
      </c>
      <c r="N105" s="227" t="s">
        <v>170</v>
      </c>
      <c r="O105" s="227" t="s">
        <v>170</v>
      </c>
      <c r="P105" s="227" t="s">
        <v>170</v>
      </c>
      <c r="Q105" s="227" t="s">
        <v>170</v>
      </c>
      <c r="R105" s="227" t="s">
        <v>170</v>
      </c>
      <c r="S105" s="227" t="s">
        <v>170</v>
      </c>
      <c r="T105" s="227" t="s">
        <v>231</v>
      </c>
      <c r="U105" s="227" t="s">
        <v>231</v>
      </c>
      <c r="V105" s="227" t="s">
        <v>231</v>
      </c>
      <c r="W105" s="227" t="s">
        <v>231</v>
      </c>
      <c r="X105" s="227" t="s">
        <v>231</v>
      </c>
      <c r="Y105" s="225">
        <f t="shared" si="5"/>
        <v>13</v>
      </c>
      <c r="Z105" s="235" t="str">
        <f t="shared" ref="Z105:Z136" si="7">IF(Y105&lt;=5,"Moderado",IF(Y105&lt;=11,"Mayor",IF(Y105&lt;=19,"Catastrófico",0)))</f>
        <v>Catastrófico</v>
      </c>
      <c r="AA105" s="232">
        <f t="shared" si="6"/>
        <v>1</v>
      </c>
    </row>
    <row r="106" spans="1:27" s="158" customFormat="1" ht="93.75" customHeight="1" x14ac:dyDescent="0.25">
      <c r="A106" s="223" t="s">
        <v>631</v>
      </c>
      <c r="B106" s="226" t="s">
        <v>12</v>
      </c>
      <c r="C106" s="154">
        <v>8</v>
      </c>
      <c r="D106" s="226" t="s">
        <v>405</v>
      </c>
      <c r="E106" s="226" t="s">
        <v>11</v>
      </c>
      <c r="F106" s="227" t="s">
        <v>170</v>
      </c>
      <c r="G106" s="227" t="s">
        <v>170</v>
      </c>
      <c r="H106" s="227" t="s">
        <v>170</v>
      </c>
      <c r="I106" s="227" t="s">
        <v>170</v>
      </c>
      <c r="J106" s="227" t="s">
        <v>170</v>
      </c>
      <c r="K106" s="227" t="s">
        <v>170</v>
      </c>
      <c r="L106" s="227" t="s">
        <v>170</v>
      </c>
      <c r="M106" s="227" t="s">
        <v>231</v>
      </c>
      <c r="N106" s="227" t="s">
        <v>170</v>
      </c>
      <c r="O106" s="227" t="s">
        <v>170</v>
      </c>
      <c r="P106" s="227" t="s">
        <v>170</v>
      </c>
      <c r="Q106" s="227" t="s">
        <v>170</v>
      </c>
      <c r="R106" s="227" t="s">
        <v>170</v>
      </c>
      <c r="S106" s="227" t="s">
        <v>170</v>
      </c>
      <c r="T106" s="227" t="s">
        <v>231</v>
      </c>
      <c r="U106" s="227" t="s">
        <v>231</v>
      </c>
      <c r="V106" s="227" t="s">
        <v>231</v>
      </c>
      <c r="W106" s="227" t="s">
        <v>231</v>
      </c>
      <c r="X106" s="227" t="s">
        <v>231</v>
      </c>
      <c r="Y106" s="225">
        <f t="shared" si="5"/>
        <v>13</v>
      </c>
      <c r="Z106" s="235" t="str">
        <f t="shared" si="7"/>
        <v>Catastrófico</v>
      </c>
      <c r="AA106" s="232">
        <f t="shared" si="6"/>
        <v>1</v>
      </c>
    </row>
    <row r="107" spans="1:27" s="158" customFormat="1" ht="93.75" customHeight="1" x14ac:dyDescent="0.25">
      <c r="A107" s="223" t="s">
        <v>631</v>
      </c>
      <c r="B107" s="226" t="s">
        <v>12</v>
      </c>
      <c r="C107" s="154">
        <v>9</v>
      </c>
      <c r="D107" s="226" t="s">
        <v>183</v>
      </c>
      <c r="E107" s="226" t="s">
        <v>11</v>
      </c>
      <c r="F107" s="227" t="s">
        <v>170</v>
      </c>
      <c r="G107" s="227" t="s">
        <v>170</v>
      </c>
      <c r="H107" s="227" t="s">
        <v>170</v>
      </c>
      <c r="I107" s="227" t="s">
        <v>170</v>
      </c>
      <c r="J107" s="227" t="s">
        <v>170</v>
      </c>
      <c r="K107" s="227" t="s">
        <v>170</v>
      </c>
      <c r="L107" s="227" t="s">
        <v>170</v>
      </c>
      <c r="M107" s="227" t="s">
        <v>231</v>
      </c>
      <c r="N107" s="227" t="s">
        <v>170</v>
      </c>
      <c r="O107" s="227" t="s">
        <v>170</v>
      </c>
      <c r="P107" s="227" t="s">
        <v>170</v>
      </c>
      <c r="Q107" s="227" t="s">
        <v>170</v>
      </c>
      <c r="R107" s="227" t="s">
        <v>170</v>
      </c>
      <c r="S107" s="227" t="s">
        <v>170</v>
      </c>
      <c r="T107" s="227" t="s">
        <v>231</v>
      </c>
      <c r="U107" s="227" t="s">
        <v>231</v>
      </c>
      <c r="V107" s="227" t="s">
        <v>231</v>
      </c>
      <c r="W107" s="227" t="s">
        <v>231</v>
      </c>
      <c r="X107" s="227" t="s">
        <v>231</v>
      </c>
      <c r="Y107" s="225">
        <f t="shared" si="5"/>
        <v>13</v>
      </c>
      <c r="Z107" s="235" t="str">
        <f t="shared" si="7"/>
        <v>Catastrófico</v>
      </c>
      <c r="AA107" s="232">
        <f t="shared" si="6"/>
        <v>1</v>
      </c>
    </row>
    <row r="108" spans="1:27" s="158" customFormat="1" ht="93.75" customHeight="1" x14ac:dyDescent="0.25">
      <c r="A108" s="223" t="s">
        <v>631</v>
      </c>
      <c r="B108" s="226" t="s">
        <v>12</v>
      </c>
      <c r="C108" s="154">
        <v>10</v>
      </c>
      <c r="D108" s="226" t="s">
        <v>391</v>
      </c>
      <c r="E108" s="226" t="s">
        <v>11</v>
      </c>
      <c r="F108" s="227" t="s">
        <v>170</v>
      </c>
      <c r="G108" s="227" t="s">
        <v>170</v>
      </c>
      <c r="H108" s="227" t="s">
        <v>170</v>
      </c>
      <c r="I108" s="227" t="s">
        <v>170</v>
      </c>
      <c r="J108" s="227" t="s">
        <v>170</v>
      </c>
      <c r="K108" s="227" t="s">
        <v>170</v>
      </c>
      <c r="L108" s="227" t="s">
        <v>170</v>
      </c>
      <c r="M108" s="227" t="s">
        <v>231</v>
      </c>
      <c r="N108" s="227" t="s">
        <v>170</v>
      </c>
      <c r="O108" s="227" t="s">
        <v>170</v>
      </c>
      <c r="P108" s="227" t="s">
        <v>170</v>
      </c>
      <c r="Q108" s="227" t="s">
        <v>170</v>
      </c>
      <c r="R108" s="227" t="s">
        <v>170</v>
      </c>
      <c r="S108" s="227" t="s">
        <v>170</v>
      </c>
      <c r="T108" s="227" t="s">
        <v>231</v>
      </c>
      <c r="U108" s="227" t="s">
        <v>231</v>
      </c>
      <c r="V108" s="227" t="s">
        <v>231</v>
      </c>
      <c r="W108" s="227" t="s">
        <v>231</v>
      </c>
      <c r="X108" s="227" t="s">
        <v>231</v>
      </c>
      <c r="Y108" s="225">
        <f t="shared" si="5"/>
        <v>13</v>
      </c>
      <c r="Z108" s="235" t="str">
        <f t="shared" si="7"/>
        <v>Catastrófico</v>
      </c>
      <c r="AA108" s="232">
        <f t="shared" si="6"/>
        <v>1</v>
      </c>
    </row>
    <row r="109" spans="1:27" s="158" customFormat="1" ht="93.75" customHeight="1" x14ac:dyDescent="0.25">
      <c r="A109" s="223" t="s">
        <v>631</v>
      </c>
      <c r="B109" s="226" t="s">
        <v>12</v>
      </c>
      <c r="C109" s="154">
        <v>11</v>
      </c>
      <c r="D109" s="226" t="s">
        <v>186</v>
      </c>
      <c r="E109" s="226" t="s">
        <v>11</v>
      </c>
      <c r="F109" s="227" t="s">
        <v>170</v>
      </c>
      <c r="G109" s="227" t="s">
        <v>170</v>
      </c>
      <c r="H109" s="227" t="s">
        <v>170</v>
      </c>
      <c r="I109" s="227" t="s">
        <v>170</v>
      </c>
      <c r="J109" s="227" t="s">
        <v>170</v>
      </c>
      <c r="K109" s="227" t="s">
        <v>170</v>
      </c>
      <c r="L109" s="227" t="s">
        <v>170</v>
      </c>
      <c r="M109" s="227" t="s">
        <v>231</v>
      </c>
      <c r="N109" s="227" t="s">
        <v>170</v>
      </c>
      <c r="O109" s="227" t="s">
        <v>170</v>
      </c>
      <c r="P109" s="227" t="s">
        <v>170</v>
      </c>
      <c r="Q109" s="227" t="s">
        <v>170</v>
      </c>
      <c r="R109" s="227" t="s">
        <v>170</v>
      </c>
      <c r="S109" s="227" t="s">
        <v>170</v>
      </c>
      <c r="T109" s="227" t="s">
        <v>231</v>
      </c>
      <c r="U109" s="227" t="s">
        <v>231</v>
      </c>
      <c r="V109" s="227" t="s">
        <v>231</v>
      </c>
      <c r="W109" s="227" t="s">
        <v>231</v>
      </c>
      <c r="X109" s="227" t="s">
        <v>231</v>
      </c>
      <c r="Y109" s="225">
        <f t="shared" si="5"/>
        <v>13</v>
      </c>
      <c r="Z109" s="235" t="str">
        <f t="shared" si="7"/>
        <v>Catastrófico</v>
      </c>
      <c r="AA109" s="232">
        <f t="shared" si="6"/>
        <v>1</v>
      </c>
    </row>
    <row r="110" spans="1:27" s="158" customFormat="1" ht="93.75" customHeight="1" x14ac:dyDescent="0.25">
      <c r="A110" s="223" t="s">
        <v>631</v>
      </c>
      <c r="B110" s="226" t="s">
        <v>12</v>
      </c>
      <c r="C110" s="154">
        <v>13</v>
      </c>
      <c r="D110" s="226" t="s">
        <v>15</v>
      </c>
      <c r="E110" s="226" t="s">
        <v>11</v>
      </c>
      <c r="F110" s="227" t="s">
        <v>170</v>
      </c>
      <c r="G110" s="227" t="s">
        <v>170</v>
      </c>
      <c r="H110" s="227" t="s">
        <v>170</v>
      </c>
      <c r="I110" s="227" t="s">
        <v>170</v>
      </c>
      <c r="J110" s="227" t="s">
        <v>170</v>
      </c>
      <c r="K110" s="227" t="s">
        <v>170</v>
      </c>
      <c r="L110" s="227" t="s">
        <v>170</v>
      </c>
      <c r="M110" s="227" t="s">
        <v>231</v>
      </c>
      <c r="N110" s="227" t="s">
        <v>170</v>
      </c>
      <c r="O110" s="227" t="s">
        <v>170</v>
      </c>
      <c r="P110" s="227" t="s">
        <v>170</v>
      </c>
      <c r="Q110" s="227" t="s">
        <v>170</v>
      </c>
      <c r="R110" s="227" t="s">
        <v>170</v>
      </c>
      <c r="S110" s="227" t="s">
        <v>170</v>
      </c>
      <c r="T110" s="227" t="s">
        <v>231</v>
      </c>
      <c r="U110" s="227" t="s">
        <v>231</v>
      </c>
      <c r="V110" s="227" t="s">
        <v>231</v>
      </c>
      <c r="W110" s="227" t="s">
        <v>231</v>
      </c>
      <c r="X110" s="227" t="s">
        <v>231</v>
      </c>
      <c r="Y110" s="225">
        <f t="shared" si="5"/>
        <v>13</v>
      </c>
      <c r="Z110" s="235" t="str">
        <f t="shared" si="7"/>
        <v>Catastrófico</v>
      </c>
      <c r="AA110" s="232">
        <f t="shared" si="6"/>
        <v>1</v>
      </c>
    </row>
    <row r="111" spans="1:27" s="158" customFormat="1" ht="93.75" customHeight="1" x14ac:dyDescent="0.25">
      <c r="A111" s="223" t="s">
        <v>107</v>
      </c>
      <c r="B111" s="226" t="s">
        <v>12</v>
      </c>
      <c r="C111" s="154">
        <v>1</v>
      </c>
      <c r="D111" s="226" t="s">
        <v>178</v>
      </c>
      <c r="E111" s="226" t="s">
        <v>11</v>
      </c>
      <c r="F111" s="227" t="s">
        <v>170</v>
      </c>
      <c r="G111" s="227" t="s">
        <v>170</v>
      </c>
      <c r="H111" s="227" t="s">
        <v>170</v>
      </c>
      <c r="I111" s="227" t="s">
        <v>170</v>
      </c>
      <c r="J111" s="227" t="s">
        <v>170</v>
      </c>
      <c r="K111" s="227" t="s">
        <v>170</v>
      </c>
      <c r="L111" s="227" t="s">
        <v>170</v>
      </c>
      <c r="M111" s="227" t="s">
        <v>170</v>
      </c>
      <c r="N111" s="227" t="s">
        <v>170</v>
      </c>
      <c r="O111" s="227" t="s">
        <v>170</v>
      </c>
      <c r="P111" s="227" t="s">
        <v>170</v>
      </c>
      <c r="Q111" s="227" t="s">
        <v>170</v>
      </c>
      <c r="R111" s="227" t="s">
        <v>170</v>
      </c>
      <c r="S111" s="227" t="s">
        <v>170</v>
      </c>
      <c r="T111" s="227" t="s">
        <v>170</v>
      </c>
      <c r="U111" s="227" t="s">
        <v>231</v>
      </c>
      <c r="V111" s="227" t="s">
        <v>170</v>
      </c>
      <c r="W111" s="227" t="s">
        <v>170</v>
      </c>
      <c r="X111" s="227" t="s">
        <v>170</v>
      </c>
      <c r="Y111" s="225">
        <f t="shared" si="5"/>
        <v>18</v>
      </c>
      <c r="Z111" s="235" t="str">
        <f t="shared" si="7"/>
        <v>Catastrófico</v>
      </c>
      <c r="AA111" s="232">
        <f t="shared" si="6"/>
        <v>1</v>
      </c>
    </row>
    <row r="112" spans="1:27" s="158" customFormat="1" ht="93.75" customHeight="1" x14ac:dyDescent="0.25">
      <c r="A112" s="223" t="s">
        <v>107</v>
      </c>
      <c r="B112" s="226" t="s">
        <v>12</v>
      </c>
      <c r="C112" s="154">
        <v>3</v>
      </c>
      <c r="D112" s="226" t="s">
        <v>182</v>
      </c>
      <c r="E112" s="226" t="s">
        <v>11</v>
      </c>
      <c r="F112" s="227" t="s">
        <v>170</v>
      </c>
      <c r="G112" s="227" t="s">
        <v>170</v>
      </c>
      <c r="H112" s="227" t="s">
        <v>170</v>
      </c>
      <c r="I112" s="227" t="s">
        <v>170</v>
      </c>
      <c r="J112" s="227" t="s">
        <v>170</v>
      </c>
      <c r="K112" s="227" t="s">
        <v>170</v>
      </c>
      <c r="L112" s="227" t="s">
        <v>170</v>
      </c>
      <c r="M112" s="227" t="s">
        <v>170</v>
      </c>
      <c r="N112" s="227" t="s">
        <v>170</v>
      </c>
      <c r="O112" s="227" t="s">
        <v>170</v>
      </c>
      <c r="P112" s="227" t="s">
        <v>170</v>
      </c>
      <c r="Q112" s="227" t="s">
        <v>170</v>
      </c>
      <c r="R112" s="227" t="s">
        <v>170</v>
      </c>
      <c r="S112" s="227" t="s">
        <v>170</v>
      </c>
      <c r="T112" s="227" t="s">
        <v>170</v>
      </c>
      <c r="U112" s="227" t="s">
        <v>231</v>
      </c>
      <c r="V112" s="227" t="s">
        <v>170</v>
      </c>
      <c r="W112" s="227" t="s">
        <v>170</v>
      </c>
      <c r="X112" s="227" t="s">
        <v>231</v>
      </c>
      <c r="Y112" s="225">
        <f t="shared" si="5"/>
        <v>17</v>
      </c>
      <c r="Z112" s="235" t="str">
        <f t="shared" si="7"/>
        <v>Catastrófico</v>
      </c>
      <c r="AA112" s="232">
        <f t="shared" si="6"/>
        <v>1</v>
      </c>
    </row>
    <row r="113" spans="1:27" s="158" customFormat="1" ht="93.75" customHeight="1" x14ac:dyDescent="0.25">
      <c r="A113" s="223" t="s">
        <v>107</v>
      </c>
      <c r="B113" s="226" t="s">
        <v>12</v>
      </c>
      <c r="C113" s="154">
        <v>4</v>
      </c>
      <c r="D113" s="226" t="s">
        <v>390</v>
      </c>
      <c r="E113" s="226" t="s">
        <v>11</v>
      </c>
      <c r="F113" s="227" t="s">
        <v>170</v>
      </c>
      <c r="G113" s="227" t="s">
        <v>170</v>
      </c>
      <c r="H113" s="227" t="s">
        <v>170</v>
      </c>
      <c r="I113" s="227" t="s">
        <v>170</v>
      </c>
      <c r="J113" s="227" t="s">
        <v>170</v>
      </c>
      <c r="K113" s="227" t="s">
        <v>170</v>
      </c>
      <c r="L113" s="227" t="s">
        <v>170</v>
      </c>
      <c r="M113" s="227" t="s">
        <v>170</v>
      </c>
      <c r="N113" s="227" t="s">
        <v>170</v>
      </c>
      <c r="O113" s="227" t="s">
        <v>170</v>
      </c>
      <c r="P113" s="227" t="s">
        <v>170</v>
      </c>
      <c r="Q113" s="227" t="s">
        <v>170</v>
      </c>
      <c r="R113" s="227" t="s">
        <v>170</v>
      </c>
      <c r="S113" s="227" t="s">
        <v>170</v>
      </c>
      <c r="T113" s="227" t="s">
        <v>170</v>
      </c>
      <c r="U113" s="227" t="s">
        <v>231</v>
      </c>
      <c r="V113" s="227" t="s">
        <v>170</v>
      </c>
      <c r="W113" s="227" t="s">
        <v>170</v>
      </c>
      <c r="X113" s="227" t="s">
        <v>231</v>
      </c>
      <c r="Y113" s="225">
        <f t="shared" si="5"/>
        <v>17</v>
      </c>
      <c r="Z113" s="235" t="str">
        <f t="shared" si="7"/>
        <v>Catastrófico</v>
      </c>
      <c r="AA113" s="232">
        <f t="shared" si="6"/>
        <v>1</v>
      </c>
    </row>
    <row r="114" spans="1:27" s="158" customFormat="1" ht="93.75" customHeight="1" x14ac:dyDescent="0.25">
      <c r="A114" s="223" t="s">
        <v>107</v>
      </c>
      <c r="B114" s="226" t="s">
        <v>12</v>
      </c>
      <c r="C114" s="154">
        <v>6</v>
      </c>
      <c r="D114" s="226" t="s">
        <v>403</v>
      </c>
      <c r="E114" s="226" t="s">
        <v>11</v>
      </c>
      <c r="F114" s="227" t="s">
        <v>170</v>
      </c>
      <c r="G114" s="227" t="s">
        <v>170</v>
      </c>
      <c r="H114" s="227" t="s">
        <v>170</v>
      </c>
      <c r="I114" s="227" t="s">
        <v>170</v>
      </c>
      <c r="J114" s="227" t="s">
        <v>170</v>
      </c>
      <c r="K114" s="227" t="s">
        <v>170</v>
      </c>
      <c r="L114" s="227" t="s">
        <v>170</v>
      </c>
      <c r="M114" s="227" t="s">
        <v>170</v>
      </c>
      <c r="N114" s="227" t="s">
        <v>170</v>
      </c>
      <c r="O114" s="227" t="s">
        <v>170</v>
      </c>
      <c r="P114" s="227" t="s">
        <v>170</v>
      </c>
      <c r="Q114" s="227" t="s">
        <v>170</v>
      </c>
      <c r="R114" s="227" t="s">
        <v>170</v>
      </c>
      <c r="S114" s="227" t="s">
        <v>170</v>
      </c>
      <c r="T114" s="227" t="s">
        <v>170</v>
      </c>
      <c r="U114" s="227" t="s">
        <v>231</v>
      </c>
      <c r="V114" s="227" t="s">
        <v>170</v>
      </c>
      <c r="W114" s="227" t="s">
        <v>170</v>
      </c>
      <c r="X114" s="227" t="s">
        <v>231</v>
      </c>
      <c r="Y114" s="225">
        <f t="shared" si="5"/>
        <v>17</v>
      </c>
      <c r="Z114" s="235" t="str">
        <f t="shared" si="7"/>
        <v>Catastrófico</v>
      </c>
      <c r="AA114" s="232">
        <f t="shared" si="6"/>
        <v>1</v>
      </c>
    </row>
    <row r="115" spans="1:27" s="158" customFormat="1" ht="93.75" customHeight="1" x14ac:dyDescent="0.25">
      <c r="A115" s="223" t="s">
        <v>107</v>
      </c>
      <c r="B115" s="226" t="s">
        <v>12</v>
      </c>
      <c r="C115" s="154">
        <v>7</v>
      </c>
      <c r="D115" s="226" t="s">
        <v>184</v>
      </c>
      <c r="E115" s="226" t="s">
        <v>11</v>
      </c>
      <c r="F115" s="227" t="s">
        <v>170</v>
      </c>
      <c r="G115" s="227" t="s">
        <v>170</v>
      </c>
      <c r="H115" s="227" t="s">
        <v>170</v>
      </c>
      <c r="I115" s="227" t="s">
        <v>170</v>
      </c>
      <c r="J115" s="227" t="s">
        <v>170</v>
      </c>
      <c r="K115" s="227" t="s">
        <v>170</v>
      </c>
      <c r="L115" s="227" t="s">
        <v>170</v>
      </c>
      <c r="M115" s="227" t="s">
        <v>170</v>
      </c>
      <c r="N115" s="227" t="s">
        <v>170</v>
      </c>
      <c r="O115" s="227" t="s">
        <v>170</v>
      </c>
      <c r="P115" s="227" t="s">
        <v>170</v>
      </c>
      <c r="Q115" s="227" t="s">
        <v>170</v>
      </c>
      <c r="R115" s="227" t="s">
        <v>170</v>
      </c>
      <c r="S115" s="227" t="s">
        <v>170</v>
      </c>
      <c r="T115" s="227" t="s">
        <v>170</v>
      </c>
      <c r="U115" s="227" t="s">
        <v>231</v>
      </c>
      <c r="V115" s="227" t="s">
        <v>170</v>
      </c>
      <c r="W115" s="227" t="s">
        <v>170</v>
      </c>
      <c r="X115" s="227" t="s">
        <v>231</v>
      </c>
      <c r="Y115" s="225">
        <f t="shared" si="5"/>
        <v>17</v>
      </c>
      <c r="Z115" s="235" t="str">
        <f t="shared" si="7"/>
        <v>Catastrófico</v>
      </c>
      <c r="AA115" s="232">
        <f t="shared" si="6"/>
        <v>1</v>
      </c>
    </row>
    <row r="116" spans="1:27" s="158" customFormat="1" ht="93.75" customHeight="1" x14ac:dyDescent="0.25">
      <c r="A116" s="223" t="s">
        <v>107</v>
      </c>
      <c r="B116" s="226" t="s">
        <v>12</v>
      </c>
      <c r="C116" s="154">
        <v>8</v>
      </c>
      <c r="D116" s="226" t="s">
        <v>405</v>
      </c>
      <c r="E116" s="226" t="s">
        <v>11</v>
      </c>
      <c r="F116" s="227" t="s">
        <v>170</v>
      </c>
      <c r="G116" s="227" t="s">
        <v>170</v>
      </c>
      <c r="H116" s="227" t="s">
        <v>170</v>
      </c>
      <c r="I116" s="227" t="s">
        <v>170</v>
      </c>
      <c r="J116" s="227" t="s">
        <v>170</v>
      </c>
      <c r="K116" s="227" t="s">
        <v>170</v>
      </c>
      <c r="L116" s="227" t="s">
        <v>170</v>
      </c>
      <c r="M116" s="227" t="s">
        <v>170</v>
      </c>
      <c r="N116" s="227" t="s">
        <v>170</v>
      </c>
      <c r="O116" s="227" t="s">
        <v>170</v>
      </c>
      <c r="P116" s="227" t="s">
        <v>170</v>
      </c>
      <c r="Q116" s="227" t="s">
        <v>170</v>
      </c>
      <c r="R116" s="227" t="s">
        <v>170</v>
      </c>
      <c r="S116" s="227" t="s">
        <v>170</v>
      </c>
      <c r="T116" s="227" t="s">
        <v>170</v>
      </c>
      <c r="U116" s="227" t="s">
        <v>231</v>
      </c>
      <c r="V116" s="227" t="s">
        <v>170</v>
      </c>
      <c r="W116" s="227" t="s">
        <v>170</v>
      </c>
      <c r="X116" s="227" t="s">
        <v>170</v>
      </c>
      <c r="Y116" s="225">
        <f t="shared" si="5"/>
        <v>18</v>
      </c>
      <c r="Z116" s="235" t="str">
        <f t="shared" si="7"/>
        <v>Catastrófico</v>
      </c>
      <c r="AA116" s="232">
        <f t="shared" si="6"/>
        <v>1</v>
      </c>
    </row>
    <row r="117" spans="1:27" s="158" customFormat="1" ht="93.75" customHeight="1" x14ac:dyDescent="0.25">
      <c r="A117" s="223" t="s">
        <v>107</v>
      </c>
      <c r="B117" s="226" t="s">
        <v>12</v>
      </c>
      <c r="C117" s="154">
        <v>9</v>
      </c>
      <c r="D117" s="226" t="s">
        <v>183</v>
      </c>
      <c r="E117" s="226" t="s">
        <v>11</v>
      </c>
      <c r="F117" s="227" t="s">
        <v>170</v>
      </c>
      <c r="G117" s="227" t="s">
        <v>170</v>
      </c>
      <c r="H117" s="227" t="s">
        <v>170</v>
      </c>
      <c r="I117" s="227" t="s">
        <v>170</v>
      </c>
      <c r="J117" s="227" t="s">
        <v>170</v>
      </c>
      <c r="K117" s="227" t="s">
        <v>170</v>
      </c>
      <c r="L117" s="227" t="s">
        <v>170</v>
      </c>
      <c r="M117" s="227" t="s">
        <v>170</v>
      </c>
      <c r="N117" s="227" t="s">
        <v>170</v>
      </c>
      <c r="O117" s="227" t="s">
        <v>170</v>
      </c>
      <c r="P117" s="227" t="s">
        <v>170</v>
      </c>
      <c r="Q117" s="227" t="s">
        <v>170</v>
      </c>
      <c r="R117" s="227" t="s">
        <v>170</v>
      </c>
      <c r="S117" s="227" t="s">
        <v>170</v>
      </c>
      <c r="T117" s="227" t="s">
        <v>170</v>
      </c>
      <c r="U117" s="227" t="s">
        <v>231</v>
      </c>
      <c r="V117" s="227" t="s">
        <v>170</v>
      </c>
      <c r="W117" s="227" t="s">
        <v>170</v>
      </c>
      <c r="X117" s="227" t="s">
        <v>231</v>
      </c>
      <c r="Y117" s="225">
        <f t="shared" si="5"/>
        <v>17</v>
      </c>
      <c r="Z117" s="235" t="str">
        <f t="shared" si="7"/>
        <v>Catastrófico</v>
      </c>
      <c r="AA117" s="232">
        <f t="shared" si="6"/>
        <v>1</v>
      </c>
    </row>
    <row r="118" spans="1:27" s="158" customFormat="1" ht="93.75" customHeight="1" x14ac:dyDescent="0.25">
      <c r="A118" s="223" t="s">
        <v>107</v>
      </c>
      <c r="B118" s="226" t="s">
        <v>12</v>
      </c>
      <c r="C118" s="154">
        <v>10</v>
      </c>
      <c r="D118" s="226" t="s">
        <v>391</v>
      </c>
      <c r="E118" s="226" t="s">
        <v>11</v>
      </c>
      <c r="F118" s="227" t="s">
        <v>170</v>
      </c>
      <c r="G118" s="227" t="s">
        <v>170</v>
      </c>
      <c r="H118" s="227" t="s">
        <v>170</v>
      </c>
      <c r="I118" s="227" t="s">
        <v>170</v>
      </c>
      <c r="J118" s="227" t="s">
        <v>170</v>
      </c>
      <c r="K118" s="227" t="s">
        <v>170</v>
      </c>
      <c r="L118" s="227" t="s">
        <v>170</v>
      </c>
      <c r="M118" s="227" t="s">
        <v>170</v>
      </c>
      <c r="N118" s="227" t="s">
        <v>170</v>
      </c>
      <c r="O118" s="227" t="s">
        <v>170</v>
      </c>
      <c r="P118" s="227" t="s">
        <v>170</v>
      </c>
      <c r="Q118" s="227" t="s">
        <v>170</v>
      </c>
      <c r="R118" s="227" t="s">
        <v>170</v>
      </c>
      <c r="S118" s="227" t="s">
        <v>170</v>
      </c>
      <c r="T118" s="227" t="s">
        <v>170</v>
      </c>
      <c r="U118" s="227" t="s">
        <v>231</v>
      </c>
      <c r="V118" s="227" t="s">
        <v>170</v>
      </c>
      <c r="W118" s="227" t="s">
        <v>170</v>
      </c>
      <c r="X118" s="227" t="s">
        <v>231</v>
      </c>
      <c r="Y118" s="225">
        <f t="shared" si="5"/>
        <v>17</v>
      </c>
      <c r="Z118" s="235" t="str">
        <f t="shared" si="7"/>
        <v>Catastrófico</v>
      </c>
      <c r="AA118" s="232">
        <f t="shared" si="6"/>
        <v>1</v>
      </c>
    </row>
    <row r="119" spans="1:27" s="158" customFormat="1" ht="93.75" customHeight="1" x14ac:dyDescent="0.25">
      <c r="A119" s="223" t="s">
        <v>107</v>
      </c>
      <c r="B119" s="226" t="s">
        <v>12</v>
      </c>
      <c r="C119" s="154">
        <v>11</v>
      </c>
      <c r="D119" s="226" t="s">
        <v>186</v>
      </c>
      <c r="E119" s="226" t="s">
        <v>11</v>
      </c>
      <c r="F119" s="227" t="s">
        <v>170</v>
      </c>
      <c r="G119" s="227" t="s">
        <v>170</v>
      </c>
      <c r="H119" s="227" t="s">
        <v>170</v>
      </c>
      <c r="I119" s="227" t="s">
        <v>170</v>
      </c>
      <c r="J119" s="227" t="s">
        <v>170</v>
      </c>
      <c r="K119" s="227" t="s">
        <v>170</v>
      </c>
      <c r="L119" s="227" t="s">
        <v>170</v>
      </c>
      <c r="M119" s="227" t="s">
        <v>170</v>
      </c>
      <c r="N119" s="227" t="s">
        <v>170</v>
      </c>
      <c r="O119" s="227" t="s">
        <v>170</v>
      </c>
      <c r="P119" s="227" t="s">
        <v>170</v>
      </c>
      <c r="Q119" s="227" t="s">
        <v>170</v>
      </c>
      <c r="R119" s="227" t="s">
        <v>170</v>
      </c>
      <c r="S119" s="227" t="s">
        <v>170</v>
      </c>
      <c r="T119" s="227" t="s">
        <v>170</v>
      </c>
      <c r="U119" s="227" t="s">
        <v>231</v>
      </c>
      <c r="V119" s="227" t="s">
        <v>170</v>
      </c>
      <c r="W119" s="227" t="s">
        <v>170</v>
      </c>
      <c r="X119" s="227" t="s">
        <v>231</v>
      </c>
      <c r="Y119" s="225">
        <f t="shared" si="5"/>
        <v>17</v>
      </c>
      <c r="Z119" s="235" t="str">
        <f t="shared" si="7"/>
        <v>Catastrófico</v>
      </c>
      <c r="AA119" s="232">
        <f t="shared" si="6"/>
        <v>1</v>
      </c>
    </row>
    <row r="120" spans="1:27" s="158" customFormat="1" ht="93.75" customHeight="1" x14ac:dyDescent="0.25">
      <c r="A120" s="223" t="s">
        <v>107</v>
      </c>
      <c r="B120" s="226" t="s">
        <v>12</v>
      </c>
      <c r="C120" s="154">
        <v>13</v>
      </c>
      <c r="D120" s="226" t="s">
        <v>15</v>
      </c>
      <c r="E120" s="226" t="s">
        <v>11</v>
      </c>
      <c r="F120" s="227" t="s">
        <v>170</v>
      </c>
      <c r="G120" s="227" t="s">
        <v>170</v>
      </c>
      <c r="H120" s="227" t="s">
        <v>170</v>
      </c>
      <c r="I120" s="227" t="s">
        <v>170</v>
      </c>
      <c r="J120" s="227" t="s">
        <v>170</v>
      </c>
      <c r="K120" s="227" t="s">
        <v>170</v>
      </c>
      <c r="L120" s="227" t="s">
        <v>170</v>
      </c>
      <c r="M120" s="227" t="s">
        <v>170</v>
      </c>
      <c r="N120" s="227" t="s">
        <v>170</v>
      </c>
      <c r="O120" s="227" t="s">
        <v>170</v>
      </c>
      <c r="P120" s="227" t="s">
        <v>170</v>
      </c>
      <c r="Q120" s="227" t="s">
        <v>170</v>
      </c>
      <c r="R120" s="227" t="s">
        <v>170</v>
      </c>
      <c r="S120" s="227" t="s">
        <v>170</v>
      </c>
      <c r="T120" s="227" t="s">
        <v>170</v>
      </c>
      <c r="U120" s="227" t="s">
        <v>170</v>
      </c>
      <c r="V120" s="227" t="s">
        <v>170</v>
      </c>
      <c r="W120" s="227" t="s">
        <v>170</v>
      </c>
      <c r="X120" s="227" t="s">
        <v>231</v>
      </c>
      <c r="Y120" s="225">
        <f t="shared" si="5"/>
        <v>18</v>
      </c>
      <c r="Z120" s="235" t="str">
        <f t="shared" si="7"/>
        <v>Catastrófico</v>
      </c>
      <c r="AA120" s="232">
        <f t="shared" si="6"/>
        <v>1</v>
      </c>
    </row>
    <row r="121" spans="1:27" s="158" customFormat="1" ht="93.75" customHeight="1" x14ac:dyDescent="0.25">
      <c r="A121" s="223" t="s">
        <v>632</v>
      </c>
      <c r="B121" s="226" t="s">
        <v>12</v>
      </c>
      <c r="C121" s="154">
        <v>1</v>
      </c>
      <c r="D121" s="226" t="s">
        <v>178</v>
      </c>
      <c r="E121" s="226" t="s">
        <v>11</v>
      </c>
      <c r="F121" s="227" t="s">
        <v>170</v>
      </c>
      <c r="G121" s="227" t="s">
        <v>170</v>
      </c>
      <c r="H121" s="227" t="s">
        <v>170</v>
      </c>
      <c r="I121" s="227" t="s">
        <v>170</v>
      </c>
      <c r="J121" s="227" t="s">
        <v>170</v>
      </c>
      <c r="K121" s="227" t="s">
        <v>170</v>
      </c>
      <c r="L121" s="227" t="s">
        <v>170</v>
      </c>
      <c r="M121" s="227" t="s">
        <v>170</v>
      </c>
      <c r="N121" s="227" t="s">
        <v>170</v>
      </c>
      <c r="O121" s="227" t="s">
        <v>170</v>
      </c>
      <c r="P121" s="227" t="s">
        <v>170</v>
      </c>
      <c r="Q121" s="227" t="s">
        <v>170</v>
      </c>
      <c r="R121" s="227" t="s">
        <v>170</v>
      </c>
      <c r="S121" s="227" t="s">
        <v>170</v>
      </c>
      <c r="T121" s="227" t="s">
        <v>170</v>
      </c>
      <c r="U121" s="227" t="s">
        <v>231</v>
      </c>
      <c r="V121" s="227" t="s">
        <v>170</v>
      </c>
      <c r="W121" s="227" t="s">
        <v>170</v>
      </c>
      <c r="X121" s="227" t="s">
        <v>231</v>
      </c>
      <c r="Y121" s="225">
        <f t="shared" si="5"/>
        <v>17</v>
      </c>
      <c r="Z121" s="235" t="str">
        <f t="shared" si="7"/>
        <v>Catastrófico</v>
      </c>
      <c r="AA121" s="232">
        <f t="shared" si="6"/>
        <v>1</v>
      </c>
    </row>
    <row r="122" spans="1:27" s="158" customFormat="1" ht="93.75" customHeight="1" x14ac:dyDescent="0.25">
      <c r="A122" s="223" t="s">
        <v>632</v>
      </c>
      <c r="B122" s="226" t="s">
        <v>12</v>
      </c>
      <c r="C122" s="154">
        <v>3</v>
      </c>
      <c r="D122" s="226" t="s">
        <v>182</v>
      </c>
      <c r="E122" s="226" t="s">
        <v>11</v>
      </c>
      <c r="F122" s="227" t="s">
        <v>170</v>
      </c>
      <c r="G122" s="227" t="s">
        <v>170</v>
      </c>
      <c r="H122" s="227" t="s">
        <v>170</v>
      </c>
      <c r="I122" s="227" t="s">
        <v>170</v>
      </c>
      <c r="J122" s="227" t="s">
        <v>170</v>
      </c>
      <c r="K122" s="227" t="s">
        <v>170</v>
      </c>
      <c r="L122" s="227" t="s">
        <v>170</v>
      </c>
      <c r="M122" s="227" t="s">
        <v>170</v>
      </c>
      <c r="N122" s="227" t="s">
        <v>170</v>
      </c>
      <c r="O122" s="227" t="s">
        <v>170</v>
      </c>
      <c r="P122" s="227" t="s">
        <v>170</v>
      </c>
      <c r="Q122" s="227" t="s">
        <v>170</v>
      </c>
      <c r="R122" s="227" t="s">
        <v>170</v>
      </c>
      <c r="S122" s="227" t="s">
        <v>170</v>
      </c>
      <c r="T122" s="227" t="s">
        <v>170</v>
      </c>
      <c r="U122" s="227" t="s">
        <v>231</v>
      </c>
      <c r="V122" s="227" t="s">
        <v>170</v>
      </c>
      <c r="W122" s="227" t="s">
        <v>170</v>
      </c>
      <c r="X122" s="227" t="s">
        <v>231</v>
      </c>
      <c r="Y122" s="225">
        <f t="shared" si="5"/>
        <v>17</v>
      </c>
      <c r="Z122" s="235" t="str">
        <f t="shared" si="7"/>
        <v>Catastrófico</v>
      </c>
      <c r="AA122" s="232">
        <f t="shared" si="6"/>
        <v>1</v>
      </c>
    </row>
    <row r="123" spans="1:27" s="158" customFormat="1" ht="93.75" customHeight="1" x14ac:dyDescent="0.25">
      <c r="A123" s="223" t="s">
        <v>632</v>
      </c>
      <c r="B123" s="172" t="s">
        <v>12</v>
      </c>
      <c r="C123" s="172">
        <v>4</v>
      </c>
      <c r="D123" s="172" t="s">
        <v>390</v>
      </c>
      <c r="E123" s="172" t="s">
        <v>11</v>
      </c>
      <c r="F123" s="224" t="s">
        <v>170</v>
      </c>
      <c r="G123" s="224" t="s">
        <v>170</v>
      </c>
      <c r="H123" s="224" t="s">
        <v>170</v>
      </c>
      <c r="I123" s="224" t="s">
        <v>170</v>
      </c>
      <c r="J123" s="224" t="s">
        <v>170</v>
      </c>
      <c r="K123" s="224" t="s">
        <v>170</v>
      </c>
      <c r="L123" s="224" t="s">
        <v>170</v>
      </c>
      <c r="M123" s="224" t="s">
        <v>170</v>
      </c>
      <c r="N123" s="224" t="s">
        <v>170</v>
      </c>
      <c r="O123" s="224" t="s">
        <v>170</v>
      </c>
      <c r="P123" s="224" t="s">
        <v>170</v>
      </c>
      <c r="Q123" s="224" t="s">
        <v>170</v>
      </c>
      <c r="R123" s="224" t="s">
        <v>170</v>
      </c>
      <c r="S123" s="224" t="s">
        <v>170</v>
      </c>
      <c r="T123" s="224" t="s">
        <v>170</v>
      </c>
      <c r="U123" s="224" t="s">
        <v>231</v>
      </c>
      <c r="V123" s="224" t="s">
        <v>170</v>
      </c>
      <c r="W123" s="224" t="s">
        <v>170</v>
      </c>
      <c r="X123" s="224" t="s">
        <v>170</v>
      </c>
      <c r="Y123" s="225">
        <f t="shared" si="5"/>
        <v>18</v>
      </c>
      <c r="Z123" s="235" t="str">
        <f t="shared" si="7"/>
        <v>Catastrófico</v>
      </c>
      <c r="AA123" s="232">
        <f t="shared" si="6"/>
        <v>1</v>
      </c>
    </row>
    <row r="124" spans="1:27" s="158" customFormat="1" ht="93.75" customHeight="1" x14ac:dyDescent="0.25">
      <c r="A124" s="223" t="s">
        <v>632</v>
      </c>
      <c r="B124" s="172" t="s">
        <v>12</v>
      </c>
      <c r="C124" s="172">
        <v>6</v>
      </c>
      <c r="D124" s="172" t="s">
        <v>403</v>
      </c>
      <c r="E124" s="172" t="s">
        <v>11</v>
      </c>
      <c r="F124" s="224" t="s">
        <v>170</v>
      </c>
      <c r="G124" s="224" t="s">
        <v>170</v>
      </c>
      <c r="H124" s="224" t="s">
        <v>170</v>
      </c>
      <c r="I124" s="224" t="s">
        <v>170</v>
      </c>
      <c r="J124" s="224" t="s">
        <v>170</v>
      </c>
      <c r="K124" s="224" t="s">
        <v>170</v>
      </c>
      <c r="L124" s="224" t="s">
        <v>170</v>
      </c>
      <c r="M124" s="224" t="s">
        <v>170</v>
      </c>
      <c r="N124" s="224" t="s">
        <v>170</v>
      </c>
      <c r="O124" s="224" t="s">
        <v>170</v>
      </c>
      <c r="P124" s="224" t="s">
        <v>170</v>
      </c>
      <c r="Q124" s="224" t="s">
        <v>170</v>
      </c>
      <c r="R124" s="224" t="s">
        <v>170</v>
      </c>
      <c r="S124" s="224" t="s">
        <v>170</v>
      </c>
      <c r="T124" s="224" t="s">
        <v>170</v>
      </c>
      <c r="U124" s="224" t="s">
        <v>231</v>
      </c>
      <c r="V124" s="224" t="s">
        <v>170</v>
      </c>
      <c r="W124" s="224" t="s">
        <v>170</v>
      </c>
      <c r="X124" s="224" t="s">
        <v>170</v>
      </c>
      <c r="Y124" s="225">
        <f t="shared" si="5"/>
        <v>18</v>
      </c>
      <c r="Z124" s="235" t="str">
        <f t="shared" si="7"/>
        <v>Catastrófico</v>
      </c>
      <c r="AA124" s="232">
        <f t="shared" si="6"/>
        <v>1</v>
      </c>
    </row>
    <row r="125" spans="1:27" s="158" customFormat="1" ht="93.75" customHeight="1" x14ac:dyDescent="0.25">
      <c r="A125" s="223" t="s">
        <v>632</v>
      </c>
      <c r="B125" s="172" t="s">
        <v>12</v>
      </c>
      <c r="C125" s="172">
        <v>7</v>
      </c>
      <c r="D125" s="172" t="s">
        <v>184</v>
      </c>
      <c r="E125" s="172" t="s">
        <v>11</v>
      </c>
      <c r="F125" s="224" t="s">
        <v>170</v>
      </c>
      <c r="G125" s="224" t="s">
        <v>170</v>
      </c>
      <c r="H125" s="224" t="s">
        <v>170</v>
      </c>
      <c r="I125" s="224" t="s">
        <v>170</v>
      </c>
      <c r="J125" s="224" t="s">
        <v>170</v>
      </c>
      <c r="K125" s="224" t="s">
        <v>170</v>
      </c>
      <c r="L125" s="224" t="s">
        <v>170</v>
      </c>
      <c r="M125" s="224" t="s">
        <v>170</v>
      </c>
      <c r="N125" s="224" t="s">
        <v>170</v>
      </c>
      <c r="O125" s="224" t="s">
        <v>170</v>
      </c>
      <c r="P125" s="224" t="s">
        <v>170</v>
      </c>
      <c r="Q125" s="224" t="s">
        <v>170</v>
      </c>
      <c r="R125" s="224" t="s">
        <v>170</v>
      </c>
      <c r="S125" s="224" t="s">
        <v>170</v>
      </c>
      <c r="T125" s="224" t="s">
        <v>170</v>
      </c>
      <c r="U125" s="224" t="s">
        <v>231</v>
      </c>
      <c r="V125" s="224" t="s">
        <v>170</v>
      </c>
      <c r="W125" s="224" t="s">
        <v>170</v>
      </c>
      <c r="X125" s="224" t="s">
        <v>170</v>
      </c>
      <c r="Y125" s="225">
        <f t="shared" si="5"/>
        <v>18</v>
      </c>
      <c r="Z125" s="235" t="str">
        <f t="shared" si="7"/>
        <v>Catastrófico</v>
      </c>
      <c r="AA125" s="232">
        <f t="shared" si="6"/>
        <v>1</v>
      </c>
    </row>
    <row r="126" spans="1:27" s="158" customFormat="1" ht="93.75" customHeight="1" x14ac:dyDescent="0.25">
      <c r="A126" s="223" t="s">
        <v>632</v>
      </c>
      <c r="B126" s="172" t="s">
        <v>12</v>
      </c>
      <c r="C126" s="172">
        <v>8</v>
      </c>
      <c r="D126" s="172" t="s">
        <v>405</v>
      </c>
      <c r="E126" s="172" t="s">
        <v>11</v>
      </c>
      <c r="F126" s="224" t="s">
        <v>170</v>
      </c>
      <c r="G126" s="224" t="s">
        <v>170</v>
      </c>
      <c r="H126" s="224" t="s">
        <v>170</v>
      </c>
      <c r="I126" s="224" t="s">
        <v>170</v>
      </c>
      <c r="J126" s="224" t="s">
        <v>170</v>
      </c>
      <c r="K126" s="224" t="s">
        <v>170</v>
      </c>
      <c r="L126" s="224" t="s">
        <v>170</v>
      </c>
      <c r="M126" s="224" t="s">
        <v>170</v>
      </c>
      <c r="N126" s="224" t="s">
        <v>170</v>
      </c>
      <c r="O126" s="224" t="s">
        <v>170</v>
      </c>
      <c r="P126" s="224" t="s">
        <v>170</v>
      </c>
      <c r="Q126" s="224" t="s">
        <v>170</v>
      </c>
      <c r="R126" s="224" t="s">
        <v>170</v>
      </c>
      <c r="S126" s="224" t="s">
        <v>170</v>
      </c>
      <c r="T126" s="224" t="s">
        <v>170</v>
      </c>
      <c r="U126" s="224" t="s">
        <v>231</v>
      </c>
      <c r="V126" s="224" t="s">
        <v>170</v>
      </c>
      <c r="W126" s="224" t="s">
        <v>170</v>
      </c>
      <c r="X126" s="224" t="s">
        <v>231</v>
      </c>
      <c r="Y126" s="225">
        <f t="shared" si="5"/>
        <v>17</v>
      </c>
      <c r="Z126" s="235" t="str">
        <f t="shared" si="7"/>
        <v>Catastrófico</v>
      </c>
      <c r="AA126" s="232">
        <f t="shared" si="6"/>
        <v>1</v>
      </c>
    </row>
    <row r="127" spans="1:27" s="158" customFormat="1" ht="93.75" customHeight="1" x14ac:dyDescent="0.25">
      <c r="A127" s="223" t="s">
        <v>632</v>
      </c>
      <c r="B127" s="172" t="s">
        <v>12</v>
      </c>
      <c r="C127" s="172">
        <v>9</v>
      </c>
      <c r="D127" s="172" t="s">
        <v>183</v>
      </c>
      <c r="E127" s="172" t="s">
        <v>11</v>
      </c>
      <c r="F127" s="224" t="s">
        <v>170</v>
      </c>
      <c r="G127" s="224" t="s">
        <v>170</v>
      </c>
      <c r="H127" s="224" t="s">
        <v>170</v>
      </c>
      <c r="I127" s="224" t="s">
        <v>170</v>
      </c>
      <c r="J127" s="224" t="s">
        <v>170</v>
      </c>
      <c r="K127" s="224" t="s">
        <v>170</v>
      </c>
      <c r="L127" s="224" t="s">
        <v>170</v>
      </c>
      <c r="M127" s="224" t="s">
        <v>170</v>
      </c>
      <c r="N127" s="224" t="s">
        <v>170</v>
      </c>
      <c r="O127" s="224" t="s">
        <v>170</v>
      </c>
      <c r="P127" s="224" t="s">
        <v>170</v>
      </c>
      <c r="Q127" s="224" t="s">
        <v>170</v>
      </c>
      <c r="R127" s="224" t="s">
        <v>170</v>
      </c>
      <c r="S127" s="224" t="s">
        <v>170</v>
      </c>
      <c r="T127" s="224" t="s">
        <v>170</v>
      </c>
      <c r="U127" s="224" t="s">
        <v>231</v>
      </c>
      <c r="V127" s="224" t="s">
        <v>170</v>
      </c>
      <c r="W127" s="224" t="s">
        <v>170</v>
      </c>
      <c r="X127" s="224" t="s">
        <v>231</v>
      </c>
      <c r="Y127" s="225">
        <f t="shared" si="5"/>
        <v>17</v>
      </c>
      <c r="Z127" s="235" t="str">
        <f t="shared" si="7"/>
        <v>Catastrófico</v>
      </c>
      <c r="AA127" s="232">
        <f t="shared" si="6"/>
        <v>1</v>
      </c>
    </row>
    <row r="128" spans="1:27" s="158" customFormat="1" ht="93.75" customHeight="1" x14ac:dyDescent="0.25">
      <c r="A128" s="223" t="s">
        <v>632</v>
      </c>
      <c r="B128" s="172" t="s">
        <v>12</v>
      </c>
      <c r="C128" s="172">
        <v>10</v>
      </c>
      <c r="D128" s="172" t="s">
        <v>391</v>
      </c>
      <c r="E128" s="172" t="s">
        <v>11</v>
      </c>
      <c r="F128" s="224" t="s">
        <v>170</v>
      </c>
      <c r="G128" s="224" t="s">
        <v>170</v>
      </c>
      <c r="H128" s="224" t="s">
        <v>170</v>
      </c>
      <c r="I128" s="224" t="s">
        <v>170</v>
      </c>
      <c r="J128" s="224" t="s">
        <v>170</v>
      </c>
      <c r="K128" s="224" t="s">
        <v>170</v>
      </c>
      <c r="L128" s="224" t="s">
        <v>170</v>
      </c>
      <c r="M128" s="224" t="s">
        <v>170</v>
      </c>
      <c r="N128" s="224" t="s">
        <v>170</v>
      </c>
      <c r="O128" s="224" t="s">
        <v>170</v>
      </c>
      <c r="P128" s="224" t="s">
        <v>170</v>
      </c>
      <c r="Q128" s="224" t="s">
        <v>170</v>
      </c>
      <c r="R128" s="224" t="s">
        <v>170</v>
      </c>
      <c r="S128" s="224" t="s">
        <v>170</v>
      </c>
      <c r="T128" s="224" t="s">
        <v>170</v>
      </c>
      <c r="U128" s="224" t="s">
        <v>231</v>
      </c>
      <c r="V128" s="224" t="s">
        <v>170</v>
      </c>
      <c r="W128" s="224" t="s">
        <v>170</v>
      </c>
      <c r="X128" s="224" t="s">
        <v>170</v>
      </c>
      <c r="Y128" s="225">
        <f t="shared" si="5"/>
        <v>18</v>
      </c>
      <c r="Z128" s="235" t="str">
        <f t="shared" si="7"/>
        <v>Catastrófico</v>
      </c>
      <c r="AA128" s="232">
        <f t="shared" si="6"/>
        <v>1</v>
      </c>
    </row>
    <row r="129" spans="1:27" s="158" customFormat="1" ht="93.75" customHeight="1" x14ac:dyDescent="0.25">
      <c r="A129" s="223" t="s">
        <v>632</v>
      </c>
      <c r="B129" s="172" t="s">
        <v>12</v>
      </c>
      <c r="C129" s="172">
        <v>11</v>
      </c>
      <c r="D129" s="172" t="s">
        <v>186</v>
      </c>
      <c r="E129" s="172" t="s">
        <v>11</v>
      </c>
      <c r="F129" s="224" t="s">
        <v>170</v>
      </c>
      <c r="G129" s="224" t="s">
        <v>170</v>
      </c>
      <c r="H129" s="224" t="s">
        <v>170</v>
      </c>
      <c r="I129" s="224" t="s">
        <v>170</v>
      </c>
      <c r="J129" s="224" t="s">
        <v>170</v>
      </c>
      <c r="K129" s="224" t="s">
        <v>170</v>
      </c>
      <c r="L129" s="224" t="s">
        <v>170</v>
      </c>
      <c r="M129" s="224" t="s">
        <v>170</v>
      </c>
      <c r="N129" s="224" t="s">
        <v>170</v>
      </c>
      <c r="O129" s="224" t="s">
        <v>170</v>
      </c>
      <c r="P129" s="224" t="s">
        <v>170</v>
      </c>
      <c r="Q129" s="224" t="s">
        <v>170</v>
      </c>
      <c r="R129" s="224" t="s">
        <v>170</v>
      </c>
      <c r="S129" s="224" t="s">
        <v>170</v>
      </c>
      <c r="T129" s="224" t="s">
        <v>170</v>
      </c>
      <c r="U129" s="224" t="s">
        <v>231</v>
      </c>
      <c r="V129" s="224" t="s">
        <v>170</v>
      </c>
      <c r="W129" s="224" t="s">
        <v>170</v>
      </c>
      <c r="X129" s="224" t="s">
        <v>170</v>
      </c>
      <c r="Y129" s="225">
        <f t="shared" si="5"/>
        <v>18</v>
      </c>
      <c r="Z129" s="235" t="str">
        <f t="shared" si="7"/>
        <v>Catastrófico</v>
      </c>
      <c r="AA129" s="232">
        <f t="shared" si="6"/>
        <v>1</v>
      </c>
    </row>
    <row r="130" spans="1:27" s="158" customFormat="1" ht="93.75" customHeight="1" x14ac:dyDescent="0.25">
      <c r="A130" s="223" t="s">
        <v>632</v>
      </c>
      <c r="B130" s="172" t="s">
        <v>12</v>
      </c>
      <c r="C130" s="172">
        <v>13</v>
      </c>
      <c r="D130" s="172" t="s">
        <v>15</v>
      </c>
      <c r="E130" s="172" t="s">
        <v>11</v>
      </c>
      <c r="F130" s="224" t="s">
        <v>170</v>
      </c>
      <c r="G130" s="224" t="s">
        <v>170</v>
      </c>
      <c r="H130" s="224" t="s">
        <v>170</v>
      </c>
      <c r="I130" s="224" t="s">
        <v>170</v>
      </c>
      <c r="J130" s="224" t="s">
        <v>170</v>
      </c>
      <c r="K130" s="224" t="s">
        <v>170</v>
      </c>
      <c r="L130" s="224" t="s">
        <v>170</v>
      </c>
      <c r="M130" s="224" t="s">
        <v>170</v>
      </c>
      <c r="N130" s="224" t="s">
        <v>170</v>
      </c>
      <c r="O130" s="224" t="s">
        <v>170</v>
      </c>
      <c r="P130" s="224" t="s">
        <v>170</v>
      </c>
      <c r="Q130" s="224" t="s">
        <v>170</v>
      </c>
      <c r="R130" s="224" t="s">
        <v>170</v>
      </c>
      <c r="S130" s="224" t="s">
        <v>170</v>
      </c>
      <c r="T130" s="224" t="s">
        <v>170</v>
      </c>
      <c r="U130" s="224" t="s">
        <v>231</v>
      </c>
      <c r="V130" s="224" t="s">
        <v>170</v>
      </c>
      <c r="W130" s="224" t="s">
        <v>170</v>
      </c>
      <c r="X130" s="224" t="s">
        <v>170</v>
      </c>
      <c r="Y130" s="225">
        <f t="shared" si="5"/>
        <v>18</v>
      </c>
      <c r="Z130" s="235" t="str">
        <f t="shared" si="7"/>
        <v>Catastrófico</v>
      </c>
      <c r="AA130" s="232">
        <f t="shared" si="6"/>
        <v>1</v>
      </c>
    </row>
    <row r="131" spans="1:27" s="158" customFormat="1" ht="93.75" customHeight="1" x14ac:dyDescent="0.25">
      <c r="A131" s="223" t="s">
        <v>633</v>
      </c>
      <c r="B131" s="172" t="s">
        <v>12</v>
      </c>
      <c r="C131" s="172">
        <v>6</v>
      </c>
      <c r="D131" s="172" t="s">
        <v>403</v>
      </c>
      <c r="E131" s="172" t="s">
        <v>11</v>
      </c>
      <c r="F131" s="224" t="s">
        <v>231</v>
      </c>
      <c r="G131" s="224" t="s">
        <v>231</v>
      </c>
      <c r="H131" s="224" t="s">
        <v>231</v>
      </c>
      <c r="I131" s="224" t="s">
        <v>231</v>
      </c>
      <c r="J131" s="224" t="s">
        <v>231</v>
      </c>
      <c r="K131" s="224" t="s">
        <v>231</v>
      </c>
      <c r="L131" s="224" t="s">
        <v>231</v>
      </c>
      <c r="M131" s="224" t="s">
        <v>231</v>
      </c>
      <c r="N131" s="224" t="s">
        <v>231</v>
      </c>
      <c r="O131" s="224" t="s">
        <v>231</v>
      </c>
      <c r="P131" s="224" t="s">
        <v>231</v>
      </c>
      <c r="Q131" s="224" t="s">
        <v>231</v>
      </c>
      <c r="R131" s="224" t="s">
        <v>231</v>
      </c>
      <c r="S131" s="224" t="s">
        <v>231</v>
      </c>
      <c r="T131" s="224" t="s">
        <v>231</v>
      </c>
      <c r="U131" s="224" t="s">
        <v>231</v>
      </c>
      <c r="V131" s="224" t="s">
        <v>231</v>
      </c>
      <c r="W131" s="224" t="s">
        <v>231</v>
      </c>
      <c r="X131" s="224" t="s">
        <v>231</v>
      </c>
      <c r="Y131" s="225">
        <f t="shared" si="5"/>
        <v>0</v>
      </c>
      <c r="Z131" s="235" t="str">
        <f t="shared" si="7"/>
        <v>Moderado</v>
      </c>
      <c r="AA131" s="232">
        <f t="shared" si="6"/>
        <v>0.6</v>
      </c>
    </row>
    <row r="132" spans="1:27" s="158" customFormat="1" ht="93.75" customHeight="1" x14ac:dyDescent="0.25">
      <c r="A132" s="223" t="s">
        <v>633</v>
      </c>
      <c r="B132" s="172" t="s">
        <v>12</v>
      </c>
      <c r="C132" s="172">
        <v>7</v>
      </c>
      <c r="D132" s="172" t="s">
        <v>184</v>
      </c>
      <c r="E132" s="172" t="s">
        <v>11</v>
      </c>
      <c r="F132" s="224" t="s">
        <v>231</v>
      </c>
      <c r="G132" s="224" t="s">
        <v>231</v>
      </c>
      <c r="H132" s="224" t="s">
        <v>231</v>
      </c>
      <c r="I132" s="224" t="s">
        <v>231</v>
      </c>
      <c r="J132" s="224" t="s">
        <v>231</v>
      </c>
      <c r="K132" s="224" t="s">
        <v>231</v>
      </c>
      <c r="L132" s="224" t="s">
        <v>231</v>
      </c>
      <c r="M132" s="224" t="s">
        <v>231</v>
      </c>
      <c r="N132" s="224" t="s">
        <v>231</v>
      </c>
      <c r="O132" s="224" t="s">
        <v>231</v>
      </c>
      <c r="P132" s="224" t="s">
        <v>231</v>
      </c>
      <c r="Q132" s="224" t="s">
        <v>231</v>
      </c>
      <c r="R132" s="224" t="s">
        <v>231</v>
      </c>
      <c r="S132" s="224" t="s">
        <v>231</v>
      </c>
      <c r="T132" s="224" t="s">
        <v>231</v>
      </c>
      <c r="U132" s="224" t="s">
        <v>231</v>
      </c>
      <c r="V132" s="224" t="s">
        <v>231</v>
      </c>
      <c r="W132" s="224" t="s">
        <v>231</v>
      </c>
      <c r="X132" s="224" t="s">
        <v>231</v>
      </c>
      <c r="Y132" s="225">
        <f t="shared" si="5"/>
        <v>0</v>
      </c>
      <c r="Z132" s="235" t="str">
        <f t="shared" si="7"/>
        <v>Moderado</v>
      </c>
      <c r="AA132" s="232">
        <f t="shared" si="6"/>
        <v>0.6</v>
      </c>
    </row>
    <row r="133" spans="1:27" s="158" customFormat="1" ht="93.75" customHeight="1" x14ac:dyDescent="0.25">
      <c r="A133" s="223" t="s">
        <v>633</v>
      </c>
      <c r="B133" s="172" t="s">
        <v>12</v>
      </c>
      <c r="C133" s="172">
        <v>8</v>
      </c>
      <c r="D133" s="172" t="s">
        <v>405</v>
      </c>
      <c r="E133" s="172" t="s">
        <v>11</v>
      </c>
      <c r="F133" s="224" t="s">
        <v>231</v>
      </c>
      <c r="G133" s="224" t="s">
        <v>231</v>
      </c>
      <c r="H133" s="224" t="s">
        <v>231</v>
      </c>
      <c r="I133" s="224" t="s">
        <v>231</v>
      </c>
      <c r="J133" s="224" t="s">
        <v>231</v>
      </c>
      <c r="K133" s="224" t="s">
        <v>231</v>
      </c>
      <c r="L133" s="224" t="s">
        <v>231</v>
      </c>
      <c r="M133" s="224" t="s">
        <v>231</v>
      </c>
      <c r="N133" s="224" t="s">
        <v>231</v>
      </c>
      <c r="O133" s="224" t="s">
        <v>231</v>
      </c>
      <c r="P133" s="224" t="s">
        <v>231</v>
      </c>
      <c r="Q133" s="224" t="s">
        <v>231</v>
      </c>
      <c r="R133" s="224" t="s">
        <v>231</v>
      </c>
      <c r="S133" s="224" t="s">
        <v>231</v>
      </c>
      <c r="T133" s="224" t="s">
        <v>231</v>
      </c>
      <c r="U133" s="224" t="s">
        <v>231</v>
      </c>
      <c r="V133" s="224" t="s">
        <v>231</v>
      </c>
      <c r="W133" s="224" t="s">
        <v>231</v>
      </c>
      <c r="X133" s="224" t="s">
        <v>231</v>
      </c>
      <c r="Y133" s="225">
        <f t="shared" si="5"/>
        <v>0</v>
      </c>
      <c r="Z133" s="235" t="str">
        <f t="shared" si="7"/>
        <v>Moderado</v>
      </c>
      <c r="AA133" s="232">
        <f t="shared" si="6"/>
        <v>0.6</v>
      </c>
    </row>
    <row r="134" spans="1:27" s="158" customFormat="1" ht="93.75" customHeight="1" x14ac:dyDescent="0.25">
      <c r="A134" s="223" t="s">
        <v>633</v>
      </c>
      <c r="B134" s="172" t="s">
        <v>12</v>
      </c>
      <c r="C134" s="172">
        <v>9</v>
      </c>
      <c r="D134" s="172" t="s">
        <v>183</v>
      </c>
      <c r="E134" s="172" t="s">
        <v>11</v>
      </c>
      <c r="F134" s="224" t="s">
        <v>231</v>
      </c>
      <c r="G134" s="224" t="s">
        <v>231</v>
      </c>
      <c r="H134" s="224" t="s">
        <v>231</v>
      </c>
      <c r="I134" s="224" t="s">
        <v>231</v>
      </c>
      <c r="J134" s="224" t="s">
        <v>231</v>
      </c>
      <c r="K134" s="224" t="s">
        <v>231</v>
      </c>
      <c r="L134" s="224" t="s">
        <v>231</v>
      </c>
      <c r="M134" s="224" t="s">
        <v>231</v>
      </c>
      <c r="N134" s="224" t="s">
        <v>231</v>
      </c>
      <c r="O134" s="224" t="s">
        <v>231</v>
      </c>
      <c r="P134" s="224" t="s">
        <v>231</v>
      </c>
      <c r="Q134" s="224" t="s">
        <v>231</v>
      </c>
      <c r="R134" s="224" t="s">
        <v>231</v>
      </c>
      <c r="S134" s="224" t="s">
        <v>231</v>
      </c>
      <c r="T134" s="224" t="s">
        <v>231</v>
      </c>
      <c r="U134" s="224" t="s">
        <v>231</v>
      </c>
      <c r="V134" s="224" t="s">
        <v>231</v>
      </c>
      <c r="W134" s="224" t="s">
        <v>231</v>
      </c>
      <c r="X134" s="224" t="s">
        <v>231</v>
      </c>
      <c r="Y134" s="225">
        <f t="shared" si="5"/>
        <v>0</v>
      </c>
      <c r="Z134" s="235" t="str">
        <f t="shared" si="7"/>
        <v>Moderado</v>
      </c>
      <c r="AA134" s="232">
        <f t="shared" si="6"/>
        <v>0.6</v>
      </c>
    </row>
    <row r="135" spans="1:27" s="158" customFormat="1" ht="93.75" customHeight="1" x14ac:dyDescent="0.25">
      <c r="A135" s="223" t="s">
        <v>633</v>
      </c>
      <c r="B135" s="172" t="s">
        <v>12</v>
      </c>
      <c r="C135" s="172">
        <v>10</v>
      </c>
      <c r="D135" s="172" t="s">
        <v>391</v>
      </c>
      <c r="E135" s="172" t="s">
        <v>11</v>
      </c>
      <c r="F135" s="224" t="s">
        <v>231</v>
      </c>
      <c r="G135" s="224" t="s">
        <v>231</v>
      </c>
      <c r="H135" s="224" t="s">
        <v>231</v>
      </c>
      <c r="I135" s="224" t="s">
        <v>231</v>
      </c>
      <c r="J135" s="224" t="s">
        <v>231</v>
      </c>
      <c r="K135" s="224" t="s">
        <v>231</v>
      </c>
      <c r="L135" s="224" t="s">
        <v>231</v>
      </c>
      <c r="M135" s="224" t="s">
        <v>231</v>
      </c>
      <c r="N135" s="224" t="s">
        <v>231</v>
      </c>
      <c r="O135" s="224" t="s">
        <v>231</v>
      </c>
      <c r="P135" s="224" t="s">
        <v>231</v>
      </c>
      <c r="Q135" s="224" t="s">
        <v>231</v>
      </c>
      <c r="R135" s="224" t="s">
        <v>231</v>
      </c>
      <c r="S135" s="224" t="s">
        <v>231</v>
      </c>
      <c r="T135" s="224" t="s">
        <v>231</v>
      </c>
      <c r="U135" s="224" t="s">
        <v>231</v>
      </c>
      <c r="V135" s="224" t="s">
        <v>231</v>
      </c>
      <c r="W135" s="224" t="s">
        <v>231</v>
      </c>
      <c r="X135" s="224" t="s">
        <v>231</v>
      </c>
      <c r="Y135" s="225">
        <f t="shared" si="5"/>
        <v>0</v>
      </c>
      <c r="Z135" s="235" t="str">
        <f t="shared" si="7"/>
        <v>Moderado</v>
      </c>
      <c r="AA135" s="232">
        <f t="shared" si="6"/>
        <v>0.6</v>
      </c>
    </row>
    <row r="136" spans="1:27" s="158" customFormat="1" ht="93.75" customHeight="1" x14ac:dyDescent="0.25">
      <c r="A136" s="223" t="s">
        <v>633</v>
      </c>
      <c r="B136" s="172" t="s">
        <v>12</v>
      </c>
      <c r="C136" s="172">
        <v>11</v>
      </c>
      <c r="D136" s="172" t="s">
        <v>186</v>
      </c>
      <c r="E136" s="172" t="s">
        <v>11</v>
      </c>
      <c r="F136" s="224" t="s">
        <v>231</v>
      </c>
      <c r="G136" s="224" t="s">
        <v>231</v>
      </c>
      <c r="H136" s="224" t="s">
        <v>231</v>
      </c>
      <c r="I136" s="224" t="s">
        <v>231</v>
      </c>
      <c r="J136" s="224" t="s">
        <v>231</v>
      </c>
      <c r="K136" s="224" t="s">
        <v>231</v>
      </c>
      <c r="L136" s="224" t="s">
        <v>231</v>
      </c>
      <c r="M136" s="224" t="s">
        <v>231</v>
      </c>
      <c r="N136" s="224" t="s">
        <v>231</v>
      </c>
      <c r="O136" s="224" t="s">
        <v>231</v>
      </c>
      <c r="P136" s="224" t="s">
        <v>231</v>
      </c>
      <c r="Q136" s="224" t="s">
        <v>231</v>
      </c>
      <c r="R136" s="224" t="s">
        <v>231</v>
      </c>
      <c r="S136" s="224" t="s">
        <v>231</v>
      </c>
      <c r="T136" s="224" t="s">
        <v>231</v>
      </c>
      <c r="U136" s="224" t="s">
        <v>231</v>
      </c>
      <c r="V136" s="224" t="s">
        <v>231</v>
      </c>
      <c r="W136" s="224" t="s">
        <v>231</v>
      </c>
      <c r="X136" s="224" t="s">
        <v>231</v>
      </c>
      <c r="Y136" s="225">
        <f t="shared" si="5"/>
        <v>0</v>
      </c>
      <c r="Z136" s="235" t="str">
        <f t="shared" si="7"/>
        <v>Moderado</v>
      </c>
      <c r="AA136" s="232">
        <f t="shared" si="6"/>
        <v>0.6</v>
      </c>
    </row>
    <row r="137" spans="1:27" ht="93.75" customHeight="1" x14ac:dyDescent="0.25">
      <c r="A137" s="228" t="s">
        <v>633</v>
      </c>
      <c r="B137" s="226" t="s">
        <v>12</v>
      </c>
      <c r="C137" s="226">
        <v>13</v>
      </c>
      <c r="D137" s="226" t="s">
        <v>15</v>
      </c>
      <c r="E137" s="226" t="s">
        <v>11</v>
      </c>
      <c r="F137" s="227" t="s">
        <v>231</v>
      </c>
      <c r="G137" s="227" t="s">
        <v>231</v>
      </c>
      <c r="H137" s="227" t="s">
        <v>231</v>
      </c>
      <c r="I137" s="227" t="s">
        <v>231</v>
      </c>
      <c r="J137" s="227" t="s">
        <v>231</v>
      </c>
      <c r="K137" s="227" t="s">
        <v>231</v>
      </c>
      <c r="L137" s="227" t="s">
        <v>231</v>
      </c>
      <c r="M137" s="227" t="s">
        <v>231</v>
      </c>
      <c r="N137" s="227" t="s">
        <v>231</v>
      </c>
      <c r="O137" s="227" t="s">
        <v>231</v>
      </c>
      <c r="P137" s="227" t="s">
        <v>231</v>
      </c>
      <c r="Q137" s="227" t="s">
        <v>231</v>
      </c>
      <c r="R137" s="227" t="s">
        <v>231</v>
      </c>
      <c r="S137" s="227" t="s">
        <v>231</v>
      </c>
      <c r="T137" s="227" t="s">
        <v>231</v>
      </c>
      <c r="U137" s="227" t="s">
        <v>231</v>
      </c>
      <c r="V137" s="227" t="s">
        <v>231</v>
      </c>
      <c r="W137" s="227" t="s">
        <v>231</v>
      </c>
      <c r="X137" s="227" t="s">
        <v>231</v>
      </c>
      <c r="Y137" s="229">
        <f t="shared" si="5"/>
        <v>0</v>
      </c>
      <c r="Z137" s="236" t="str">
        <f t="shared" ref="Z137" si="8">IF(Y137&lt;=5,"Moderado",IF(Y137&lt;=11,"Mayor",IF(Y137&lt;=19,"Catastrófico",0)))</f>
        <v>Moderado</v>
      </c>
      <c r="AA137" s="234">
        <f t="shared" si="6"/>
        <v>0.6</v>
      </c>
    </row>
    <row r="138" spans="1:27" ht="93.75" customHeight="1" x14ac:dyDescent="0.25">
      <c r="A138" s="210"/>
      <c r="B138" s="213"/>
      <c r="C138" s="213"/>
      <c r="D138" s="213"/>
      <c r="E138" s="213"/>
      <c r="F138" s="214"/>
      <c r="G138" s="214"/>
      <c r="H138" s="214"/>
      <c r="I138" s="214"/>
      <c r="J138" s="214"/>
      <c r="K138" s="214"/>
      <c r="L138" s="214"/>
      <c r="M138" s="214"/>
      <c r="N138" s="214"/>
      <c r="O138" s="214"/>
      <c r="P138" s="214"/>
      <c r="Q138" s="214"/>
      <c r="R138" s="214"/>
      <c r="S138" s="214"/>
      <c r="T138" s="214"/>
      <c r="U138" s="214"/>
      <c r="V138" s="214"/>
      <c r="W138" s="214"/>
      <c r="X138" s="214"/>
      <c r="Y138" s="213"/>
      <c r="Z138" s="213"/>
      <c r="AA138" s="222"/>
    </row>
    <row r="139" spans="1:27" ht="93.75" customHeight="1" x14ac:dyDescent="0.25">
      <c r="A139" s="210"/>
      <c r="B139" s="213"/>
      <c r="C139" s="213"/>
      <c r="D139" s="213"/>
      <c r="E139" s="213"/>
      <c r="F139" s="214"/>
      <c r="G139" s="214"/>
      <c r="H139" s="214"/>
      <c r="I139" s="214"/>
      <c r="J139" s="214"/>
      <c r="K139" s="214"/>
      <c r="L139" s="214"/>
      <c r="M139" s="214"/>
      <c r="N139" s="214"/>
      <c r="O139" s="214"/>
      <c r="P139" s="214"/>
      <c r="Q139" s="214"/>
      <c r="R139" s="214"/>
      <c r="S139" s="214"/>
      <c r="T139" s="214"/>
      <c r="U139" s="214"/>
      <c r="V139" s="214"/>
      <c r="W139" s="214"/>
      <c r="X139" s="214"/>
      <c r="Y139" s="213"/>
      <c r="Z139" s="213"/>
      <c r="AA139" s="213"/>
    </row>
    <row r="140" spans="1:27" ht="93.75" customHeight="1" x14ac:dyDescent="0.25">
      <c r="A140" s="210"/>
      <c r="B140" s="213"/>
      <c r="C140" s="213"/>
      <c r="D140" s="213"/>
      <c r="E140" s="213"/>
      <c r="F140" s="214"/>
      <c r="G140" s="214"/>
      <c r="H140" s="214"/>
      <c r="I140" s="214"/>
      <c r="J140" s="214"/>
      <c r="K140" s="214"/>
      <c r="L140" s="214"/>
      <c r="M140" s="214"/>
      <c r="N140" s="214"/>
      <c r="O140" s="214"/>
      <c r="P140" s="214"/>
      <c r="Q140" s="214"/>
      <c r="R140" s="214"/>
      <c r="S140" s="214"/>
      <c r="T140" s="214"/>
      <c r="U140" s="214"/>
      <c r="V140" s="214"/>
      <c r="W140" s="214"/>
      <c r="X140" s="214"/>
      <c r="Y140" s="213"/>
      <c r="Z140" s="213"/>
      <c r="AA140" s="213"/>
    </row>
    <row r="141" spans="1:27" ht="93.75" customHeight="1" x14ac:dyDescent="0.25">
      <c r="A141" s="210"/>
      <c r="B141" s="213"/>
      <c r="C141" s="213"/>
      <c r="D141" s="213"/>
      <c r="E141" s="213"/>
      <c r="F141" s="214"/>
      <c r="G141" s="214"/>
      <c r="H141" s="214"/>
      <c r="I141" s="214"/>
      <c r="J141" s="214"/>
      <c r="K141" s="214"/>
      <c r="L141" s="214"/>
      <c r="M141" s="214"/>
      <c r="N141" s="214"/>
      <c r="O141" s="214"/>
      <c r="P141" s="214"/>
      <c r="Q141" s="214"/>
      <c r="R141" s="214"/>
      <c r="S141" s="214"/>
      <c r="T141" s="214"/>
      <c r="U141" s="214"/>
      <c r="V141" s="214"/>
      <c r="W141" s="214"/>
      <c r="X141" s="214"/>
      <c r="Y141" s="213"/>
      <c r="Z141" s="213"/>
      <c r="AA141" s="213"/>
    </row>
    <row r="142" spans="1:27" ht="93.75" customHeight="1" x14ac:dyDescent="0.25">
      <c r="A142" s="210"/>
      <c r="B142" s="213"/>
      <c r="C142" s="213"/>
      <c r="D142" s="213"/>
      <c r="E142" s="213"/>
      <c r="F142" s="214"/>
      <c r="G142" s="214"/>
      <c r="H142" s="214"/>
      <c r="I142" s="214"/>
      <c r="J142" s="214"/>
      <c r="K142" s="214"/>
      <c r="L142" s="214"/>
      <c r="M142" s="214"/>
      <c r="N142" s="214"/>
      <c r="O142" s="214"/>
      <c r="P142" s="214"/>
      <c r="Q142" s="214"/>
      <c r="R142" s="214"/>
      <c r="S142" s="214"/>
      <c r="T142" s="214"/>
      <c r="U142" s="214"/>
      <c r="V142" s="214"/>
      <c r="W142" s="214"/>
      <c r="X142" s="214"/>
      <c r="Y142" s="213"/>
      <c r="Z142" s="213"/>
      <c r="AA142" s="213"/>
    </row>
    <row r="143" spans="1:27" ht="93.75" customHeight="1" x14ac:dyDescent="0.25">
      <c r="A143" s="210"/>
      <c r="B143" s="213"/>
      <c r="C143" s="213"/>
      <c r="D143" s="213"/>
      <c r="E143" s="213"/>
      <c r="F143" s="214"/>
      <c r="G143" s="214"/>
      <c r="H143" s="214"/>
      <c r="I143" s="214"/>
      <c r="J143" s="214"/>
      <c r="K143" s="214"/>
      <c r="L143" s="214"/>
      <c r="M143" s="214"/>
      <c r="N143" s="214"/>
      <c r="O143" s="214"/>
      <c r="P143" s="214"/>
      <c r="Q143" s="214"/>
      <c r="R143" s="214"/>
      <c r="S143" s="214"/>
      <c r="T143" s="214"/>
      <c r="U143" s="214"/>
      <c r="V143" s="214"/>
      <c r="W143" s="214"/>
      <c r="X143" s="214"/>
      <c r="Y143" s="213"/>
      <c r="Z143" s="213"/>
      <c r="AA143" s="213"/>
    </row>
    <row r="144" spans="1:27" ht="93.75" customHeight="1" x14ac:dyDescent="0.25">
      <c r="A144" s="210"/>
      <c r="B144" s="213"/>
      <c r="C144" s="213"/>
      <c r="D144" s="213"/>
      <c r="E144" s="213"/>
      <c r="F144" s="214"/>
      <c r="G144" s="214"/>
      <c r="H144" s="214"/>
      <c r="I144" s="214"/>
      <c r="J144" s="214"/>
      <c r="K144" s="214"/>
      <c r="L144" s="214"/>
      <c r="M144" s="214"/>
      <c r="N144" s="214"/>
      <c r="O144" s="214"/>
      <c r="P144" s="214"/>
      <c r="Q144" s="214"/>
      <c r="R144" s="214"/>
      <c r="S144" s="214"/>
      <c r="T144" s="214"/>
      <c r="U144" s="214"/>
      <c r="V144" s="214"/>
      <c r="W144" s="214"/>
      <c r="X144" s="214"/>
      <c r="Y144" s="213"/>
      <c r="Z144" s="213"/>
      <c r="AA144" s="213"/>
    </row>
    <row r="145" spans="1:27" ht="93.75" customHeight="1" x14ac:dyDescent="0.25">
      <c r="A145" s="210"/>
      <c r="B145" s="213"/>
      <c r="C145" s="213"/>
      <c r="D145" s="213"/>
      <c r="E145" s="213"/>
      <c r="F145" s="214"/>
      <c r="G145" s="214"/>
      <c r="H145" s="214"/>
      <c r="I145" s="214"/>
      <c r="J145" s="214"/>
      <c r="K145" s="214"/>
      <c r="L145" s="214"/>
      <c r="M145" s="214"/>
      <c r="N145" s="214"/>
      <c r="O145" s="214"/>
      <c r="P145" s="214"/>
      <c r="Q145" s="214"/>
      <c r="R145" s="214"/>
      <c r="S145" s="214"/>
      <c r="T145" s="214"/>
      <c r="U145" s="214"/>
      <c r="V145" s="214"/>
      <c r="W145" s="214"/>
      <c r="X145" s="214"/>
      <c r="Y145" s="213"/>
      <c r="Z145" s="213"/>
      <c r="AA145" s="213"/>
    </row>
    <row r="146" spans="1:27" ht="93.75" customHeight="1" x14ac:dyDescent="0.25">
      <c r="A146" s="210"/>
      <c r="B146" s="213"/>
      <c r="C146" s="213"/>
      <c r="D146" s="213"/>
      <c r="E146" s="213"/>
      <c r="F146" s="214"/>
      <c r="G146" s="214"/>
      <c r="H146" s="214"/>
      <c r="I146" s="214"/>
      <c r="J146" s="214"/>
      <c r="K146" s="214"/>
      <c r="L146" s="214"/>
      <c r="M146" s="214"/>
      <c r="N146" s="214"/>
      <c r="O146" s="214"/>
      <c r="P146" s="214"/>
      <c r="Q146" s="214"/>
      <c r="R146" s="214"/>
      <c r="S146" s="214"/>
      <c r="T146" s="214"/>
      <c r="U146" s="214"/>
      <c r="V146" s="214"/>
      <c r="W146" s="214"/>
      <c r="X146" s="214"/>
      <c r="Y146" s="213"/>
      <c r="Z146" s="213"/>
      <c r="AA146" s="213"/>
    </row>
    <row r="147" spans="1:27" ht="93.75" customHeight="1" x14ac:dyDescent="0.25">
      <c r="A147" s="210"/>
      <c r="B147" s="213"/>
      <c r="C147" s="213"/>
      <c r="D147" s="213"/>
      <c r="E147" s="213"/>
      <c r="F147" s="214"/>
      <c r="G147" s="214"/>
      <c r="H147" s="214"/>
      <c r="I147" s="214"/>
      <c r="J147" s="214"/>
      <c r="K147" s="214"/>
      <c r="L147" s="214"/>
      <c r="M147" s="214"/>
      <c r="N147" s="214"/>
      <c r="O147" s="214"/>
      <c r="P147" s="214"/>
      <c r="Q147" s="214"/>
      <c r="R147" s="214"/>
      <c r="S147" s="214"/>
      <c r="T147" s="214"/>
      <c r="U147" s="214"/>
      <c r="V147" s="214"/>
      <c r="W147" s="214"/>
      <c r="X147" s="214"/>
      <c r="Y147" s="213"/>
      <c r="Z147" s="213"/>
      <c r="AA147" s="213"/>
    </row>
    <row r="148" spans="1:27" ht="93.75" customHeight="1" x14ac:dyDescent="0.25">
      <c r="A148" s="210"/>
      <c r="B148" s="213"/>
      <c r="C148" s="213"/>
      <c r="D148" s="213"/>
      <c r="E148" s="213"/>
      <c r="F148" s="214"/>
      <c r="G148" s="214"/>
      <c r="H148" s="214"/>
      <c r="I148" s="214"/>
      <c r="J148" s="214"/>
      <c r="K148" s="214"/>
      <c r="L148" s="214"/>
      <c r="M148" s="214"/>
      <c r="N148" s="214"/>
      <c r="O148" s="214"/>
      <c r="P148" s="214"/>
      <c r="Q148" s="214"/>
      <c r="R148" s="214"/>
      <c r="S148" s="214"/>
      <c r="T148" s="214"/>
      <c r="U148" s="214"/>
      <c r="V148" s="214"/>
      <c r="W148" s="214"/>
      <c r="X148" s="214"/>
      <c r="Y148" s="213"/>
      <c r="Z148" s="213"/>
      <c r="AA148" s="213"/>
    </row>
    <row r="149" spans="1:27" ht="93.75" customHeight="1" x14ac:dyDescent="0.25">
      <c r="A149" s="210"/>
      <c r="B149" s="213"/>
      <c r="C149" s="213"/>
      <c r="D149" s="213"/>
      <c r="E149" s="213"/>
      <c r="F149" s="214"/>
      <c r="G149" s="214"/>
      <c r="H149" s="214"/>
      <c r="I149" s="214"/>
      <c r="J149" s="214"/>
      <c r="K149" s="214"/>
      <c r="L149" s="214"/>
      <c r="M149" s="214"/>
      <c r="N149" s="214"/>
      <c r="O149" s="214"/>
      <c r="P149" s="214"/>
      <c r="Q149" s="214"/>
      <c r="R149" s="214"/>
      <c r="S149" s="214"/>
      <c r="T149" s="214"/>
      <c r="U149" s="214"/>
      <c r="V149" s="214"/>
      <c r="W149" s="214"/>
      <c r="X149" s="214"/>
      <c r="Y149" s="213"/>
      <c r="Z149" s="213"/>
      <c r="AA149" s="213"/>
    </row>
    <row r="150" spans="1:27" ht="93.75" customHeight="1" x14ac:dyDescent="0.25">
      <c r="A150" s="210"/>
      <c r="B150" s="213"/>
      <c r="C150" s="213"/>
      <c r="D150" s="213"/>
      <c r="E150" s="213"/>
      <c r="F150" s="214"/>
      <c r="G150" s="214"/>
      <c r="H150" s="214"/>
      <c r="I150" s="214"/>
      <c r="J150" s="214"/>
      <c r="K150" s="214"/>
      <c r="L150" s="214"/>
      <c r="M150" s="214"/>
      <c r="N150" s="214"/>
      <c r="O150" s="214"/>
      <c r="P150" s="214"/>
      <c r="Q150" s="214"/>
      <c r="R150" s="214"/>
      <c r="S150" s="214"/>
      <c r="T150" s="214"/>
      <c r="U150" s="214"/>
      <c r="V150" s="214"/>
      <c r="W150" s="214"/>
      <c r="X150" s="214"/>
      <c r="Y150" s="213"/>
      <c r="Z150" s="213"/>
      <c r="AA150" s="213"/>
    </row>
    <row r="151" spans="1:27" ht="93.75" customHeight="1" x14ac:dyDescent="0.25">
      <c r="A151" s="210"/>
      <c r="B151" s="213"/>
      <c r="C151" s="213"/>
      <c r="D151" s="213"/>
      <c r="E151" s="213"/>
      <c r="F151" s="214"/>
      <c r="G151" s="214"/>
      <c r="H151" s="214"/>
      <c r="I151" s="214"/>
      <c r="J151" s="214"/>
      <c r="K151" s="214"/>
      <c r="L151" s="214"/>
      <c r="M151" s="214"/>
      <c r="N151" s="214"/>
      <c r="O151" s="214"/>
      <c r="P151" s="214"/>
      <c r="Q151" s="214"/>
      <c r="R151" s="214"/>
      <c r="S151" s="214"/>
      <c r="T151" s="214"/>
      <c r="U151" s="214"/>
      <c r="V151" s="214"/>
      <c r="W151" s="214"/>
      <c r="X151" s="214"/>
      <c r="Y151" s="213"/>
      <c r="Z151" s="213"/>
      <c r="AA151" s="213"/>
    </row>
    <row r="152" spans="1:27" ht="93.75" customHeight="1" x14ac:dyDescent="0.25">
      <c r="A152" s="210"/>
      <c r="B152" s="213"/>
      <c r="C152" s="213"/>
      <c r="D152" s="213"/>
      <c r="E152" s="213"/>
      <c r="F152" s="214"/>
      <c r="G152" s="214"/>
      <c r="H152" s="214"/>
      <c r="I152" s="214"/>
      <c r="J152" s="214"/>
      <c r="K152" s="214"/>
      <c r="L152" s="214"/>
      <c r="M152" s="214"/>
      <c r="N152" s="214"/>
      <c r="O152" s="214"/>
      <c r="P152" s="214"/>
      <c r="Q152" s="214"/>
      <c r="R152" s="214"/>
      <c r="S152" s="214"/>
      <c r="T152" s="214"/>
      <c r="U152" s="214"/>
      <c r="V152" s="214"/>
      <c r="W152" s="214"/>
      <c r="X152" s="214"/>
      <c r="Y152" s="213"/>
      <c r="Z152" s="213"/>
      <c r="AA152" s="213"/>
    </row>
    <row r="153" spans="1:27" ht="93.75" customHeight="1" x14ac:dyDescent="0.25">
      <c r="A153" s="210"/>
      <c r="B153" s="213"/>
      <c r="C153" s="213"/>
      <c r="D153" s="213"/>
      <c r="E153" s="213"/>
      <c r="F153" s="214"/>
      <c r="G153" s="214"/>
      <c r="H153" s="214"/>
      <c r="I153" s="214"/>
      <c r="J153" s="214"/>
      <c r="K153" s="214"/>
      <c r="L153" s="214"/>
      <c r="M153" s="214"/>
      <c r="N153" s="214"/>
      <c r="O153" s="214"/>
      <c r="P153" s="214"/>
      <c r="Q153" s="214"/>
      <c r="R153" s="214"/>
      <c r="S153" s="214"/>
      <c r="T153" s="214"/>
      <c r="U153" s="214"/>
      <c r="V153" s="214"/>
      <c r="W153" s="214"/>
      <c r="X153" s="214"/>
      <c r="Y153" s="213"/>
      <c r="Z153" s="213"/>
      <c r="AA153" s="213"/>
    </row>
    <row r="154" spans="1:27" ht="93.75" customHeight="1" x14ac:dyDescent="0.25">
      <c r="A154" s="210"/>
      <c r="B154" s="213"/>
      <c r="C154" s="213"/>
      <c r="D154" s="213"/>
      <c r="E154" s="213"/>
      <c r="F154" s="214"/>
      <c r="G154" s="214"/>
      <c r="H154" s="214"/>
      <c r="I154" s="214"/>
      <c r="J154" s="214"/>
      <c r="K154" s="214"/>
      <c r="L154" s="214"/>
      <c r="M154" s="214"/>
      <c r="N154" s="214"/>
      <c r="O154" s="214"/>
      <c r="P154" s="214"/>
      <c r="Q154" s="214"/>
      <c r="R154" s="214"/>
      <c r="S154" s="214"/>
      <c r="T154" s="214"/>
      <c r="U154" s="214"/>
      <c r="V154" s="214"/>
      <c r="W154" s="214"/>
      <c r="X154" s="214"/>
      <c r="Y154" s="213"/>
      <c r="Z154" s="213"/>
      <c r="AA154" s="213"/>
    </row>
    <row r="155" spans="1:27" ht="93.75" customHeight="1" x14ac:dyDescent="0.25">
      <c r="A155" s="210"/>
      <c r="B155" s="213"/>
      <c r="C155" s="213"/>
      <c r="D155" s="213"/>
      <c r="E155" s="213"/>
      <c r="F155" s="214"/>
      <c r="G155" s="214"/>
      <c r="H155" s="214"/>
      <c r="I155" s="214"/>
      <c r="J155" s="214"/>
      <c r="K155" s="214"/>
      <c r="L155" s="214"/>
      <c r="M155" s="214"/>
      <c r="N155" s="214"/>
      <c r="O155" s="214"/>
      <c r="P155" s="214"/>
      <c r="Q155" s="214"/>
      <c r="R155" s="214"/>
      <c r="S155" s="214"/>
      <c r="T155" s="214"/>
      <c r="U155" s="214"/>
      <c r="V155" s="214"/>
      <c r="W155" s="214"/>
      <c r="X155" s="214"/>
      <c r="Y155" s="213"/>
      <c r="Z155" s="213"/>
      <c r="AA155" s="213"/>
    </row>
    <row r="156" spans="1:27" ht="93.75" customHeight="1" x14ac:dyDescent="0.25">
      <c r="A156" s="210"/>
      <c r="B156" s="213"/>
      <c r="C156" s="213"/>
      <c r="D156" s="213"/>
      <c r="E156" s="213"/>
      <c r="F156" s="214"/>
      <c r="G156" s="214"/>
      <c r="H156" s="214"/>
      <c r="I156" s="214"/>
      <c r="J156" s="214"/>
      <c r="K156" s="214"/>
      <c r="L156" s="214"/>
      <c r="M156" s="214"/>
      <c r="N156" s="214"/>
      <c r="O156" s="214"/>
      <c r="P156" s="214"/>
      <c r="Q156" s="214"/>
      <c r="R156" s="214"/>
      <c r="S156" s="214"/>
      <c r="T156" s="214"/>
      <c r="U156" s="214"/>
      <c r="V156" s="214"/>
      <c r="W156" s="214"/>
      <c r="X156" s="214"/>
      <c r="Y156" s="213"/>
      <c r="Z156" s="213"/>
      <c r="AA156" s="213"/>
    </row>
    <row r="157" spans="1:27" ht="93.75" customHeight="1" x14ac:dyDescent="0.25">
      <c r="A157" s="210"/>
      <c r="B157" s="213"/>
      <c r="C157" s="213"/>
      <c r="D157" s="213"/>
      <c r="E157" s="213"/>
      <c r="F157" s="214"/>
      <c r="G157" s="214"/>
      <c r="H157" s="214"/>
      <c r="I157" s="214"/>
      <c r="J157" s="214"/>
      <c r="K157" s="214"/>
      <c r="L157" s="214"/>
      <c r="M157" s="214"/>
      <c r="N157" s="214"/>
      <c r="O157" s="214"/>
      <c r="P157" s="214"/>
      <c r="Q157" s="214"/>
      <c r="R157" s="214"/>
      <c r="S157" s="214"/>
      <c r="T157" s="214"/>
      <c r="U157" s="214"/>
      <c r="V157" s="214"/>
      <c r="W157" s="214"/>
      <c r="X157" s="214"/>
      <c r="Y157" s="213"/>
      <c r="Z157" s="213"/>
      <c r="AA157" s="213"/>
    </row>
    <row r="158" spans="1:27" ht="93.75" customHeight="1" x14ac:dyDescent="0.25">
      <c r="A158" s="210"/>
      <c r="B158" s="213"/>
      <c r="C158" s="213"/>
      <c r="D158" s="213"/>
      <c r="E158" s="213"/>
      <c r="F158" s="214"/>
      <c r="G158" s="214"/>
      <c r="H158" s="214"/>
      <c r="I158" s="214"/>
      <c r="J158" s="214"/>
      <c r="K158" s="214"/>
      <c r="L158" s="214"/>
      <c r="M158" s="214"/>
      <c r="N158" s="214"/>
      <c r="O158" s="214"/>
      <c r="P158" s="214"/>
      <c r="Q158" s="214"/>
      <c r="R158" s="214"/>
      <c r="S158" s="214"/>
      <c r="T158" s="214"/>
      <c r="U158" s="214"/>
      <c r="V158" s="214"/>
      <c r="W158" s="214"/>
      <c r="X158" s="214"/>
      <c r="Y158" s="213"/>
      <c r="Z158" s="213"/>
      <c r="AA158" s="213"/>
    </row>
    <row r="159" spans="1:27" ht="93.75" customHeight="1" x14ac:dyDescent="0.25">
      <c r="A159" s="210"/>
      <c r="B159" s="213"/>
      <c r="C159" s="213"/>
      <c r="D159" s="213"/>
      <c r="E159" s="213"/>
      <c r="F159" s="214"/>
      <c r="G159" s="214"/>
      <c r="H159" s="214"/>
      <c r="I159" s="214"/>
      <c r="J159" s="214"/>
      <c r="K159" s="214"/>
      <c r="L159" s="214"/>
      <c r="M159" s="214"/>
      <c r="N159" s="214"/>
      <c r="O159" s="214"/>
      <c r="P159" s="214"/>
      <c r="Q159" s="214"/>
      <c r="R159" s="214"/>
      <c r="S159" s="214"/>
      <c r="T159" s="214"/>
      <c r="U159" s="214"/>
      <c r="V159" s="214"/>
      <c r="W159" s="214"/>
      <c r="X159" s="214"/>
      <c r="Y159" s="213"/>
      <c r="Z159" s="213"/>
      <c r="AA159" s="213"/>
    </row>
    <row r="160" spans="1:27" ht="93.75" customHeight="1" x14ac:dyDescent="0.25">
      <c r="A160" s="210"/>
      <c r="B160" s="213"/>
      <c r="C160" s="213"/>
      <c r="D160" s="213"/>
      <c r="E160" s="213"/>
      <c r="F160" s="214"/>
      <c r="G160" s="214"/>
      <c r="H160" s="214"/>
      <c r="I160" s="214"/>
      <c r="J160" s="214"/>
      <c r="K160" s="214"/>
      <c r="L160" s="214"/>
      <c r="M160" s="214"/>
      <c r="N160" s="214"/>
      <c r="O160" s="214"/>
      <c r="P160" s="214"/>
      <c r="Q160" s="214"/>
      <c r="R160" s="214"/>
      <c r="S160" s="214"/>
      <c r="T160" s="214"/>
      <c r="U160" s="214"/>
      <c r="V160" s="214"/>
      <c r="W160" s="214"/>
      <c r="X160" s="214"/>
      <c r="Y160" s="213"/>
      <c r="Z160" s="213"/>
      <c r="AA160" s="213"/>
    </row>
    <row r="161" spans="1:27" ht="93.75" customHeight="1" x14ac:dyDescent="0.25">
      <c r="A161" s="210"/>
      <c r="B161" s="213"/>
      <c r="C161" s="213"/>
      <c r="D161" s="213"/>
      <c r="E161" s="213"/>
      <c r="F161" s="214"/>
      <c r="G161" s="214"/>
      <c r="H161" s="214"/>
      <c r="I161" s="214"/>
      <c r="J161" s="214"/>
      <c r="K161" s="214"/>
      <c r="L161" s="214"/>
      <c r="M161" s="214"/>
      <c r="N161" s="214"/>
      <c r="O161" s="214"/>
      <c r="P161" s="214"/>
      <c r="Q161" s="214"/>
      <c r="R161" s="214"/>
      <c r="S161" s="214"/>
      <c r="T161" s="214"/>
      <c r="U161" s="214"/>
      <c r="V161" s="214"/>
      <c r="W161" s="214"/>
      <c r="X161" s="214"/>
      <c r="Y161" s="213"/>
      <c r="Z161" s="213"/>
      <c r="AA161" s="213"/>
    </row>
    <row r="162" spans="1:27" ht="93.75" customHeight="1" x14ac:dyDescent="0.25">
      <c r="A162" s="210"/>
      <c r="B162" s="213"/>
      <c r="C162" s="213"/>
      <c r="D162" s="213"/>
      <c r="E162" s="213"/>
      <c r="F162" s="214"/>
      <c r="G162" s="214"/>
      <c r="H162" s="214"/>
      <c r="I162" s="214"/>
      <c r="J162" s="214"/>
      <c r="K162" s="214"/>
      <c r="L162" s="214"/>
      <c r="M162" s="214"/>
      <c r="N162" s="214"/>
      <c r="O162" s="214"/>
      <c r="P162" s="214"/>
      <c r="Q162" s="214"/>
      <c r="R162" s="214"/>
      <c r="S162" s="214"/>
      <c r="T162" s="214"/>
      <c r="U162" s="214"/>
      <c r="V162" s="214"/>
      <c r="W162" s="214"/>
      <c r="X162" s="214"/>
      <c r="Y162" s="213"/>
      <c r="Z162" s="213"/>
      <c r="AA162" s="213"/>
    </row>
    <row r="163" spans="1:27" ht="93.75" customHeight="1" x14ac:dyDescent="0.25">
      <c r="A163" s="210"/>
      <c r="B163" s="213"/>
      <c r="C163" s="213"/>
      <c r="D163" s="213"/>
      <c r="E163" s="213"/>
      <c r="F163" s="214"/>
      <c r="G163" s="214"/>
      <c r="H163" s="214"/>
      <c r="I163" s="214"/>
      <c r="J163" s="214"/>
      <c r="K163" s="214"/>
      <c r="L163" s="214"/>
      <c r="M163" s="214"/>
      <c r="N163" s="214"/>
      <c r="O163" s="214"/>
      <c r="P163" s="214"/>
      <c r="Q163" s="214"/>
      <c r="R163" s="214"/>
      <c r="S163" s="214"/>
      <c r="T163" s="214"/>
      <c r="U163" s="214"/>
      <c r="V163" s="214"/>
      <c r="W163" s="214"/>
      <c r="X163" s="214"/>
      <c r="Y163" s="213"/>
      <c r="Z163" s="213"/>
      <c r="AA163" s="213"/>
    </row>
    <row r="164" spans="1:27" ht="93.75" customHeight="1" x14ac:dyDescent="0.25">
      <c r="A164" s="210"/>
      <c r="B164" s="213"/>
      <c r="C164" s="213"/>
      <c r="D164" s="213"/>
      <c r="E164" s="213"/>
      <c r="F164" s="214"/>
      <c r="G164" s="214"/>
      <c r="H164" s="214"/>
      <c r="I164" s="214"/>
      <c r="J164" s="214"/>
      <c r="K164" s="214"/>
      <c r="L164" s="214"/>
      <c r="M164" s="214"/>
      <c r="N164" s="214"/>
      <c r="O164" s="214"/>
      <c r="P164" s="214"/>
      <c r="Q164" s="214"/>
      <c r="R164" s="214"/>
      <c r="S164" s="214"/>
      <c r="T164" s="214"/>
      <c r="U164" s="214"/>
      <c r="V164" s="214"/>
      <c r="W164" s="214"/>
      <c r="X164" s="214"/>
      <c r="Y164" s="213"/>
      <c r="Z164" s="213"/>
      <c r="AA164" s="213"/>
    </row>
    <row r="165" spans="1:27" ht="93.75" customHeight="1" x14ac:dyDescent="0.25">
      <c r="A165" s="210"/>
      <c r="B165" s="213"/>
      <c r="C165" s="213"/>
      <c r="D165" s="213"/>
      <c r="E165" s="213"/>
      <c r="F165" s="214"/>
      <c r="G165" s="214"/>
      <c r="H165" s="214"/>
      <c r="I165" s="214"/>
      <c r="J165" s="214"/>
      <c r="K165" s="214"/>
      <c r="L165" s="214"/>
      <c r="M165" s="214"/>
      <c r="N165" s="214"/>
      <c r="O165" s="214"/>
      <c r="P165" s="214"/>
      <c r="Q165" s="214"/>
      <c r="R165" s="214"/>
      <c r="S165" s="214"/>
      <c r="T165" s="214"/>
      <c r="U165" s="214"/>
      <c r="V165" s="214"/>
      <c r="W165" s="214"/>
      <c r="X165" s="214"/>
      <c r="Y165" s="213"/>
      <c r="Z165" s="213"/>
      <c r="AA165" s="213"/>
    </row>
    <row r="166" spans="1:27" ht="93.75" customHeight="1" x14ac:dyDescent="0.25">
      <c r="A166" s="210"/>
      <c r="B166" s="213"/>
      <c r="C166" s="213"/>
      <c r="D166" s="213"/>
      <c r="E166" s="213"/>
      <c r="F166" s="214"/>
      <c r="G166" s="214"/>
      <c r="H166" s="214"/>
      <c r="I166" s="214"/>
      <c r="J166" s="214"/>
      <c r="K166" s="214"/>
      <c r="L166" s="214"/>
      <c r="M166" s="214"/>
      <c r="N166" s="214"/>
      <c r="O166" s="214"/>
      <c r="P166" s="214"/>
      <c r="Q166" s="214"/>
      <c r="R166" s="214"/>
      <c r="S166" s="214"/>
      <c r="T166" s="214"/>
      <c r="U166" s="214"/>
      <c r="V166" s="214"/>
      <c r="W166" s="214"/>
      <c r="X166" s="214"/>
      <c r="Y166" s="213"/>
      <c r="Z166" s="213"/>
      <c r="AA166" s="213"/>
    </row>
    <row r="167" spans="1:27" ht="93.75" customHeight="1" x14ac:dyDescent="0.25">
      <c r="A167" s="210"/>
      <c r="B167" s="213"/>
      <c r="C167" s="213"/>
      <c r="D167" s="213"/>
      <c r="E167" s="213"/>
      <c r="F167" s="214"/>
      <c r="G167" s="214"/>
      <c r="H167" s="214"/>
      <c r="I167" s="214"/>
      <c r="J167" s="214"/>
      <c r="K167" s="214"/>
      <c r="L167" s="214"/>
      <c r="M167" s="214"/>
      <c r="N167" s="214"/>
      <c r="O167" s="214"/>
      <c r="P167" s="214"/>
      <c r="Q167" s="214"/>
      <c r="R167" s="214"/>
      <c r="S167" s="214"/>
      <c r="T167" s="214"/>
      <c r="U167" s="214"/>
      <c r="V167" s="214"/>
      <c r="W167" s="214"/>
      <c r="X167" s="214"/>
      <c r="Y167" s="213"/>
      <c r="Z167" s="213"/>
      <c r="AA167" s="213"/>
    </row>
    <row r="168" spans="1:27" ht="93.75" customHeight="1" x14ac:dyDescent="0.25">
      <c r="A168" s="210"/>
      <c r="B168" s="213"/>
      <c r="C168" s="213"/>
      <c r="D168" s="213"/>
      <c r="E168" s="213"/>
      <c r="F168" s="214"/>
      <c r="G168" s="214"/>
      <c r="H168" s="214"/>
      <c r="I168" s="214"/>
      <c r="J168" s="214"/>
      <c r="K168" s="214"/>
      <c r="L168" s="214"/>
      <c r="M168" s="214"/>
      <c r="N168" s="214"/>
      <c r="O168" s="214"/>
      <c r="P168" s="214"/>
      <c r="Q168" s="214"/>
      <c r="R168" s="214"/>
      <c r="S168" s="214"/>
      <c r="T168" s="214"/>
      <c r="U168" s="214"/>
      <c r="V168" s="214"/>
      <c r="W168" s="214"/>
      <c r="X168" s="214"/>
      <c r="Y168" s="213"/>
      <c r="Z168" s="213"/>
      <c r="AA168" s="213"/>
    </row>
    <row r="169" spans="1:27" ht="43.5" customHeight="1" x14ac:dyDescent="0.25">
      <c r="A169" s="210"/>
      <c r="B169" s="216"/>
      <c r="C169" s="216"/>
      <c r="D169" s="216"/>
      <c r="E169" s="216"/>
      <c r="F169" s="217"/>
      <c r="G169" s="217"/>
      <c r="H169" s="217"/>
      <c r="I169" s="217"/>
      <c r="J169" s="217"/>
      <c r="K169" s="217"/>
      <c r="L169" s="217"/>
      <c r="M169" s="217"/>
      <c r="N169" s="217"/>
      <c r="O169" s="217"/>
      <c r="P169" s="217"/>
      <c r="Q169" s="217"/>
      <c r="R169" s="217"/>
      <c r="S169" s="217"/>
      <c r="T169" s="217"/>
      <c r="U169" s="217"/>
      <c r="V169" s="217"/>
      <c r="W169" s="217"/>
      <c r="X169" s="217"/>
      <c r="Y169" s="216"/>
      <c r="Z169" s="213"/>
      <c r="AA169" s="213"/>
    </row>
    <row r="170" spans="1:27" ht="43.5" customHeight="1" x14ac:dyDescent="0.25">
      <c r="A170" s="210"/>
      <c r="B170" s="216"/>
      <c r="C170" s="216"/>
      <c r="D170" s="216"/>
      <c r="E170" s="216"/>
      <c r="F170" s="217"/>
      <c r="G170" s="217"/>
      <c r="H170" s="217"/>
      <c r="I170" s="217"/>
      <c r="J170" s="217"/>
      <c r="K170" s="217"/>
      <c r="L170" s="217"/>
      <c r="M170" s="217"/>
      <c r="N170" s="217"/>
      <c r="O170" s="217"/>
      <c r="P170" s="217"/>
      <c r="Q170" s="217"/>
      <c r="R170" s="217"/>
      <c r="S170" s="217"/>
      <c r="T170" s="217"/>
      <c r="U170" s="217"/>
      <c r="V170" s="217"/>
      <c r="W170" s="217"/>
      <c r="X170" s="217"/>
      <c r="Y170" s="216"/>
      <c r="Z170" s="213"/>
      <c r="AA170" s="213"/>
    </row>
    <row r="171" spans="1:27" x14ac:dyDescent="0.25">
      <c r="A171" s="210"/>
      <c r="B171" s="218"/>
      <c r="C171" s="218"/>
      <c r="D171" s="218"/>
      <c r="E171" s="218"/>
      <c r="F171" s="217"/>
      <c r="G171" s="217"/>
      <c r="H171" s="217"/>
      <c r="I171" s="217"/>
      <c r="J171" s="217"/>
      <c r="K171" s="217"/>
      <c r="L171" s="217"/>
      <c r="M171" s="217"/>
      <c r="N171" s="217"/>
      <c r="O171" s="217"/>
      <c r="P171" s="217"/>
      <c r="Q171" s="217"/>
      <c r="R171" s="217"/>
      <c r="S171" s="217"/>
      <c r="T171" s="217"/>
      <c r="U171" s="217"/>
      <c r="V171" s="217"/>
      <c r="W171" s="217"/>
      <c r="X171" s="217"/>
      <c r="Y171" s="216"/>
      <c r="Z171" s="213"/>
      <c r="AA171" s="213"/>
    </row>
    <row r="172" spans="1:27" x14ac:dyDescent="0.25">
      <c r="A172" s="210"/>
      <c r="B172" s="220"/>
      <c r="C172" s="220"/>
      <c r="D172" s="218"/>
      <c r="E172" s="218"/>
      <c r="F172" s="217"/>
      <c r="G172" s="217"/>
      <c r="H172" s="217"/>
      <c r="I172" s="217"/>
      <c r="J172" s="217"/>
      <c r="K172" s="217"/>
      <c r="L172" s="217"/>
      <c r="M172" s="217"/>
      <c r="N172" s="217"/>
      <c r="O172" s="217"/>
      <c r="P172" s="217"/>
      <c r="Q172" s="217"/>
      <c r="R172" s="217"/>
      <c r="S172" s="217"/>
      <c r="T172" s="217"/>
      <c r="U172" s="217"/>
      <c r="V172" s="217"/>
      <c r="W172" s="217"/>
      <c r="X172" s="217"/>
      <c r="Y172" s="216"/>
      <c r="Z172" s="213"/>
      <c r="AA172" s="213"/>
    </row>
    <row r="173" spans="1:27" x14ac:dyDescent="0.25">
      <c r="A173" s="210"/>
      <c r="B173" s="218"/>
      <c r="C173" s="218"/>
      <c r="D173" s="218"/>
      <c r="E173" s="218"/>
      <c r="F173" s="217"/>
      <c r="G173" s="217"/>
      <c r="H173" s="217"/>
      <c r="I173" s="217"/>
      <c r="J173" s="217"/>
      <c r="K173" s="217"/>
      <c r="L173" s="217"/>
      <c r="M173" s="217"/>
      <c r="N173" s="217"/>
      <c r="O173" s="217"/>
      <c r="P173" s="217"/>
      <c r="Q173" s="217"/>
      <c r="R173" s="217"/>
      <c r="S173" s="217"/>
      <c r="T173" s="217"/>
      <c r="U173" s="217"/>
      <c r="V173" s="217"/>
      <c r="W173" s="217"/>
      <c r="X173" s="217"/>
      <c r="Y173" s="216"/>
      <c r="Z173" s="213"/>
      <c r="AA173" s="213"/>
    </row>
    <row r="174" spans="1:27" x14ac:dyDescent="0.25">
      <c r="A174" s="210"/>
      <c r="B174" s="220"/>
      <c r="C174" s="220"/>
      <c r="D174" s="218"/>
      <c r="E174" s="218"/>
      <c r="F174" s="217"/>
      <c r="G174" s="217"/>
      <c r="H174" s="217"/>
      <c r="I174" s="217"/>
      <c r="J174" s="217"/>
      <c r="K174" s="217"/>
      <c r="L174" s="217"/>
      <c r="M174" s="217"/>
      <c r="N174" s="217"/>
      <c r="O174" s="217"/>
      <c r="P174" s="217"/>
      <c r="Q174" s="217"/>
      <c r="R174" s="217"/>
      <c r="S174" s="217"/>
      <c r="T174" s="217"/>
      <c r="U174" s="217"/>
      <c r="V174" s="217"/>
      <c r="W174" s="217"/>
      <c r="X174" s="217"/>
      <c r="Y174" s="216"/>
      <c r="Z174" s="213"/>
      <c r="AA174" s="213"/>
    </row>
    <row r="175" spans="1:27" x14ac:dyDescent="0.25">
      <c r="A175" s="210"/>
      <c r="B175" s="218"/>
      <c r="C175" s="218"/>
      <c r="D175" s="218"/>
      <c r="E175" s="218"/>
      <c r="F175" s="217"/>
      <c r="G175" s="217"/>
      <c r="H175" s="217"/>
      <c r="I175" s="217"/>
      <c r="J175" s="217"/>
      <c r="K175" s="217"/>
      <c r="L175" s="217"/>
      <c r="M175" s="217"/>
      <c r="N175" s="217"/>
      <c r="O175" s="217"/>
      <c r="P175" s="217"/>
      <c r="Q175" s="217"/>
      <c r="R175" s="217"/>
      <c r="S175" s="217"/>
      <c r="T175" s="217"/>
      <c r="U175" s="217"/>
      <c r="V175" s="217"/>
      <c r="W175" s="217"/>
      <c r="X175" s="217"/>
      <c r="Y175" s="216"/>
      <c r="Z175" s="213"/>
      <c r="AA175" s="213"/>
    </row>
    <row r="176" spans="1:27" x14ac:dyDescent="0.25">
      <c r="A176" s="210"/>
      <c r="B176" s="220"/>
      <c r="C176" s="220"/>
      <c r="D176" s="218"/>
      <c r="E176" s="218"/>
      <c r="F176" s="217"/>
      <c r="G176" s="217"/>
      <c r="H176" s="217"/>
      <c r="I176" s="217"/>
      <c r="J176" s="217"/>
      <c r="K176" s="217"/>
      <c r="L176" s="217"/>
      <c r="M176" s="217"/>
      <c r="N176" s="217"/>
      <c r="O176" s="217"/>
      <c r="P176" s="217"/>
      <c r="Q176" s="217"/>
      <c r="R176" s="217"/>
      <c r="S176" s="217"/>
      <c r="T176" s="217"/>
      <c r="U176" s="217"/>
      <c r="V176" s="217"/>
      <c r="W176" s="217"/>
      <c r="X176" s="217"/>
      <c r="Y176" s="216"/>
      <c r="Z176" s="213"/>
      <c r="AA176" s="213"/>
    </row>
    <row r="177" spans="1:27" x14ac:dyDescent="0.25">
      <c r="A177" s="210"/>
      <c r="B177" s="218"/>
      <c r="C177" s="218"/>
      <c r="D177" s="218"/>
      <c r="E177" s="218"/>
      <c r="F177" s="217"/>
      <c r="G177" s="217"/>
      <c r="H177" s="217"/>
      <c r="I177" s="217"/>
      <c r="J177" s="217"/>
      <c r="K177" s="217"/>
      <c r="L177" s="217"/>
      <c r="M177" s="217"/>
      <c r="N177" s="217"/>
      <c r="O177" s="217"/>
      <c r="P177" s="217"/>
      <c r="Q177" s="217"/>
      <c r="R177" s="217"/>
      <c r="S177" s="217"/>
      <c r="T177" s="217"/>
      <c r="U177" s="217"/>
      <c r="V177" s="217"/>
      <c r="W177" s="217"/>
      <c r="X177" s="217"/>
      <c r="Y177" s="216"/>
      <c r="Z177" s="213"/>
      <c r="AA177" s="213"/>
    </row>
    <row r="178" spans="1:27" x14ac:dyDescent="0.25">
      <c r="A178" s="210"/>
      <c r="B178" s="220"/>
      <c r="C178" s="220"/>
      <c r="D178" s="218"/>
      <c r="E178" s="218"/>
      <c r="F178" s="217"/>
      <c r="G178" s="217"/>
      <c r="H178" s="217"/>
      <c r="I178" s="217"/>
      <c r="J178" s="217"/>
      <c r="K178" s="217"/>
      <c r="L178" s="217"/>
      <c r="M178" s="217"/>
      <c r="N178" s="217"/>
      <c r="O178" s="217"/>
      <c r="P178" s="217"/>
      <c r="Q178" s="217"/>
      <c r="R178" s="217"/>
      <c r="S178" s="217"/>
      <c r="T178" s="217"/>
      <c r="U178" s="217"/>
      <c r="V178" s="217"/>
      <c r="W178" s="217"/>
      <c r="X178" s="217"/>
      <c r="Y178" s="216"/>
      <c r="Z178" s="213"/>
      <c r="AA178" s="213"/>
    </row>
    <row r="179" spans="1:27" x14ac:dyDescent="0.25">
      <c r="A179" s="210"/>
      <c r="B179" s="218"/>
      <c r="C179" s="218"/>
      <c r="D179" s="218"/>
      <c r="E179" s="218"/>
      <c r="F179" s="217"/>
      <c r="G179" s="217"/>
      <c r="H179" s="217"/>
      <c r="I179" s="217"/>
      <c r="J179" s="217"/>
      <c r="K179" s="217"/>
      <c r="L179" s="217"/>
      <c r="M179" s="217"/>
      <c r="N179" s="217"/>
      <c r="O179" s="217"/>
      <c r="P179" s="217"/>
      <c r="Q179" s="217"/>
      <c r="R179" s="217"/>
      <c r="S179" s="217"/>
      <c r="T179" s="217"/>
      <c r="U179" s="217"/>
      <c r="V179" s="217"/>
      <c r="W179" s="217"/>
      <c r="X179" s="217"/>
      <c r="Y179" s="216"/>
      <c r="Z179" s="213"/>
      <c r="AA179" s="213"/>
    </row>
    <row r="180" spans="1:27" x14ac:dyDescent="0.25">
      <c r="A180" s="210"/>
      <c r="B180" s="220"/>
      <c r="C180" s="220"/>
      <c r="D180" s="218"/>
      <c r="E180" s="218"/>
      <c r="F180" s="217"/>
      <c r="G180" s="217"/>
      <c r="H180" s="217"/>
      <c r="I180" s="217"/>
      <c r="J180" s="217"/>
      <c r="K180" s="217"/>
      <c r="L180" s="217"/>
      <c r="M180" s="217"/>
      <c r="N180" s="217"/>
      <c r="O180" s="217"/>
      <c r="P180" s="217"/>
      <c r="Q180" s="217"/>
      <c r="R180" s="217"/>
      <c r="S180" s="217"/>
      <c r="T180" s="217"/>
      <c r="U180" s="217"/>
      <c r="V180" s="217"/>
      <c r="W180" s="217"/>
      <c r="X180" s="217"/>
      <c r="Y180" s="216"/>
      <c r="Z180" s="213"/>
      <c r="AA180" s="213"/>
    </row>
    <row r="181" spans="1:27" x14ac:dyDescent="0.25">
      <c r="A181" s="210"/>
      <c r="B181" s="218"/>
      <c r="C181" s="218"/>
      <c r="D181" s="218"/>
      <c r="E181" s="218"/>
      <c r="F181" s="217"/>
      <c r="G181" s="217"/>
      <c r="H181" s="217"/>
      <c r="I181" s="217"/>
      <c r="J181" s="217"/>
      <c r="K181" s="217"/>
      <c r="L181" s="217"/>
      <c r="M181" s="217"/>
      <c r="N181" s="217"/>
      <c r="O181" s="217"/>
      <c r="P181" s="217"/>
      <c r="Q181" s="217"/>
      <c r="R181" s="217"/>
      <c r="S181" s="217"/>
      <c r="T181" s="217"/>
      <c r="U181" s="217"/>
      <c r="V181" s="217"/>
      <c r="W181" s="217"/>
      <c r="X181" s="217"/>
      <c r="Y181" s="216"/>
      <c r="Z181" s="213"/>
      <c r="AA181" s="213"/>
    </row>
    <row r="182" spans="1:27" x14ac:dyDescent="0.25">
      <c r="A182" s="210"/>
      <c r="B182" s="220"/>
      <c r="C182" s="220"/>
      <c r="D182" s="218"/>
      <c r="E182" s="218"/>
      <c r="F182" s="217"/>
      <c r="G182" s="217"/>
      <c r="H182" s="217"/>
      <c r="I182" s="217"/>
      <c r="J182" s="217"/>
      <c r="K182" s="217"/>
      <c r="L182" s="217"/>
      <c r="M182" s="217"/>
      <c r="N182" s="217"/>
      <c r="O182" s="217"/>
      <c r="P182" s="217"/>
      <c r="Q182" s="217"/>
      <c r="R182" s="217"/>
      <c r="S182" s="217"/>
      <c r="T182" s="217"/>
      <c r="U182" s="217"/>
      <c r="V182" s="217"/>
      <c r="W182" s="217"/>
      <c r="X182" s="217"/>
      <c r="Y182" s="216"/>
      <c r="Z182" s="213"/>
      <c r="AA182" s="213"/>
    </row>
    <row r="183" spans="1:27" x14ac:dyDescent="0.25">
      <c r="A183" s="210"/>
      <c r="B183" s="218"/>
      <c r="C183" s="218"/>
      <c r="D183" s="218"/>
      <c r="E183" s="218"/>
      <c r="F183" s="217"/>
      <c r="G183" s="217"/>
      <c r="H183" s="217"/>
      <c r="I183" s="217"/>
      <c r="J183" s="217"/>
      <c r="K183" s="217"/>
      <c r="L183" s="217"/>
      <c r="M183" s="217"/>
      <c r="N183" s="217"/>
      <c r="O183" s="217"/>
      <c r="P183" s="217"/>
      <c r="Q183" s="217"/>
      <c r="R183" s="217"/>
      <c r="S183" s="217"/>
      <c r="T183" s="217"/>
      <c r="U183" s="217"/>
      <c r="V183" s="217"/>
      <c r="W183" s="217"/>
      <c r="X183" s="217"/>
      <c r="Y183" s="216"/>
      <c r="Z183" s="213"/>
      <c r="AA183" s="213"/>
    </row>
    <row r="184" spans="1:27" x14ac:dyDescent="0.25">
      <c r="A184" s="210"/>
      <c r="B184" s="220"/>
      <c r="C184" s="220"/>
      <c r="D184" s="218"/>
      <c r="E184" s="218"/>
      <c r="F184" s="217"/>
      <c r="G184" s="217"/>
      <c r="H184" s="217"/>
      <c r="I184" s="217"/>
      <c r="J184" s="217"/>
      <c r="K184" s="217"/>
      <c r="L184" s="217"/>
      <c r="M184" s="217"/>
      <c r="N184" s="217"/>
      <c r="O184" s="217"/>
      <c r="P184" s="217"/>
      <c r="Q184" s="217"/>
      <c r="R184" s="217"/>
      <c r="S184" s="217"/>
      <c r="T184" s="217"/>
      <c r="U184" s="217"/>
      <c r="V184" s="217"/>
      <c r="W184" s="217"/>
      <c r="X184" s="217"/>
      <c r="Y184" s="216"/>
      <c r="Z184" s="213"/>
      <c r="AA184" s="213"/>
    </row>
    <row r="185" spans="1:27" x14ac:dyDescent="0.25">
      <c r="A185" s="210"/>
      <c r="B185" s="218"/>
      <c r="C185" s="218"/>
      <c r="D185" s="218"/>
      <c r="E185" s="218"/>
      <c r="F185" s="217"/>
      <c r="G185" s="217"/>
      <c r="H185" s="217"/>
      <c r="I185" s="217"/>
      <c r="J185" s="217"/>
      <c r="K185" s="217"/>
      <c r="L185" s="217"/>
      <c r="M185" s="217"/>
      <c r="N185" s="217"/>
      <c r="O185" s="217"/>
      <c r="P185" s="217"/>
      <c r="Q185" s="217"/>
      <c r="R185" s="217"/>
      <c r="S185" s="217"/>
      <c r="T185" s="217"/>
      <c r="U185" s="217"/>
      <c r="V185" s="217"/>
      <c r="W185" s="217"/>
      <c r="X185" s="217"/>
      <c r="Y185" s="216"/>
      <c r="Z185" s="213"/>
      <c r="AA185" s="213"/>
    </row>
    <row r="186" spans="1:27" x14ac:dyDescent="0.25">
      <c r="A186" s="210"/>
      <c r="B186" s="220"/>
      <c r="C186" s="220"/>
      <c r="D186" s="218"/>
      <c r="E186" s="218"/>
      <c r="F186" s="217"/>
      <c r="G186" s="217"/>
      <c r="H186" s="217"/>
      <c r="I186" s="217"/>
      <c r="J186" s="217"/>
      <c r="K186" s="217"/>
      <c r="L186" s="217"/>
      <c r="M186" s="217"/>
      <c r="N186" s="217"/>
      <c r="O186" s="217"/>
      <c r="P186" s="217"/>
      <c r="Q186" s="217"/>
      <c r="R186" s="217"/>
      <c r="S186" s="217"/>
      <c r="T186" s="217"/>
      <c r="U186" s="217"/>
      <c r="V186" s="217"/>
      <c r="W186" s="217"/>
      <c r="X186" s="217"/>
      <c r="Y186" s="216"/>
      <c r="Z186" s="213"/>
      <c r="AA186" s="213"/>
    </row>
    <row r="187" spans="1:27" x14ac:dyDescent="0.25">
      <c r="A187" s="210"/>
      <c r="B187" s="218"/>
      <c r="C187" s="218"/>
      <c r="D187" s="218"/>
      <c r="E187" s="218"/>
      <c r="F187" s="217"/>
      <c r="G187" s="217"/>
      <c r="H187" s="217"/>
      <c r="I187" s="217"/>
      <c r="J187" s="217"/>
      <c r="K187" s="217"/>
      <c r="L187" s="217"/>
      <c r="M187" s="217"/>
      <c r="N187" s="217"/>
      <c r="O187" s="217"/>
      <c r="P187" s="217"/>
      <c r="Q187" s="217"/>
      <c r="R187" s="217"/>
      <c r="S187" s="217"/>
      <c r="T187" s="217"/>
      <c r="U187" s="217"/>
      <c r="V187" s="217"/>
      <c r="W187" s="217"/>
      <c r="X187" s="217"/>
      <c r="Y187" s="216"/>
      <c r="Z187" s="213"/>
      <c r="AA187" s="213"/>
    </row>
    <row r="188" spans="1:27" x14ac:dyDescent="0.25">
      <c r="A188" s="210"/>
      <c r="B188" s="220"/>
      <c r="C188" s="220"/>
      <c r="D188" s="218"/>
      <c r="E188" s="218"/>
      <c r="F188" s="217"/>
      <c r="G188" s="217"/>
      <c r="H188" s="217"/>
      <c r="I188" s="217"/>
      <c r="J188" s="217"/>
      <c r="K188" s="217"/>
      <c r="L188" s="217"/>
      <c r="M188" s="217"/>
      <c r="N188" s="217"/>
      <c r="O188" s="217"/>
      <c r="P188" s="217"/>
      <c r="Q188" s="217"/>
      <c r="R188" s="217"/>
      <c r="S188" s="217"/>
      <c r="T188" s="217"/>
      <c r="U188" s="217"/>
      <c r="V188" s="217"/>
      <c r="W188" s="217"/>
      <c r="X188" s="217"/>
      <c r="Y188" s="216"/>
      <c r="Z188" s="213"/>
      <c r="AA188" s="213"/>
    </row>
    <row r="189" spans="1:27" x14ac:dyDescent="0.25">
      <c r="A189" s="210"/>
      <c r="B189" s="218"/>
      <c r="C189" s="218"/>
      <c r="D189" s="218"/>
      <c r="E189" s="218"/>
      <c r="F189" s="217"/>
      <c r="G189" s="217"/>
      <c r="H189" s="217"/>
      <c r="I189" s="217"/>
      <c r="J189" s="217"/>
      <c r="K189" s="217"/>
      <c r="L189" s="217"/>
      <c r="M189" s="217"/>
      <c r="N189" s="217"/>
      <c r="O189" s="217"/>
      <c r="P189" s="217"/>
      <c r="Q189" s="217"/>
      <c r="R189" s="217"/>
      <c r="S189" s="217"/>
      <c r="T189" s="217"/>
      <c r="U189" s="217"/>
      <c r="V189" s="217"/>
      <c r="W189" s="217"/>
      <c r="X189" s="217"/>
      <c r="Y189" s="216"/>
      <c r="Z189" s="213"/>
      <c r="AA189" s="213"/>
    </row>
    <row r="190" spans="1:27" x14ac:dyDescent="0.25">
      <c r="A190" s="210"/>
      <c r="B190" s="220"/>
      <c r="C190" s="220"/>
      <c r="D190" s="218"/>
      <c r="E190" s="218"/>
      <c r="F190" s="217"/>
      <c r="G190" s="217"/>
      <c r="H190" s="217"/>
      <c r="I190" s="217"/>
      <c r="J190" s="217"/>
      <c r="K190" s="217"/>
      <c r="L190" s="217"/>
      <c r="M190" s="217"/>
      <c r="N190" s="217"/>
      <c r="O190" s="217"/>
      <c r="P190" s="217"/>
      <c r="Q190" s="217"/>
      <c r="R190" s="217"/>
      <c r="S190" s="217"/>
      <c r="T190" s="217"/>
      <c r="U190" s="217"/>
      <c r="V190" s="217"/>
      <c r="W190" s="217"/>
      <c r="X190" s="217"/>
      <c r="Y190" s="216"/>
      <c r="Z190" s="213"/>
      <c r="AA190" s="213"/>
    </row>
    <row r="191" spans="1:27" x14ac:dyDescent="0.25">
      <c r="A191" s="210"/>
      <c r="B191" s="218"/>
      <c r="C191" s="218"/>
      <c r="D191" s="218"/>
      <c r="E191" s="218"/>
      <c r="F191" s="217"/>
      <c r="G191" s="217"/>
      <c r="H191" s="217"/>
      <c r="I191" s="217"/>
      <c r="J191" s="217"/>
      <c r="K191" s="217"/>
      <c r="L191" s="217"/>
      <c r="M191" s="217"/>
      <c r="N191" s="217"/>
      <c r="O191" s="217"/>
      <c r="P191" s="217"/>
      <c r="Q191" s="217"/>
      <c r="R191" s="217"/>
      <c r="S191" s="217"/>
      <c r="T191" s="217"/>
      <c r="U191" s="217"/>
      <c r="V191" s="217"/>
      <c r="W191" s="217"/>
      <c r="X191" s="217"/>
      <c r="Y191" s="216"/>
      <c r="Z191" s="213"/>
      <c r="AA191" s="213"/>
    </row>
    <row r="192" spans="1:27" x14ac:dyDescent="0.25">
      <c r="A192" s="210"/>
      <c r="B192" s="220"/>
      <c r="C192" s="220"/>
      <c r="D192" s="218"/>
      <c r="E192" s="218"/>
      <c r="F192" s="217"/>
      <c r="G192" s="217"/>
      <c r="H192" s="217"/>
      <c r="I192" s="217"/>
      <c r="J192" s="217"/>
      <c r="K192" s="217"/>
      <c r="L192" s="217"/>
      <c r="M192" s="217"/>
      <c r="N192" s="217"/>
      <c r="O192" s="217"/>
      <c r="P192" s="217"/>
      <c r="Q192" s="217"/>
      <c r="R192" s="217"/>
      <c r="S192" s="217"/>
      <c r="T192" s="217"/>
      <c r="U192" s="217"/>
      <c r="V192" s="217"/>
      <c r="W192" s="217"/>
      <c r="X192" s="217"/>
      <c r="Y192" s="216"/>
      <c r="Z192" s="213"/>
      <c r="AA192" s="213"/>
    </row>
    <row r="193" spans="1:27" x14ac:dyDescent="0.25">
      <c r="A193" s="210"/>
      <c r="B193" s="218"/>
      <c r="C193" s="218"/>
      <c r="D193" s="218"/>
      <c r="E193" s="218"/>
      <c r="F193" s="217"/>
      <c r="G193" s="217"/>
      <c r="H193" s="217"/>
      <c r="I193" s="217"/>
      <c r="J193" s="217"/>
      <c r="K193" s="217"/>
      <c r="L193" s="217"/>
      <c r="M193" s="217"/>
      <c r="N193" s="217"/>
      <c r="O193" s="217"/>
      <c r="P193" s="217"/>
      <c r="Q193" s="217"/>
      <c r="R193" s="217"/>
      <c r="S193" s="217"/>
      <c r="T193" s="217"/>
      <c r="U193" s="217"/>
      <c r="V193" s="217"/>
      <c r="W193" s="217"/>
      <c r="X193" s="217"/>
      <c r="Y193" s="216"/>
      <c r="Z193" s="213"/>
      <c r="AA193" s="213"/>
    </row>
    <row r="194" spans="1:27" x14ac:dyDescent="0.25">
      <c r="A194" s="210"/>
      <c r="B194" s="220"/>
      <c r="C194" s="220"/>
      <c r="D194" s="218"/>
      <c r="E194" s="218"/>
      <c r="F194" s="217"/>
      <c r="G194" s="217"/>
      <c r="H194" s="217"/>
      <c r="I194" s="217"/>
      <c r="J194" s="217"/>
      <c r="K194" s="217"/>
      <c r="L194" s="217"/>
      <c r="M194" s="217"/>
      <c r="N194" s="217"/>
      <c r="O194" s="217"/>
      <c r="P194" s="217"/>
      <c r="Q194" s="217"/>
      <c r="R194" s="217"/>
      <c r="S194" s="217"/>
      <c r="T194" s="217"/>
      <c r="U194" s="217"/>
      <c r="V194" s="217"/>
      <c r="W194" s="217"/>
      <c r="X194" s="217"/>
      <c r="Y194" s="216"/>
      <c r="Z194" s="213"/>
      <c r="AA194" s="213"/>
    </row>
    <row r="195" spans="1:27" x14ac:dyDescent="0.25">
      <c r="A195" s="210"/>
      <c r="B195" s="218"/>
      <c r="C195" s="218"/>
      <c r="D195" s="218"/>
      <c r="E195" s="218"/>
      <c r="F195" s="217"/>
      <c r="G195" s="217"/>
      <c r="H195" s="217"/>
      <c r="I195" s="217"/>
      <c r="J195" s="217"/>
      <c r="K195" s="217"/>
      <c r="L195" s="217"/>
      <c r="M195" s="217"/>
      <c r="N195" s="217"/>
      <c r="O195" s="217"/>
      <c r="P195" s="217"/>
      <c r="Q195" s="217"/>
      <c r="R195" s="217"/>
      <c r="S195" s="217"/>
      <c r="T195" s="217"/>
      <c r="U195" s="217"/>
      <c r="V195" s="217"/>
      <c r="W195" s="217"/>
      <c r="X195" s="217"/>
      <c r="Y195" s="216"/>
      <c r="Z195" s="213"/>
      <c r="AA195" s="213"/>
    </row>
    <row r="196" spans="1:27" x14ac:dyDescent="0.25">
      <c r="A196" s="210"/>
      <c r="B196" s="220"/>
      <c r="C196" s="220"/>
      <c r="D196" s="218"/>
      <c r="E196" s="218"/>
      <c r="F196" s="217"/>
      <c r="G196" s="217"/>
      <c r="H196" s="217"/>
      <c r="I196" s="217"/>
      <c r="J196" s="217"/>
      <c r="K196" s="217"/>
      <c r="L196" s="217"/>
      <c r="M196" s="217"/>
      <c r="N196" s="217"/>
      <c r="O196" s="217"/>
      <c r="P196" s="217"/>
      <c r="Q196" s="217"/>
      <c r="R196" s="217"/>
      <c r="S196" s="217"/>
      <c r="T196" s="217"/>
      <c r="U196" s="217"/>
      <c r="V196" s="217"/>
      <c r="W196" s="217"/>
      <c r="X196" s="217"/>
      <c r="Y196" s="216"/>
      <c r="Z196" s="213"/>
      <c r="AA196" s="213"/>
    </row>
    <row r="197" spans="1:27" x14ac:dyDescent="0.25">
      <c r="A197" s="210"/>
      <c r="B197" s="218"/>
      <c r="C197" s="218"/>
      <c r="D197" s="218"/>
      <c r="E197" s="218"/>
      <c r="F197" s="217"/>
      <c r="G197" s="217"/>
      <c r="H197" s="217"/>
      <c r="I197" s="217"/>
      <c r="J197" s="217"/>
      <c r="K197" s="217"/>
      <c r="L197" s="217"/>
      <c r="M197" s="217"/>
      <c r="N197" s="217"/>
      <c r="O197" s="217"/>
      <c r="P197" s="217"/>
      <c r="Q197" s="217"/>
      <c r="R197" s="217"/>
      <c r="S197" s="217"/>
      <c r="T197" s="217"/>
      <c r="U197" s="217"/>
      <c r="V197" s="217"/>
      <c r="W197" s="217"/>
      <c r="X197" s="217"/>
      <c r="Y197" s="216"/>
      <c r="Z197" s="213"/>
      <c r="AA197" s="213"/>
    </row>
    <row r="198" spans="1:27" x14ac:dyDescent="0.25">
      <c r="A198" s="210"/>
      <c r="B198" s="220"/>
      <c r="C198" s="220"/>
      <c r="D198" s="218"/>
      <c r="E198" s="218"/>
      <c r="F198" s="217"/>
      <c r="G198" s="217"/>
      <c r="H198" s="217"/>
      <c r="I198" s="217"/>
      <c r="J198" s="217"/>
      <c r="K198" s="217"/>
      <c r="L198" s="217"/>
      <c r="M198" s="217"/>
      <c r="N198" s="217"/>
      <c r="O198" s="217"/>
      <c r="P198" s="217"/>
      <c r="Q198" s="217"/>
      <c r="R198" s="217"/>
      <c r="S198" s="217"/>
      <c r="T198" s="217"/>
      <c r="U198" s="217"/>
      <c r="V198" s="217"/>
      <c r="W198" s="217"/>
      <c r="X198" s="217"/>
      <c r="Y198" s="216"/>
      <c r="Z198" s="213"/>
      <c r="AA198" s="213"/>
    </row>
    <row r="199" spans="1:27" x14ac:dyDescent="0.25">
      <c r="A199" s="210"/>
      <c r="B199" s="218"/>
      <c r="C199" s="218"/>
      <c r="D199" s="218"/>
      <c r="E199" s="218"/>
      <c r="F199" s="217"/>
      <c r="G199" s="217"/>
      <c r="H199" s="217"/>
      <c r="I199" s="217"/>
      <c r="J199" s="217"/>
      <c r="K199" s="217"/>
      <c r="L199" s="217"/>
      <c r="M199" s="217"/>
      <c r="N199" s="217"/>
      <c r="O199" s="217"/>
      <c r="P199" s="217"/>
      <c r="Q199" s="217"/>
      <c r="R199" s="217"/>
      <c r="S199" s="217"/>
      <c r="T199" s="217"/>
      <c r="U199" s="217"/>
      <c r="V199" s="217"/>
      <c r="W199" s="217"/>
      <c r="X199" s="217"/>
      <c r="Y199" s="216"/>
      <c r="Z199" s="213"/>
      <c r="AA199" s="213"/>
    </row>
    <row r="200" spans="1:27" x14ac:dyDescent="0.25">
      <c r="A200" s="210"/>
      <c r="B200" s="220"/>
      <c r="C200" s="220"/>
      <c r="D200" s="218"/>
      <c r="E200" s="218"/>
      <c r="F200" s="217"/>
      <c r="G200" s="217"/>
      <c r="H200" s="217"/>
      <c r="I200" s="217"/>
      <c r="J200" s="217"/>
      <c r="K200" s="217"/>
      <c r="L200" s="217"/>
      <c r="M200" s="217"/>
      <c r="N200" s="217"/>
      <c r="O200" s="217"/>
      <c r="P200" s="217"/>
      <c r="Q200" s="217"/>
      <c r="R200" s="217"/>
      <c r="S200" s="217"/>
      <c r="T200" s="217"/>
      <c r="U200" s="217"/>
      <c r="V200" s="217"/>
      <c r="W200" s="217"/>
      <c r="X200" s="217"/>
      <c r="Y200" s="216"/>
      <c r="Z200" s="213"/>
      <c r="AA200" s="213"/>
    </row>
    <row r="201" spans="1:27" x14ac:dyDescent="0.25">
      <c r="A201" s="210"/>
      <c r="B201" s="218"/>
      <c r="C201" s="218"/>
      <c r="D201" s="218"/>
      <c r="E201" s="218"/>
      <c r="F201" s="217"/>
      <c r="G201" s="217"/>
      <c r="H201" s="217"/>
      <c r="I201" s="217"/>
      <c r="J201" s="217"/>
      <c r="K201" s="217"/>
      <c r="L201" s="217"/>
      <c r="M201" s="217"/>
      <c r="N201" s="217"/>
      <c r="O201" s="217"/>
      <c r="P201" s="217"/>
      <c r="Q201" s="217"/>
      <c r="R201" s="217"/>
      <c r="S201" s="217"/>
      <c r="T201" s="217"/>
      <c r="U201" s="217"/>
      <c r="V201" s="217"/>
      <c r="W201" s="217"/>
      <c r="X201" s="217"/>
      <c r="Y201" s="216"/>
      <c r="Z201" s="213"/>
      <c r="AA201" s="213"/>
    </row>
    <row r="202" spans="1:27" x14ac:dyDescent="0.25">
      <c r="A202" s="210"/>
      <c r="B202" s="220"/>
      <c r="C202" s="220"/>
      <c r="D202" s="218"/>
      <c r="E202" s="218"/>
      <c r="F202" s="217"/>
      <c r="G202" s="217"/>
      <c r="H202" s="217"/>
      <c r="I202" s="217"/>
      <c r="J202" s="217"/>
      <c r="K202" s="217"/>
      <c r="L202" s="217"/>
      <c r="M202" s="217"/>
      <c r="N202" s="217"/>
      <c r="O202" s="217"/>
      <c r="P202" s="217"/>
      <c r="Q202" s="217"/>
      <c r="R202" s="217"/>
      <c r="S202" s="217"/>
      <c r="T202" s="217"/>
      <c r="U202" s="217"/>
      <c r="V202" s="217"/>
      <c r="W202" s="217"/>
      <c r="X202" s="217"/>
      <c r="Y202" s="216"/>
      <c r="Z202" s="213"/>
      <c r="AA202" s="213"/>
    </row>
    <row r="203" spans="1:27" x14ac:dyDescent="0.25">
      <c r="A203" s="210"/>
      <c r="B203" s="218"/>
      <c r="C203" s="218"/>
      <c r="D203" s="218"/>
      <c r="E203" s="218"/>
      <c r="F203" s="217"/>
      <c r="G203" s="217"/>
      <c r="H203" s="217"/>
      <c r="I203" s="217"/>
      <c r="J203" s="217"/>
      <c r="K203" s="217"/>
      <c r="L203" s="217"/>
      <c r="M203" s="217"/>
      <c r="N203" s="217"/>
      <c r="O203" s="217"/>
      <c r="P203" s="217"/>
      <c r="Q203" s="217"/>
      <c r="R203" s="217"/>
      <c r="S203" s="217"/>
      <c r="T203" s="217"/>
      <c r="U203" s="217"/>
      <c r="V203" s="217"/>
      <c r="W203" s="217"/>
      <c r="X203" s="217"/>
      <c r="Y203" s="216"/>
      <c r="Z203" s="213"/>
      <c r="AA203" s="213"/>
    </row>
    <row r="204" spans="1:27" x14ac:dyDescent="0.25">
      <c r="A204" s="210"/>
      <c r="B204" s="220"/>
      <c r="C204" s="220"/>
      <c r="D204" s="218"/>
      <c r="E204" s="218"/>
      <c r="F204" s="217"/>
      <c r="G204" s="217"/>
      <c r="H204" s="217"/>
      <c r="I204" s="217"/>
      <c r="J204" s="217"/>
      <c r="K204" s="217"/>
      <c r="L204" s="217"/>
      <c r="M204" s="217"/>
      <c r="N204" s="217"/>
      <c r="O204" s="217"/>
      <c r="P204" s="217"/>
      <c r="Q204" s="217"/>
      <c r="R204" s="217"/>
      <c r="S204" s="217"/>
      <c r="T204" s="217"/>
      <c r="U204" s="217"/>
      <c r="V204" s="217"/>
      <c r="W204" s="217"/>
      <c r="X204" s="217"/>
      <c r="Y204" s="216"/>
      <c r="Z204" s="213"/>
      <c r="AA204" s="213"/>
    </row>
    <row r="205" spans="1:27" x14ac:dyDescent="0.25">
      <c r="A205" s="210"/>
      <c r="B205" s="218"/>
      <c r="C205" s="218"/>
      <c r="D205" s="218"/>
      <c r="E205" s="218"/>
      <c r="F205" s="217"/>
      <c r="G205" s="217"/>
      <c r="H205" s="217"/>
      <c r="I205" s="217"/>
      <c r="J205" s="217"/>
      <c r="K205" s="217"/>
      <c r="L205" s="217"/>
      <c r="M205" s="217"/>
      <c r="N205" s="217"/>
      <c r="O205" s="217"/>
      <c r="P205" s="217"/>
      <c r="Q205" s="217"/>
      <c r="R205" s="217"/>
      <c r="S205" s="217"/>
      <c r="T205" s="217"/>
      <c r="U205" s="217"/>
      <c r="V205" s="217"/>
      <c r="W205" s="217"/>
      <c r="X205" s="217"/>
      <c r="Y205" s="216"/>
      <c r="Z205" s="213"/>
      <c r="AA205" s="213"/>
    </row>
    <row r="206" spans="1:27" x14ac:dyDescent="0.25">
      <c r="A206" s="210"/>
      <c r="B206" s="220"/>
      <c r="C206" s="220"/>
      <c r="D206" s="218"/>
      <c r="E206" s="218"/>
      <c r="F206" s="217"/>
      <c r="G206" s="217"/>
      <c r="H206" s="217"/>
      <c r="I206" s="217"/>
      <c r="J206" s="217"/>
      <c r="K206" s="217"/>
      <c r="L206" s="217"/>
      <c r="M206" s="217"/>
      <c r="N206" s="217"/>
      <c r="O206" s="217"/>
      <c r="P206" s="217"/>
      <c r="Q206" s="217"/>
      <c r="R206" s="217"/>
      <c r="S206" s="217"/>
      <c r="T206" s="217"/>
      <c r="U206" s="217"/>
      <c r="V206" s="217"/>
      <c r="W206" s="217"/>
      <c r="X206" s="217"/>
      <c r="Y206" s="216"/>
      <c r="Z206" s="213"/>
      <c r="AA206" s="213"/>
    </row>
    <row r="207" spans="1:27" x14ac:dyDescent="0.25">
      <c r="A207" s="210"/>
      <c r="B207" s="218"/>
      <c r="C207" s="218"/>
      <c r="D207" s="218"/>
      <c r="E207" s="218"/>
      <c r="F207" s="217"/>
      <c r="G207" s="217"/>
      <c r="H207" s="217"/>
      <c r="I207" s="217"/>
      <c r="J207" s="217"/>
      <c r="K207" s="217"/>
      <c r="L207" s="217"/>
      <c r="M207" s="217"/>
      <c r="N207" s="217"/>
      <c r="O207" s="217"/>
      <c r="P207" s="217"/>
      <c r="Q207" s="217"/>
      <c r="R207" s="217"/>
      <c r="S207" s="217"/>
      <c r="T207" s="217"/>
      <c r="U207" s="217"/>
      <c r="V207" s="217"/>
      <c r="W207" s="217"/>
      <c r="X207" s="217"/>
      <c r="Y207" s="216"/>
      <c r="Z207" s="213"/>
      <c r="AA207" s="213"/>
    </row>
    <row r="208" spans="1:27" x14ac:dyDescent="0.25">
      <c r="A208" s="210"/>
      <c r="B208" s="220"/>
      <c r="C208" s="220"/>
      <c r="D208" s="218"/>
      <c r="E208" s="218"/>
      <c r="F208" s="217"/>
      <c r="G208" s="217"/>
      <c r="H208" s="217"/>
      <c r="I208" s="217"/>
      <c r="J208" s="217"/>
      <c r="K208" s="217"/>
      <c r="L208" s="217"/>
      <c r="M208" s="217"/>
      <c r="N208" s="217"/>
      <c r="O208" s="217"/>
      <c r="P208" s="217"/>
      <c r="Q208" s="217"/>
      <c r="R208" s="217"/>
      <c r="S208" s="217"/>
      <c r="T208" s="217"/>
      <c r="U208" s="217"/>
      <c r="V208" s="217"/>
      <c r="W208" s="217"/>
      <c r="X208" s="217"/>
      <c r="Y208" s="216"/>
      <c r="Z208" s="213"/>
      <c r="AA208" s="213"/>
    </row>
    <row r="209" spans="1:27" x14ac:dyDescent="0.25">
      <c r="A209" s="210"/>
      <c r="B209" s="218"/>
      <c r="C209" s="218"/>
      <c r="D209" s="218"/>
      <c r="E209" s="218"/>
      <c r="F209" s="217"/>
      <c r="G209" s="217"/>
      <c r="H209" s="217"/>
      <c r="I209" s="217"/>
      <c r="J209" s="217"/>
      <c r="K209" s="217"/>
      <c r="L209" s="217"/>
      <c r="M209" s="217"/>
      <c r="N209" s="217"/>
      <c r="O209" s="217"/>
      <c r="P209" s="217"/>
      <c r="Q209" s="217"/>
      <c r="R209" s="217"/>
      <c r="S209" s="217"/>
      <c r="T209" s="217"/>
      <c r="U209" s="217"/>
      <c r="V209" s="217"/>
      <c r="W209" s="217"/>
      <c r="X209" s="217"/>
      <c r="Y209" s="216"/>
      <c r="Z209" s="213"/>
      <c r="AA209" s="213"/>
    </row>
    <row r="210" spans="1:27" x14ac:dyDescent="0.25">
      <c r="A210" s="210"/>
      <c r="B210" s="220"/>
      <c r="C210" s="220"/>
      <c r="D210" s="218"/>
      <c r="E210" s="218"/>
      <c r="F210" s="217"/>
      <c r="G210" s="217"/>
      <c r="H210" s="217"/>
      <c r="I210" s="217"/>
      <c r="J210" s="217"/>
      <c r="K210" s="217"/>
      <c r="L210" s="217"/>
      <c r="M210" s="217"/>
      <c r="N210" s="217"/>
      <c r="O210" s="217"/>
      <c r="P210" s="217"/>
      <c r="Q210" s="217"/>
      <c r="R210" s="217"/>
      <c r="S210" s="217"/>
      <c r="T210" s="217"/>
      <c r="U210" s="217"/>
      <c r="V210" s="217"/>
      <c r="W210" s="217"/>
      <c r="X210" s="217"/>
      <c r="Y210" s="216"/>
      <c r="Z210" s="213"/>
      <c r="AA210" s="213"/>
    </row>
    <row r="211" spans="1:27" x14ac:dyDescent="0.25">
      <c r="A211" s="210"/>
      <c r="B211" s="218"/>
      <c r="C211" s="218"/>
      <c r="D211" s="218"/>
      <c r="E211" s="218"/>
      <c r="F211" s="217"/>
      <c r="G211" s="217"/>
      <c r="H211" s="217"/>
      <c r="I211" s="217"/>
      <c r="J211" s="217"/>
      <c r="K211" s="217"/>
      <c r="L211" s="217"/>
      <c r="M211" s="217"/>
      <c r="N211" s="217"/>
      <c r="O211" s="217"/>
      <c r="P211" s="217"/>
      <c r="Q211" s="217"/>
      <c r="R211" s="217"/>
      <c r="S211" s="217"/>
      <c r="T211" s="217"/>
      <c r="U211" s="217"/>
      <c r="V211" s="217"/>
      <c r="W211" s="217"/>
      <c r="X211" s="217"/>
      <c r="Y211" s="216"/>
      <c r="Z211" s="213"/>
      <c r="AA211" s="213"/>
    </row>
    <row r="212" spans="1:27" x14ac:dyDescent="0.25">
      <c r="A212" s="210"/>
      <c r="B212" s="220"/>
      <c r="C212" s="220"/>
      <c r="D212" s="218"/>
      <c r="E212" s="218"/>
      <c r="F212" s="217"/>
      <c r="G212" s="217"/>
      <c r="H212" s="217"/>
      <c r="I212" s="217"/>
      <c r="J212" s="217"/>
      <c r="K212" s="217"/>
      <c r="L212" s="217"/>
      <c r="M212" s="217"/>
      <c r="N212" s="217"/>
      <c r="O212" s="217"/>
      <c r="P212" s="217"/>
      <c r="Q212" s="217"/>
      <c r="R212" s="217"/>
      <c r="S212" s="217"/>
      <c r="T212" s="217"/>
      <c r="U212" s="217"/>
      <c r="V212" s="217"/>
      <c r="W212" s="217"/>
      <c r="X212" s="217"/>
      <c r="Y212" s="216"/>
      <c r="Z212" s="213"/>
      <c r="AA212" s="213"/>
    </row>
    <row r="213" spans="1:27" x14ac:dyDescent="0.25">
      <c r="A213" s="210"/>
      <c r="B213" s="218"/>
      <c r="C213" s="218"/>
      <c r="D213" s="218"/>
      <c r="E213" s="218"/>
      <c r="F213" s="217"/>
      <c r="G213" s="217"/>
      <c r="H213" s="217"/>
      <c r="I213" s="217"/>
      <c r="J213" s="217"/>
      <c r="K213" s="217"/>
      <c r="L213" s="217"/>
      <c r="M213" s="217"/>
      <c r="N213" s="217"/>
      <c r="O213" s="217"/>
      <c r="P213" s="217"/>
      <c r="Q213" s="217"/>
      <c r="R213" s="217"/>
      <c r="S213" s="217"/>
      <c r="T213" s="217"/>
      <c r="U213" s="217"/>
      <c r="V213" s="217"/>
      <c r="W213" s="217"/>
      <c r="X213" s="217"/>
      <c r="Y213" s="216"/>
      <c r="Z213" s="213"/>
      <c r="AA213" s="213"/>
    </row>
    <row r="214" spans="1:27" x14ac:dyDescent="0.25">
      <c r="A214" s="210"/>
      <c r="B214" s="220"/>
      <c r="C214" s="220"/>
      <c r="D214" s="218"/>
      <c r="E214" s="218"/>
      <c r="F214" s="217"/>
      <c r="G214" s="217"/>
      <c r="H214" s="217"/>
      <c r="I214" s="217"/>
      <c r="J214" s="217"/>
      <c r="K214" s="217"/>
      <c r="L214" s="217"/>
      <c r="M214" s="217"/>
      <c r="N214" s="217"/>
      <c r="O214" s="217"/>
      <c r="P214" s="217"/>
      <c r="Q214" s="217"/>
      <c r="R214" s="217"/>
      <c r="S214" s="217"/>
      <c r="T214" s="217"/>
      <c r="U214" s="217"/>
      <c r="V214" s="217"/>
      <c r="W214" s="217"/>
      <c r="X214" s="217"/>
      <c r="Y214" s="216"/>
      <c r="Z214" s="213"/>
      <c r="AA214" s="213"/>
    </row>
    <row r="215" spans="1:27" x14ac:dyDescent="0.25">
      <c r="A215" s="210"/>
      <c r="B215" s="218"/>
      <c r="C215" s="218"/>
      <c r="D215" s="218"/>
      <c r="E215" s="218"/>
      <c r="F215" s="217"/>
      <c r="G215" s="217"/>
      <c r="H215" s="217"/>
      <c r="I215" s="217"/>
      <c r="J215" s="217"/>
      <c r="K215" s="217"/>
      <c r="L215" s="217"/>
      <c r="M215" s="217"/>
      <c r="N215" s="217"/>
      <c r="O215" s="217"/>
      <c r="P215" s="217"/>
      <c r="Q215" s="217"/>
      <c r="R215" s="217"/>
      <c r="S215" s="217"/>
      <c r="T215" s="217"/>
      <c r="U215" s="217"/>
      <c r="V215" s="217"/>
      <c r="W215" s="217"/>
      <c r="X215" s="217"/>
      <c r="Y215" s="216"/>
      <c r="Z215" s="213"/>
      <c r="AA215" s="213"/>
    </row>
    <row r="216" spans="1:27" x14ac:dyDescent="0.25">
      <c r="A216" s="210"/>
      <c r="B216" s="220"/>
      <c r="C216" s="220"/>
      <c r="D216" s="218"/>
      <c r="E216" s="218"/>
      <c r="F216" s="217"/>
      <c r="G216" s="217"/>
      <c r="H216" s="217"/>
      <c r="I216" s="217"/>
      <c r="J216" s="217"/>
      <c r="K216" s="217"/>
      <c r="L216" s="217"/>
      <c r="M216" s="217"/>
      <c r="N216" s="217"/>
      <c r="O216" s="217"/>
      <c r="P216" s="217"/>
      <c r="Q216" s="217"/>
      <c r="R216" s="217"/>
      <c r="S216" s="217"/>
      <c r="T216" s="217"/>
      <c r="U216" s="217"/>
      <c r="V216" s="217"/>
      <c r="W216" s="217"/>
      <c r="X216" s="217"/>
      <c r="Y216" s="216"/>
      <c r="Z216" s="213"/>
      <c r="AA216" s="213"/>
    </row>
    <row r="217" spans="1:27" x14ac:dyDescent="0.25">
      <c r="A217" s="210"/>
      <c r="B217" s="218"/>
      <c r="C217" s="218"/>
      <c r="D217" s="218"/>
      <c r="E217" s="218"/>
      <c r="F217" s="217"/>
      <c r="G217" s="217"/>
      <c r="H217" s="217"/>
      <c r="I217" s="217"/>
      <c r="J217" s="217"/>
      <c r="K217" s="217"/>
      <c r="L217" s="217"/>
      <c r="M217" s="217"/>
      <c r="N217" s="217"/>
      <c r="O217" s="217"/>
      <c r="P217" s="217"/>
      <c r="Q217" s="217"/>
      <c r="R217" s="217"/>
      <c r="S217" s="217"/>
      <c r="T217" s="217"/>
      <c r="U217" s="217"/>
      <c r="V217" s="217"/>
      <c r="W217" s="217"/>
      <c r="X217" s="217"/>
      <c r="Y217" s="216"/>
      <c r="Z217" s="213"/>
      <c r="AA217" s="213"/>
    </row>
    <row r="218" spans="1:27" x14ac:dyDescent="0.25">
      <c r="A218" s="210"/>
      <c r="B218" s="220"/>
      <c r="C218" s="220"/>
      <c r="D218" s="218"/>
      <c r="E218" s="218"/>
      <c r="F218" s="217"/>
      <c r="G218" s="217"/>
      <c r="H218" s="217"/>
      <c r="I218" s="217"/>
      <c r="J218" s="217"/>
      <c r="K218" s="217"/>
      <c r="L218" s="217"/>
      <c r="M218" s="217"/>
      <c r="N218" s="217"/>
      <c r="O218" s="217"/>
      <c r="P218" s="217"/>
      <c r="Q218" s="217"/>
      <c r="R218" s="217"/>
      <c r="S218" s="217"/>
      <c r="T218" s="217"/>
      <c r="U218" s="217"/>
      <c r="V218" s="217"/>
      <c r="W218" s="217"/>
      <c r="X218" s="217"/>
      <c r="Y218" s="216"/>
      <c r="Z218" s="213"/>
      <c r="AA218" s="213"/>
    </row>
    <row r="219" spans="1:27" x14ac:dyDescent="0.25">
      <c r="A219" s="210"/>
      <c r="B219" s="218"/>
      <c r="C219" s="218"/>
      <c r="D219" s="218"/>
      <c r="E219" s="218"/>
      <c r="F219" s="217"/>
      <c r="G219" s="217"/>
      <c r="H219" s="217"/>
      <c r="I219" s="217"/>
      <c r="J219" s="217"/>
      <c r="K219" s="217"/>
      <c r="L219" s="217"/>
      <c r="M219" s="217"/>
      <c r="N219" s="217"/>
      <c r="O219" s="217"/>
      <c r="P219" s="217"/>
      <c r="Q219" s="217"/>
      <c r="R219" s="217"/>
      <c r="S219" s="217"/>
      <c r="T219" s="217"/>
      <c r="U219" s="217"/>
      <c r="V219" s="217"/>
      <c r="W219" s="217"/>
      <c r="X219" s="217"/>
      <c r="Y219" s="216"/>
      <c r="Z219" s="213"/>
      <c r="AA219" s="213"/>
    </row>
    <row r="220" spans="1:27" x14ac:dyDescent="0.25">
      <c r="A220" s="210"/>
      <c r="B220" s="220"/>
      <c r="C220" s="220"/>
      <c r="D220" s="218"/>
      <c r="E220" s="218"/>
      <c r="F220" s="217"/>
      <c r="G220" s="217"/>
      <c r="H220" s="217"/>
      <c r="I220" s="217"/>
      <c r="J220" s="217"/>
      <c r="K220" s="217"/>
      <c r="L220" s="217"/>
      <c r="M220" s="217"/>
      <c r="N220" s="217"/>
      <c r="O220" s="217"/>
      <c r="P220" s="217"/>
      <c r="Q220" s="217"/>
      <c r="R220" s="217"/>
      <c r="S220" s="217"/>
      <c r="T220" s="217"/>
      <c r="U220" s="217"/>
      <c r="V220" s="217"/>
      <c r="W220" s="217"/>
      <c r="X220" s="217"/>
      <c r="Y220" s="216"/>
      <c r="Z220" s="213"/>
      <c r="AA220" s="213"/>
    </row>
    <row r="221" spans="1:27" x14ac:dyDescent="0.25">
      <c r="A221" s="210"/>
      <c r="B221" s="218"/>
      <c r="C221" s="218"/>
      <c r="D221" s="218"/>
      <c r="E221" s="218"/>
      <c r="F221" s="217"/>
      <c r="G221" s="217"/>
      <c r="H221" s="217"/>
      <c r="I221" s="217"/>
      <c r="J221" s="217"/>
      <c r="K221" s="217"/>
      <c r="L221" s="217"/>
      <c r="M221" s="217"/>
      <c r="N221" s="217"/>
      <c r="O221" s="217"/>
      <c r="P221" s="217"/>
      <c r="Q221" s="217"/>
      <c r="R221" s="217"/>
      <c r="S221" s="217"/>
      <c r="T221" s="217"/>
      <c r="U221" s="217"/>
      <c r="V221" s="217"/>
      <c r="W221" s="217"/>
      <c r="X221" s="217"/>
      <c r="Y221" s="216"/>
      <c r="Z221" s="213"/>
      <c r="AA221" s="213"/>
    </row>
    <row r="222" spans="1:27" x14ac:dyDescent="0.25">
      <c r="A222" s="210"/>
      <c r="B222" s="220"/>
      <c r="C222" s="220"/>
      <c r="D222" s="218"/>
      <c r="E222" s="218"/>
      <c r="F222" s="217"/>
      <c r="G222" s="217"/>
      <c r="H222" s="217"/>
      <c r="I222" s="217"/>
      <c r="J222" s="217"/>
      <c r="K222" s="217"/>
      <c r="L222" s="217"/>
      <c r="M222" s="217"/>
      <c r="N222" s="217"/>
      <c r="O222" s="217"/>
      <c r="P222" s="217"/>
      <c r="Q222" s="217"/>
      <c r="R222" s="217"/>
      <c r="S222" s="217"/>
      <c r="T222" s="217"/>
      <c r="U222" s="217"/>
      <c r="V222" s="217"/>
      <c r="W222" s="217"/>
      <c r="X222" s="217"/>
      <c r="Y222" s="216"/>
      <c r="Z222" s="213"/>
      <c r="AA222" s="213"/>
    </row>
    <row r="223" spans="1:27" x14ac:dyDescent="0.25">
      <c r="A223" s="210"/>
      <c r="B223" s="218"/>
      <c r="C223" s="218"/>
      <c r="D223" s="218"/>
      <c r="E223" s="218"/>
      <c r="F223" s="217"/>
      <c r="G223" s="217"/>
      <c r="H223" s="217"/>
      <c r="I223" s="217"/>
      <c r="J223" s="217"/>
      <c r="K223" s="217"/>
      <c r="L223" s="217"/>
      <c r="M223" s="217"/>
      <c r="N223" s="217"/>
      <c r="O223" s="217"/>
      <c r="P223" s="217"/>
      <c r="Q223" s="217"/>
      <c r="R223" s="217"/>
      <c r="S223" s="217"/>
      <c r="T223" s="217"/>
      <c r="U223" s="217"/>
      <c r="V223" s="217"/>
      <c r="W223" s="217"/>
      <c r="X223" s="217"/>
      <c r="Y223" s="216"/>
      <c r="Z223" s="213"/>
      <c r="AA223" s="213"/>
    </row>
    <row r="224" spans="1:27" x14ac:dyDescent="0.25">
      <c r="A224" s="210"/>
      <c r="B224" s="220"/>
      <c r="C224" s="220"/>
      <c r="D224" s="218"/>
      <c r="E224" s="218"/>
      <c r="F224" s="217"/>
      <c r="G224" s="217"/>
      <c r="H224" s="217"/>
      <c r="I224" s="217"/>
      <c r="J224" s="217"/>
      <c r="K224" s="217"/>
      <c r="L224" s="217"/>
      <c r="M224" s="217"/>
      <c r="N224" s="217"/>
      <c r="O224" s="217"/>
      <c r="P224" s="217"/>
      <c r="Q224" s="217"/>
      <c r="R224" s="217"/>
      <c r="S224" s="217"/>
      <c r="T224" s="217"/>
      <c r="U224" s="217"/>
      <c r="V224" s="217"/>
      <c r="W224" s="217"/>
      <c r="X224" s="217"/>
      <c r="Y224" s="216"/>
      <c r="Z224" s="213"/>
      <c r="AA224" s="213"/>
    </row>
    <row r="225" spans="1:27" x14ac:dyDescent="0.25">
      <c r="A225" s="210"/>
      <c r="B225" s="218"/>
      <c r="C225" s="218"/>
      <c r="D225" s="218"/>
      <c r="E225" s="218"/>
      <c r="F225" s="217"/>
      <c r="G225" s="217"/>
      <c r="H225" s="217"/>
      <c r="I225" s="217"/>
      <c r="J225" s="217"/>
      <c r="K225" s="217"/>
      <c r="L225" s="217"/>
      <c r="M225" s="217"/>
      <c r="N225" s="217"/>
      <c r="O225" s="217"/>
      <c r="P225" s="217"/>
      <c r="Q225" s="217"/>
      <c r="R225" s="217"/>
      <c r="S225" s="217"/>
      <c r="T225" s="217"/>
      <c r="U225" s="217"/>
      <c r="V225" s="217"/>
      <c r="W225" s="217"/>
      <c r="X225" s="217"/>
      <c r="Y225" s="216"/>
      <c r="Z225" s="213"/>
      <c r="AA225" s="213"/>
    </row>
    <row r="226" spans="1:27" x14ac:dyDescent="0.25">
      <c r="A226" s="210"/>
      <c r="B226" s="220"/>
      <c r="C226" s="220"/>
      <c r="D226" s="218"/>
      <c r="E226" s="218"/>
      <c r="F226" s="217"/>
      <c r="G226" s="217"/>
      <c r="H226" s="217"/>
      <c r="I226" s="217"/>
      <c r="J226" s="217"/>
      <c r="K226" s="217"/>
      <c r="L226" s="217"/>
      <c r="M226" s="217"/>
      <c r="N226" s="217"/>
      <c r="O226" s="217"/>
      <c r="P226" s="217"/>
      <c r="Q226" s="217"/>
      <c r="R226" s="217"/>
      <c r="S226" s="217"/>
      <c r="T226" s="217"/>
      <c r="U226" s="217"/>
      <c r="V226" s="217"/>
      <c r="W226" s="217"/>
      <c r="X226" s="217"/>
      <c r="Y226" s="216"/>
      <c r="Z226" s="213"/>
      <c r="AA226" s="213"/>
    </row>
    <row r="227" spans="1:27" x14ac:dyDescent="0.25">
      <c r="A227" s="210"/>
      <c r="B227" s="218"/>
      <c r="C227" s="218"/>
      <c r="D227" s="218"/>
      <c r="E227" s="218"/>
      <c r="F227" s="217"/>
      <c r="G227" s="217"/>
      <c r="H227" s="217"/>
      <c r="I227" s="217"/>
      <c r="J227" s="217"/>
      <c r="K227" s="217"/>
      <c r="L227" s="217"/>
      <c r="M227" s="217"/>
      <c r="N227" s="217"/>
      <c r="O227" s="217"/>
      <c r="P227" s="217"/>
      <c r="Q227" s="217"/>
      <c r="R227" s="217"/>
      <c r="S227" s="217"/>
      <c r="T227" s="217"/>
      <c r="U227" s="217"/>
      <c r="V227" s="217"/>
      <c r="W227" s="217"/>
      <c r="X227" s="217"/>
      <c r="Y227" s="216"/>
      <c r="Z227" s="213"/>
      <c r="AA227" s="213"/>
    </row>
    <row r="228" spans="1:27" x14ac:dyDescent="0.25">
      <c r="A228" s="210"/>
      <c r="B228" s="220"/>
      <c r="C228" s="220"/>
      <c r="D228" s="218"/>
      <c r="E228" s="218"/>
      <c r="F228" s="217"/>
      <c r="G228" s="217"/>
      <c r="H228" s="217"/>
      <c r="I228" s="217"/>
      <c r="J228" s="217"/>
      <c r="K228" s="217"/>
      <c r="L228" s="217"/>
      <c r="M228" s="217"/>
      <c r="N228" s="217"/>
      <c r="O228" s="217"/>
      <c r="P228" s="217"/>
      <c r="Q228" s="217"/>
      <c r="R228" s="217"/>
      <c r="S228" s="217"/>
      <c r="T228" s="217"/>
      <c r="U228" s="217"/>
      <c r="V228" s="217"/>
      <c r="W228" s="217"/>
      <c r="X228" s="217"/>
      <c r="Y228" s="216"/>
      <c r="Z228" s="213"/>
      <c r="AA228" s="213"/>
    </row>
    <row r="229" spans="1:27" x14ac:dyDescent="0.25">
      <c r="A229" s="210"/>
      <c r="B229" s="218"/>
      <c r="C229" s="218"/>
      <c r="D229" s="218"/>
      <c r="E229" s="218"/>
      <c r="F229" s="217"/>
      <c r="G229" s="217"/>
      <c r="H229" s="217"/>
      <c r="I229" s="217"/>
      <c r="J229" s="217"/>
      <c r="K229" s="217"/>
      <c r="L229" s="217"/>
      <c r="M229" s="217"/>
      <c r="N229" s="217"/>
      <c r="O229" s="217"/>
      <c r="P229" s="217"/>
      <c r="Q229" s="217"/>
      <c r="R229" s="217"/>
      <c r="S229" s="217"/>
      <c r="T229" s="217"/>
      <c r="U229" s="217"/>
      <c r="V229" s="217"/>
      <c r="W229" s="217"/>
      <c r="X229" s="217"/>
      <c r="Y229" s="216"/>
      <c r="Z229" s="213"/>
      <c r="AA229" s="213"/>
    </row>
    <row r="230" spans="1:27" x14ac:dyDescent="0.25">
      <c r="A230" s="210"/>
      <c r="B230" s="220"/>
      <c r="C230" s="220"/>
      <c r="D230" s="218"/>
      <c r="E230" s="218"/>
      <c r="F230" s="217"/>
      <c r="G230" s="217"/>
      <c r="H230" s="217"/>
      <c r="I230" s="217"/>
      <c r="J230" s="217"/>
      <c r="K230" s="217"/>
      <c r="L230" s="217"/>
      <c r="M230" s="217"/>
      <c r="N230" s="217"/>
      <c r="O230" s="217"/>
      <c r="P230" s="217"/>
      <c r="Q230" s="217"/>
      <c r="R230" s="217"/>
      <c r="S230" s="217"/>
      <c r="T230" s="217"/>
      <c r="U230" s="217"/>
      <c r="V230" s="217"/>
      <c r="W230" s="217"/>
      <c r="X230" s="217"/>
      <c r="Y230" s="216"/>
      <c r="Z230" s="213"/>
      <c r="AA230" s="213"/>
    </row>
    <row r="231" spans="1:27" x14ac:dyDescent="0.25">
      <c r="A231" s="210"/>
      <c r="B231" s="218"/>
      <c r="C231" s="218"/>
      <c r="D231" s="218"/>
      <c r="E231" s="218"/>
      <c r="F231" s="217"/>
      <c r="G231" s="217"/>
      <c r="H231" s="217"/>
      <c r="I231" s="217"/>
      <c r="J231" s="217"/>
      <c r="K231" s="217"/>
      <c r="L231" s="217"/>
      <c r="M231" s="217"/>
      <c r="N231" s="217"/>
      <c r="O231" s="217"/>
      <c r="P231" s="217"/>
      <c r="Q231" s="217"/>
      <c r="R231" s="217"/>
      <c r="S231" s="217"/>
      <c r="T231" s="217"/>
      <c r="U231" s="217"/>
      <c r="V231" s="217"/>
      <c r="W231" s="217"/>
      <c r="X231" s="217"/>
      <c r="Y231" s="216"/>
      <c r="Z231" s="213"/>
      <c r="AA231" s="213"/>
    </row>
    <row r="232" spans="1:27" x14ac:dyDescent="0.25">
      <c r="A232" s="210"/>
      <c r="B232" s="220"/>
      <c r="C232" s="220"/>
      <c r="D232" s="218"/>
      <c r="E232" s="218"/>
      <c r="F232" s="217"/>
      <c r="G232" s="217"/>
      <c r="H232" s="217"/>
      <c r="I232" s="217"/>
      <c r="J232" s="217"/>
      <c r="K232" s="217"/>
      <c r="L232" s="217"/>
      <c r="M232" s="217"/>
      <c r="N232" s="217"/>
      <c r="O232" s="217"/>
      <c r="P232" s="217"/>
      <c r="Q232" s="217"/>
      <c r="R232" s="217"/>
      <c r="S232" s="217"/>
      <c r="T232" s="217"/>
      <c r="U232" s="217"/>
      <c r="V232" s="217"/>
      <c r="W232" s="217"/>
      <c r="X232" s="217"/>
      <c r="Y232" s="216"/>
      <c r="Z232" s="213"/>
      <c r="AA232" s="213"/>
    </row>
    <row r="233" spans="1:27" x14ac:dyDescent="0.25">
      <c r="A233" s="210"/>
      <c r="B233" s="218"/>
      <c r="C233" s="218"/>
      <c r="D233" s="218"/>
      <c r="E233" s="218"/>
      <c r="F233" s="217"/>
      <c r="G233" s="217"/>
      <c r="H233" s="217"/>
      <c r="I233" s="217"/>
      <c r="J233" s="217"/>
      <c r="K233" s="217"/>
      <c r="L233" s="217"/>
      <c r="M233" s="217"/>
      <c r="N233" s="217"/>
      <c r="O233" s="217"/>
      <c r="P233" s="217"/>
      <c r="Q233" s="217"/>
      <c r="R233" s="217"/>
      <c r="S233" s="217"/>
      <c r="T233" s="217"/>
      <c r="U233" s="217"/>
      <c r="V233" s="217"/>
      <c r="W233" s="217"/>
      <c r="X233" s="217"/>
      <c r="Y233" s="216"/>
      <c r="Z233" s="213"/>
      <c r="AA233" s="213"/>
    </row>
    <row r="234" spans="1:27" x14ac:dyDescent="0.25">
      <c r="A234" s="210"/>
      <c r="B234" s="220"/>
      <c r="C234" s="220"/>
      <c r="D234" s="218"/>
      <c r="E234" s="218"/>
      <c r="F234" s="217"/>
      <c r="G234" s="217"/>
      <c r="H234" s="217"/>
      <c r="I234" s="217"/>
      <c r="J234" s="217"/>
      <c r="K234" s="217"/>
      <c r="L234" s="217"/>
      <c r="M234" s="217"/>
      <c r="N234" s="217"/>
      <c r="O234" s="217"/>
      <c r="P234" s="217"/>
      <c r="Q234" s="217"/>
      <c r="R234" s="217"/>
      <c r="S234" s="217"/>
      <c r="T234" s="217"/>
      <c r="U234" s="217"/>
      <c r="V234" s="217"/>
      <c r="W234" s="217"/>
      <c r="X234" s="217"/>
      <c r="Y234" s="216"/>
      <c r="Z234" s="213"/>
      <c r="AA234" s="213"/>
    </row>
    <row r="235" spans="1:27" x14ac:dyDescent="0.25">
      <c r="A235" s="210"/>
      <c r="B235" s="218"/>
      <c r="C235" s="218"/>
      <c r="D235" s="218"/>
      <c r="E235" s="218"/>
      <c r="F235" s="217"/>
      <c r="G235" s="217"/>
      <c r="H235" s="217"/>
      <c r="I235" s="217"/>
      <c r="J235" s="217"/>
      <c r="K235" s="217"/>
      <c r="L235" s="217"/>
      <c r="M235" s="217"/>
      <c r="N235" s="217"/>
      <c r="O235" s="217"/>
      <c r="P235" s="217"/>
      <c r="Q235" s="217"/>
      <c r="R235" s="217"/>
      <c r="S235" s="217"/>
      <c r="T235" s="217"/>
      <c r="U235" s="217"/>
      <c r="V235" s="217"/>
      <c r="W235" s="217"/>
      <c r="X235" s="217"/>
      <c r="Y235" s="216"/>
      <c r="Z235" s="213"/>
      <c r="AA235" s="213"/>
    </row>
    <row r="236" spans="1:27" x14ac:dyDescent="0.25">
      <c r="A236" s="210"/>
      <c r="B236" s="220"/>
      <c r="C236" s="220"/>
      <c r="D236" s="218"/>
      <c r="E236" s="218"/>
      <c r="F236" s="217"/>
      <c r="G236" s="217"/>
      <c r="H236" s="217"/>
      <c r="I236" s="217"/>
      <c r="J236" s="217"/>
      <c r="K236" s="217"/>
      <c r="L236" s="217"/>
      <c r="M236" s="217"/>
      <c r="N236" s="217"/>
      <c r="O236" s="217"/>
      <c r="P236" s="217"/>
      <c r="Q236" s="217"/>
      <c r="R236" s="217"/>
      <c r="S236" s="217"/>
      <c r="T236" s="217"/>
      <c r="U236" s="217"/>
      <c r="V236" s="217"/>
      <c r="W236" s="217"/>
      <c r="X236" s="217"/>
      <c r="Y236" s="216"/>
      <c r="Z236" s="213"/>
      <c r="AA236" s="213"/>
    </row>
    <row r="237" spans="1:27" x14ac:dyDescent="0.25">
      <c r="A237" s="210"/>
      <c r="B237" s="218"/>
      <c r="C237" s="218"/>
      <c r="D237" s="218"/>
      <c r="E237" s="218"/>
      <c r="F237" s="217"/>
      <c r="G237" s="217"/>
      <c r="H237" s="217"/>
      <c r="I237" s="217"/>
      <c r="J237" s="217"/>
      <c r="K237" s="217"/>
      <c r="L237" s="217"/>
      <c r="M237" s="217"/>
      <c r="N237" s="217"/>
      <c r="O237" s="217"/>
      <c r="P237" s="217"/>
      <c r="Q237" s="217"/>
      <c r="R237" s="217"/>
      <c r="S237" s="217"/>
      <c r="T237" s="217"/>
      <c r="U237" s="217"/>
      <c r="V237" s="217"/>
      <c r="W237" s="217"/>
      <c r="X237" s="217"/>
      <c r="Y237" s="216"/>
      <c r="Z237" s="213"/>
      <c r="AA237" s="213"/>
    </row>
    <row r="238" spans="1:27" x14ac:dyDescent="0.25">
      <c r="A238" s="210"/>
      <c r="B238" s="220"/>
      <c r="C238" s="220"/>
      <c r="D238" s="218"/>
      <c r="E238" s="218"/>
      <c r="F238" s="217"/>
      <c r="G238" s="217"/>
      <c r="H238" s="217"/>
      <c r="I238" s="217"/>
      <c r="J238" s="217"/>
      <c r="K238" s="217"/>
      <c r="L238" s="217"/>
      <c r="M238" s="217"/>
      <c r="N238" s="217"/>
      <c r="O238" s="217"/>
      <c r="P238" s="217"/>
      <c r="Q238" s="217"/>
      <c r="R238" s="217"/>
      <c r="S238" s="217"/>
      <c r="T238" s="217"/>
      <c r="U238" s="217"/>
      <c r="V238" s="217"/>
      <c r="W238" s="217"/>
      <c r="X238" s="217"/>
      <c r="Y238" s="216"/>
      <c r="Z238" s="213"/>
      <c r="AA238" s="213"/>
    </row>
    <row r="239" spans="1:27" x14ac:dyDescent="0.25">
      <c r="A239" s="210"/>
      <c r="B239" s="218"/>
      <c r="C239" s="218"/>
      <c r="D239" s="218"/>
      <c r="E239" s="218"/>
      <c r="F239" s="217"/>
      <c r="G239" s="217"/>
      <c r="H239" s="217"/>
      <c r="I239" s="217"/>
      <c r="J239" s="217"/>
      <c r="K239" s="217"/>
      <c r="L239" s="217"/>
      <c r="M239" s="217"/>
      <c r="N239" s="217"/>
      <c r="O239" s="217"/>
      <c r="P239" s="217"/>
      <c r="Q239" s="217"/>
      <c r="R239" s="217"/>
      <c r="S239" s="217"/>
      <c r="T239" s="217"/>
      <c r="U239" s="217"/>
      <c r="V239" s="217"/>
      <c r="W239" s="217"/>
      <c r="X239" s="217"/>
      <c r="Y239" s="216"/>
      <c r="Z239" s="213"/>
      <c r="AA239" s="213"/>
    </row>
    <row r="240" spans="1:27" x14ac:dyDescent="0.25">
      <c r="A240" s="210"/>
      <c r="B240" s="220"/>
      <c r="C240" s="220"/>
      <c r="D240" s="218"/>
      <c r="E240" s="218"/>
      <c r="F240" s="217"/>
      <c r="G240" s="217"/>
      <c r="H240" s="217"/>
      <c r="I240" s="217"/>
      <c r="J240" s="217"/>
      <c r="K240" s="217"/>
      <c r="L240" s="217"/>
      <c r="M240" s="217"/>
      <c r="N240" s="217"/>
      <c r="O240" s="217"/>
      <c r="P240" s="217"/>
      <c r="Q240" s="217"/>
      <c r="R240" s="217"/>
      <c r="S240" s="217"/>
      <c r="T240" s="217"/>
      <c r="U240" s="217"/>
      <c r="V240" s="217"/>
      <c r="W240" s="217"/>
      <c r="X240" s="217"/>
      <c r="Y240" s="216"/>
      <c r="Z240" s="213"/>
      <c r="AA240" s="213"/>
    </row>
    <row r="241" spans="1:27" x14ac:dyDescent="0.25">
      <c r="A241" s="210"/>
      <c r="B241" s="218"/>
      <c r="C241" s="218"/>
      <c r="D241" s="218"/>
      <c r="E241" s="218"/>
      <c r="F241" s="217"/>
      <c r="G241" s="217"/>
      <c r="H241" s="217"/>
      <c r="I241" s="217"/>
      <c r="J241" s="217"/>
      <c r="K241" s="217"/>
      <c r="L241" s="217"/>
      <c r="M241" s="217"/>
      <c r="N241" s="217"/>
      <c r="O241" s="217"/>
      <c r="P241" s="217"/>
      <c r="Q241" s="217"/>
      <c r="R241" s="217"/>
      <c r="S241" s="217"/>
      <c r="T241" s="217"/>
      <c r="U241" s="217"/>
      <c r="V241" s="217"/>
      <c r="W241" s="217"/>
      <c r="X241" s="217"/>
      <c r="Y241" s="216"/>
      <c r="Z241" s="213"/>
      <c r="AA241" s="213"/>
    </row>
    <row r="242" spans="1:27" x14ac:dyDescent="0.25">
      <c r="A242" s="210"/>
      <c r="B242" s="220"/>
      <c r="C242" s="220"/>
      <c r="D242" s="218"/>
      <c r="E242" s="218"/>
      <c r="F242" s="217"/>
      <c r="G242" s="217"/>
      <c r="H242" s="217"/>
      <c r="I242" s="217"/>
      <c r="J242" s="217"/>
      <c r="K242" s="217"/>
      <c r="L242" s="217"/>
      <c r="M242" s="217"/>
      <c r="N242" s="217"/>
      <c r="O242" s="217"/>
      <c r="P242" s="217"/>
      <c r="Q242" s="217"/>
      <c r="R242" s="217"/>
      <c r="S242" s="217"/>
      <c r="T242" s="217"/>
      <c r="U242" s="217"/>
      <c r="V242" s="217"/>
      <c r="W242" s="217"/>
      <c r="X242" s="217"/>
      <c r="Y242" s="216"/>
      <c r="Z242" s="213"/>
      <c r="AA242" s="213"/>
    </row>
    <row r="243" spans="1:27" x14ac:dyDescent="0.25">
      <c r="A243" s="210"/>
      <c r="B243" s="218"/>
      <c r="C243" s="218"/>
      <c r="D243" s="218"/>
      <c r="E243" s="218"/>
      <c r="F243" s="217"/>
      <c r="G243" s="217"/>
      <c r="H243" s="217"/>
      <c r="I243" s="217"/>
      <c r="J243" s="217"/>
      <c r="K243" s="217"/>
      <c r="L243" s="217"/>
      <c r="M243" s="217"/>
      <c r="N243" s="217"/>
      <c r="O243" s="217"/>
      <c r="P243" s="217"/>
      <c r="Q243" s="217"/>
      <c r="R243" s="217"/>
      <c r="S243" s="217"/>
      <c r="T243" s="217"/>
      <c r="U243" s="217"/>
      <c r="V243" s="217"/>
      <c r="W243" s="217"/>
      <c r="X243" s="217"/>
      <c r="Y243" s="216"/>
      <c r="Z243" s="213"/>
      <c r="AA243" s="213"/>
    </row>
    <row r="244" spans="1:27" x14ac:dyDescent="0.25">
      <c r="A244" s="210"/>
      <c r="B244" s="220"/>
      <c r="C244" s="220"/>
      <c r="D244" s="218"/>
      <c r="E244" s="218"/>
      <c r="F244" s="217"/>
      <c r="G244" s="217"/>
      <c r="H244" s="217"/>
      <c r="I244" s="217"/>
      <c r="J244" s="217"/>
      <c r="K244" s="217"/>
      <c r="L244" s="217"/>
      <c r="M244" s="217"/>
      <c r="N244" s="217"/>
      <c r="O244" s="217"/>
      <c r="P244" s="217"/>
      <c r="Q244" s="217"/>
      <c r="R244" s="217"/>
      <c r="S244" s="217"/>
      <c r="T244" s="217"/>
      <c r="U244" s="217"/>
      <c r="V244" s="217"/>
      <c r="W244" s="217"/>
      <c r="X244" s="217"/>
      <c r="Y244" s="216"/>
      <c r="Z244" s="213"/>
      <c r="AA244" s="213"/>
    </row>
    <row r="245" spans="1:27" x14ac:dyDescent="0.25">
      <c r="A245" s="210"/>
      <c r="B245" s="218"/>
      <c r="C245" s="218"/>
      <c r="D245" s="218"/>
      <c r="E245" s="218"/>
      <c r="F245" s="217"/>
      <c r="G245" s="217"/>
      <c r="H245" s="217"/>
      <c r="I245" s="217"/>
      <c r="J245" s="217"/>
      <c r="K245" s="217"/>
      <c r="L245" s="217"/>
      <c r="M245" s="217"/>
      <c r="N245" s="217"/>
      <c r="O245" s="217"/>
      <c r="P245" s="217"/>
      <c r="Q245" s="217"/>
      <c r="R245" s="217"/>
      <c r="S245" s="217"/>
      <c r="T245" s="217"/>
      <c r="U245" s="217"/>
      <c r="V245" s="217"/>
      <c r="W245" s="217"/>
      <c r="X245" s="217"/>
      <c r="Y245" s="216"/>
      <c r="Z245" s="213"/>
      <c r="AA245" s="213"/>
    </row>
    <row r="246" spans="1:27" x14ac:dyDescent="0.25">
      <c r="A246" s="210"/>
      <c r="B246" s="220"/>
      <c r="C246" s="220"/>
      <c r="D246" s="218"/>
      <c r="E246" s="218"/>
      <c r="F246" s="217"/>
      <c r="G246" s="217"/>
      <c r="H246" s="217"/>
      <c r="I246" s="217"/>
      <c r="J246" s="217"/>
      <c r="K246" s="217"/>
      <c r="L246" s="217"/>
      <c r="M246" s="217"/>
      <c r="N246" s="217"/>
      <c r="O246" s="217"/>
      <c r="P246" s="217"/>
      <c r="Q246" s="217"/>
      <c r="R246" s="217"/>
      <c r="S246" s="217"/>
      <c r="T246" s="217"/>
      <c r="U246" s="217"/>
      <c r="V246" s="217"/>
      <c r="W246" s="217"/>
      <c r="X246" s="217"/>
      <c r="Y246" s="216"/>
      <c r="Z246" s="213"/>
      <c r="AA246" s="213"/>
    </row>
    <row r="247" spans="1:27" x14ac:dyDescent="0.25">
      <c r="A247" s="210"/>
      <c r="B247" s="218"/>
      <c r="C247" s="218"/>
      <c r="D247" s="218"/>
      <c r="E247" s="218"/>
      <c r="F247" s="217"/>
      <c r="G247" s="217"/>
      <c r="H247" s="217"/>
      <c r="I247" s="217"/>
      <c r="J247" s="217"/>
      <c r="K247" s="217"/>
      <c r="L247" s="217"/>
      <c r="M247" s="217"/>
      <c r="N247" s="217"/>
      <c r="O247" s="217"/>
      <c r="P247" s="217"/>
      <c r="Q247" s="217"/>
      <c r="R247" s="217"/>
      <c r="S247" s="217"/>
      <c r="T247" s="217"/>
      <c r="U247" s="217"/>
      <c r="V247" s="217"/>
      <c r="W247" s="217"/>
      <c r="X247" s="217"/>
      <c r="Y247" s="216"/>
      <c r="Z247" s="213"/>
      <c r="AA247" s="213"/>
    </row>
    <row r="248" spans="1:27" x14ac:dyDescent="0.25">
      <c r="A248" s="210"/>
      <c r="B248" s="220"/>
      <c r="C248" s="220"/>
      <c r="D248" s="218"/>
      <c r="E248" s="218"/>
      <c r="F248" s="217"/>
      <c r="G248" s="217"/>
      <c r="H248" s="217"/>
      <c r="I248" s="217"/>
      <c r="J248" s="217"/>
      <c r="K248" s="217"/>
      <c r="L248" s="217"/>
      <c r="M248" s="217"/>
      <c r="N248" s="217"/>
      <c r="O248" s="217"/>
      <c r="P248" s="217"/>
      <c r="Q248" s="217"/>
      <c r="R248" s="217"/>
      <c r="S248" s="217"/>
      <c r="T248" s="217"/>
      <c r="U248" s="217"/>
      <c r="V248" s="217"/>
      <c r="W248" s="217"/>
      <c r="X248" s="217"/>
      <c r="Y248" s="216"/>
      <c r="Z248" s="213"/>
      <c r="AA248" s="213"/>
    </row>
    <row r="249" spans="1:27" x14ac:dyDescent="0.25">
      <c r="A249" s="210"/>
      <c r="B249" s="218"/>
      <c r="C249" s="218"/>
      <c r="D249" s="218"/>
      <c r="E249" s="218"/>
      <c r="F249" s="217"/>
      <c r="G249" s="217"/>
      <c r="H249" s="217"/>
      <c r="I249" s="217"/>
      <c r="J249" s="217"/>
      <c r="K249" s="217"/>
      <c r="L249" s="217"/>
      <c r="M249" s="217"/>
      <c r="N249" s="217"/>
      <c r="O249" s="217"/>
      <c r="P249" s="217"/>
      <c r="Q249" s="217"/>
      <c r="R249" s="217"/>
      <c r="S249" s="217"/>
      <c r="T249" s="217"/>
      <c r="U249" s="217"/>
      <c r="V249" s="217"/>
      <c r="W249" s="217"/>
      <c r="X249" s="217"/>
      <c r="Y249" s="216"/>
      <c r="Z249" s="213"/>
      <c r="AA249" s="213"/>
    </row>
    <row r="250" spans="1:27" x14ac:dyDescent="0.25">
      <c r="A250" s="210"/>
      <c r="B250" s="220"/>
      <c r="C250" s="220"/>
      <c r="D250" s="218"/>
      <c r="E250" s="218"/>
      <c r="F250" s="217"/>
      <c r="G250" s="217"/>
      <c r="H250" s="217"/>
      <c r="I250" s="217"/>
      <c r="J250" s="217"/>
      <c r="K250" s="217"/>
      <c r="L250" s="217"/>
      <c r="M250" s="217"/>
      <c r="N250" s="217"/>
      <c r="O250" s="217"/>
      <c r="P250" s="217"/>
      <c r="Q250" s="217"/>
      <c r="R250" s="217"/>
      <c r="S250" s="217"/>
      <c r="T250" s="217"/>
      <c r="U250" s="217"/>
      <c r="V250" s="217"/>
      <c r="W250" s="217"/>
      <c r="X250" s="217"/>
      <c r="Y250" s="216"/>
      <c r="Z250" s="213"/>
      <c r="AA250" s="213"/>
    </row>
    <row r="251" spans="1:27" x14ac:dyDescent="0.25">
      <c r="A251" s="210"/>
      <c r="B251" s="218"/>
      <c r="C251" s="218"/>
      <c r="D251" s="218"/>
      <c r="E251" s="218"/>
      <c r="F251" s="217"/>
      <c r="G251" s="217"/>
      <c r="H251" s="217"/>
      <c r="I251" s="217"/>
      <c r="J251" s="217"/>
      <c r="K251" s="217"/>
      <c r="L251" s="217"/>
      <c r="M251" s="217"/>
      <c r="N251" s="217"/>
      <c r="O251" s="217"/>
      <c r="P251" s="217"/>
      <c r="Q251" s="217"/>
      <c r="R251" s="217"/>
      <c r="S251" s="217"/>
      <c r="T251" s="217"/>
      <c r="U251" s="217"/>
      <c r="V251" s="217"/>
      <c r="W251" s="217"/>
      <c r="X251" s="217"/>
      <c r="Y251" s="216"/>
      <c r="Z251" s="213"/>
      <c r="AA251" s="213"/>
    </row>
    <row r="252" spans="1:27" x14ac:dyDescent="0.25">
      <c r="A252" s="210"/>
      <c r="B252" s="220"/>
      <c r="C252" s="220"/>
      <c r="D252" s="218"/>
      <c r="E252" s="218"/>
      <c r="F252" s="217"/>
      <c r="G252" s="217"/>
      <c r="H252" s="217"/>
      <c r="I252" s="217"/>
      <c r="J252" s="217"/>
      <c r="K252" s="217"/>
      <c r="L252" s="217"/>
      <c r="M252" s="217"/>
      <c r="N252" s="217"/>
      <c r="O252" s="217"/>
      <c r="P252" s="217"/>
      <c r="Q252" s="217"/>
      <c r="R252" s="217"/>
      <c r="S252" s="217"/>
      <c r="T252" s="217"/>
      <c r="U252" s="217"/>
      <c r="V252" s="217"/>
      <c r="W252" s="217"/>
      <c r="X252" s="217"/>
      <c r="Y252" s="216"/>
      <c r="Z252" s="213"/>
      <c r="AA252" s="213"/>
    </row>
    <row r="253" spans="1:27" x14ac:dyDescent="0.25">
      <c r="A253" s="210"/>
      <c r="B253" s="218"/>
      <c r="C253" s="218"/>
      <c r="D253" s="218"/>
      <c r="E253" s="218"/>
      <c r="F253" s="217"/>
      <c r="G253" s="217"/>
      <c r="H253" s="217"/>
      <c r="I253" s="217"/>
      <c r="J253" s="217"/>
      <c r="K253" s="217"/>
      <c r="L253" s="217"/>
      <c r="M253" s="217"/>
      <c r="N253" s="217"/>
      <c r="O253" s="217"/>
      <c r="P253" s="217"/>
      <c r="Q253" s="217"/>
      <c r="R253" s="217"/>
      <c r="S253" s="217"/>
      <c r="T253" s="217"/>
      <c r="U253" s="217"/>
      <c r="V253" s="217"/>
      <c r="W253" s="217"/>
      <c r="X253" s="217"/>
      <c r="Y253" s="216"/>
      <c r="Z253" s="213"/>
      <c r="AA253" s="213"/>
    </row>
    <row r="254" spans="1:27" x14ac:dyDescent="0.25">
      <c r="A254" s="210"/>
      <c r="B254" s="220"/>
      <c r="C254" s="220"/>
      <c r="D254" s="218"/>
      <c r="E254" s="218"/>
      <c r="F254" s="217"/>
      <c r="G254" s="217"/>
      <c r="H254" s="217"/>
      <c r="I254" s="217"/>
      <c r="J254" s="217"/>
      <c r="K254" s="217"/>
      <c r="L254" s="217"/>
      <c r="M254" s="217"/>
      <c r="N254" s="217"/>
      <c r="O254" s="217"/>
      <c r="P254" s="217"/>
      <c r="Q254" s="217"/>
      <c r="R254" s="217"/>
      <c r="S254" s="217"/>
      <c r="T254" s="217"/>
      <c r="U254" s="217"/>
      <c r="V254" s="217"/>
      <c r="W254" s="217"/>
      <c r="X254" s="217"/>
      <c r="Y254" s="216"/>
      <c r="Z254" s="213"/>
      <c r="AA254" s="213"/>
    </row>
    <row r="255" spans="1:27" x14ac:dyDescent="0.25">
      <c r="A255" s="210"/>
      <c r="B255" s="218"/>
      <c r="C255" s="218"/>
      <c r="D255" s="218"/>
      <c r="E255" s="218"/>
      <c r="F255" s="217"/>
      <c r="G255" s="217"/>
      <c r="H255" s="217"/>
      <c r="I255" s="217"/>
      <c r="J255" s="217"/>
      <c r="K255" s="217"/>
      <c r="L255" s="217"/>
      <c r="M255" s="217"/>
      <c r="N255" s="217"/>
      <c r="O255" s="217"/>
      <c r="P255" s="217"/>
      <c r="Q255" s="217"/>
      <c r="R255" s="217"/>
      <c r="S255" s="217"/>
      <c r="T255" s="217"/>
      <c r="U255" s="217"/>
      <c r="V255" s="217"/>
      <c r="W255" s="217"/>
      <c r="X255" s="217"/>
      <c r="Y255" s="216"/>
      <c r="Z255" s="213"/>
      <c r="AA255" s="213"/>
    </row>
    <row r="256" spans="1:27" x14ac:dyDescent="0.25">
      <c r="A256" s="210"/>
      <c r="B256" s="220"/>
      <c r="C256" s="220"/>
      <c r="D256" s="218"/>
      <c r="E256" s="218"/>
      <c r="F256" s="217"/>
      <c r="G256" s="217"/>
      <c r="H256" s="217"/>
      <c r="I256" s="217"/>
      <c r="J256" s="217"/>
      <c r="K256" s="217"/>
      <c r="L256" s="217"/>
      <c r="M256" s="217"/>
      <c r="N256" s="217"/>
      <c r="O256" s="217"/>
      <c r="P256" s="217"/>
      <c r="Q256" s="217"/>
      <c r="R256" s="217"/>
      <c r="S256" s="217"/>
      <c r="T256" s="217"/>
      <c r="U256" s="217"/>
      <c r="V256" s="217"/>
      <c r="W256" s="217"/>
      <c r="X256" s="217"/>
      <c r="Y256" s="216"/>
      <c r="Z256" s="213"/>
      <c r="AA256" s="213"/>
    </row>
    <row r="257" spans="1:27" x14ac:dyDescent="0.25">
      <c r="A257" s="210"/>
      <c r="B257" s="218"/>
      <c r="C257" s="218"/>
      <c r="D257" s="218"/>
      <c r="E257" s="218"/>
      <c r="F257" s="217"/>
      <c r="G257" s="217"/>
      <c r="H257" s="217"/>
      <c r="I257" s="217"/>
      <c r="J257" s="217"/>
      <c r="K257" s="217"/>
      <c r="L257" s="217"/>
      <c r="M257" s="217"/>
      <c r="N257" s="217"/>
      <c r="O257" s="217"/>
      <c r="P257" s="217"/>
      <c r="Q257" s="217"/>
      <c r="R257" s="217"/>
      <c r="S257" s="217"/>
      <c r="T257" s="217"/>
      <c r="U257" s="217"/>
      <c r="V257" s="217"/>
      <c r="W257" s="217"/>
      <c r="X257" s="217"/>
      <c r="Y257" s="216"/>
      <c r="Z257" s="213"/>
      <c r="AA257" s="213"/>
    </row>
    <row r="258" spans="1:27" x14ac:dyDescent="0.25">
      <c r="A258" s="210"/>
      <c r="B258" s="220"/>
      <c r="C258" s="220"/>
      <c r="D258" s="218"/>
      <c r="E258" s="218"/>
      <c r="F258" s="217"/>
      <c r="G258" s="217"/>
      <c r="H258" s="217"/>
      <c r="I258" s="217"/>
      <c r="J258" s="217"/>
      <c r="K258" s="217"/>
      <c r="L258" s="217"/>
      <c r="M258" s="217"/>
      <c r="N258" s="217"/>
      <c r="O258" s="217"/>
      <c r="P258" s="217"/>
      <c r="Q258" s="217"/>
      <c r="R258" s="217"/>
      <c r="S258" s="217"/>
      <c r="T258" s="217"/>
      <c r="U258" s="217"/>
      <c r="V258" s="217"/>
      <c r="W258" s="217"/>
      <c r="X258" s="217"/>
      <c r="Y258" s="216"/>
      <c r="Z258" s="213"/>
      <c r="AA258" s="213"/>
    </row>
    <row r="259" spans="1:27" x14ac:dyDescent="0.25">
      <c r="A259" s="210"/>
      <c r="B259" s="218"/>
      <c r="C259" s="218"/>
      <c r="D259" s="218"/>
      <c r="E259" s="218"/>
      <c r="F259" s="217"/>
      <c r="G259" s="217"/>
      <c r="H259" s="217"/>
      <c r="I259" s="217"/>
      <c r="J259" s="217"/>
      <c r="K259" s="217"/>
      <c r="L259" s="217"/>
      <c r="M259" s="217"/>
      <c r="N259" s="217"/>
      <c r="O259" s="217"/>
      <c r="P259" s="217"/>
      <c r="Q259" s="217"/>
      <c r="R259" s="217"/>
      <c r="S259" s="217"/>
      <c r="T259" s="217"/>
      <c r="U259" s="217"/>
      <c r="V259" s="217"/>
      <c r="W259" s="217"/>
      <c r="X259" s="217"/>
      <c r="Y259" s="216"/>
      <c r="Z259" s="213"/>
      <c r="AA259" s="213"/>
    </row>
    <row r="260" spans="1:27" x14ac:dyDescent="0.25">
      <c r="A260" s="210"/>
      <c r="B260" s="220"/>
      <c r="C260" s="220"/>
      <c r="D260" s="218"/>
      <c r="E260" s="218"/>
      <c r="F260" s="217"/>
      <c r="G260" s="217"/>
      <c r="H260" s="217"/>
      <c r="I260" s="217"/>
      <c r="J260" s="217"/>
      <c r="K260" s="217"/>
      <c r="L260" s="217"/>
      <c r="M260" s="217"/>
      <c r="N260" s="217"/>
      <c r="O260" s="217"/>
      <c r="P260" s="217"/>
      <c r="Q260" s="217"/>
      <c r="R260" s="217"/>
      <c r="S260" s="217"/>
      <c r="T260" s="217"/>
      <c r="U260" s="217"/>
      <c r="V260" s="217"/>
      <c r="W260" s="217"/>
      <c r="X260" s="217"/>
      <c r="Y260" s="216"/>
      <c r="Z260" s="213"/>
      <c r="AA260" s="213"/>
    </row>
    <row r="261" spans="1:27" x14ac:dyDescent="0.25">
      <c r="A261" s="210"/>
      <c r="B261" s="218"/>
      <c r="C261" s="218"/>
      <c r="D261" s="218"/>
      <c r="E261" s="218"/>
      <c r="F261" s="217"/>
      <c r="G261" s="217"/>
      <c r="H261" s="217"/>
      <c r="I261" s="217"/>
      <c r="J261" s="217"/>
      <c r="K261" s="217"/>
      <c r="L261" s="217"/>
      <c r="M261" s="217"/>
      <c r="N261" s="217"/>
      <c r="O261" s="217"/>
      <c r="P261" s="217"/>
      <c r="Q261" s="217"/>
      <c r="R261" s="217"/>
      <c r="S261" s="217"/>
      <c r="T261" s="217"/>
      <c r="U261" s="217"/>
      <c r="V261" s="217"/>
      <c r="W261" s="217"/>
      <c r="X261" s="217"/>
      <c r="Y261" s="216"/>
      <c r="Z261" s="213"/>
      <c r="AA261" s="213"/>
    </row>
    <row r="262" spans="1:27" x14ac:dyDescent="0.25">
      <c r="A262" s="210"/>
      <c r="B262" s="220"/>
      <c r="C262" s="220"/>
      <c r="D262" s="218"/>
      <c r="E262" s="218"/>
      <c r="F262" s="217"/>
      <c r="G262" s="217"/>
      <c r="H262" s="217"/>
      <c r="I262" s="217"/>
      <c r="J262" s="217"/>
      <c r="K262" s="217"/>
      <c r="L262" s="217"/>
      <c r="M262" s="217"/>
      <c r="N262" s="217"/>
      <c r="O262" s="217"/>
      <c r="P262" s="217"/>
      <c r="Q262" s="217"/>
      <c r="R262" s="217"/>
      <c r="S262" s="217"/>
      <c r="T262" s="217"/>
      <c r="U262" s="217"/>
      <c r="V262" s="217"/>
      <c r="W262" s="217"/>
      <c r="X262" s="217"/>
      <c r="Y262" s="216"/>
      <c r="Z262" s="213"/>
      <c r="AA262" s="213"/>
    </row>
    <row r="263" spans="1:27" x14ac:dyDescent="0.25">
      <c r="A263" s="210"/>
      <c r="B263" s="218"/>
      <c r="C263" s="218"/>
      <c r="D263" s="218"/>
      <c r="E263" s="218"/>
      <c r="F263" s="217"/>
      <c r="G263" s="217"/>
      <c r="H263" s="217"/>
      <c r="I263" s="217"/>
      <c r="J263" s="217"/>
      <c r="K263" s="217"/>
      <c r="L263" s="217"/>
      <c r="M263" s="217"/>
      <c r="N263" s="217"/>
      <c r="O263" s="217"/>
      <c r="P263" s="217"/>
      <c r="Q263" s="217"/>
      <c r="R263" s="217"/>
      <c r="S263" s="217"/>
      <c r="T263" s="217"/>
      <c r="U263" s="217"/>
      <c r="V263" s="217"/>
      <c r="W263" s="217"/>
      <c r="X263" s="217"/>
      <c r="Y263" s="216"/>
      <c r="Z263" s="213"/>
      <c r="AA263" s="213"/>
    </row>
    <row r="264" spans="1:27" x14ac:dyDescent="0.25">
      <c r="A264" s="210"/>
      <c r="B264" s="220"/>
      <c r="C264" s="220"/>
      <c r="D264" s="218"/>
      <c r="E264" s="218"/>
      <c r="F264" s="217"/>
      <c r="G264" s="217"/>
      <c r="H264" s="217"/>
      <c r="I264" s="217"/>
      <c r="J264" s="217"/>
      <c r="K264" s="217"/>
      <c r="L264" s="217"/>
      <c r="M264" s="217"/>
      <c r="N264" s="217"/>
      <c r="O264" s="217"/>
      <c r="P264" s="217"/>
      <c r="Q264" s="217"/>
      <c r="R264" s="217"/>
      <c r="S264" s="217"/>
      <c r="T264" s="217"/>
      <c r="U264" s="217"/>
      <c r="V264" s="217"/>
      <c r="W264" s="217"/>
      <c r="X264" s="217"/>
      <c r="Y264" s="216"/>
      <c r="Z264" s="213"/>
      <c r="AA264" s="213"/>
    </row>
    <row r="265" spans="1:27" x14ac:dyDescent="0.25">
      <c r="A265" s="210"/>
      <c r="B265" s="218"/>
      <c r="C265" s="218"/>
      <c r="D265" s="218"/>
      <c r="E265" s="218"/>
      <c r="F265" s="217"/>
      <c r="G265" s="217"/>
      <c r="H265" s="217"/>
      <c r="I265" s="217"/>
      <c r="J265" s="217"/>
      <c r="K265" s="217"/>
      <c r="L265" s="217"/>
      <c r="M265" s="217"/>
      <c r="N265" s="217"/>
      <c r="O265" s="217"/>
      <c r="P265" s="217"/>
      <c r="Q265" s="217"/>
      <c r="R265" s="217"/>
      <c r="S265" s="217"/>
      <c r="T265" s="217"/>
      <c r="U265" s="217"/>
      <c r="V265" s="217"/>
      <c r="W265" s="217"/>
      <c r="X265" s="217"/>
      <c r="Y265" s="216"/>
      <c r="Z265" s="213"/>
      <c r="AA265" s="213"/>
    </row>
    <row r="266" spans="1:27" x14ac:dyDescent="0.25">
      <c r="A266" s="210"/>
      <c r="B266" s="220"/>
      <c r="C266" s="220"/>
      <c r="D266" s="218"/>
      <c r="E266" s="218"/>
      <c r="F266" s="217"/>
      <c r="G266" s="217"/>
      <c r="H266" s="217"/>
      <c r="I266" s="217"/>
      <c r="J266" s="217"/>
      <c r="K266" s="217"/>
      <c r="L266" s="217"/>
      <c r="M266" s="217"/>
      <c r="N266" s="217"/>
      <c r="O266" s="217"/>
      <c r="P266" s="217"/>
      <c r="Q266" s="217"/>
      <c r="R266" s="217"/>
      <c r="S266" s="217"/>
      <c r="T266" s="217"/>
      <c r="U266" s="217"/>
      <c r="V266" s="217"/>
      <c r="W266" s="217"/>
      <c r="X266" s="217"/>
      <c r="Y266" s="216"/>
      <c r="Z266" s="213"/>
      <c r="AA266" s="213"/>
    </row>
    <row r="267" spans="1:27" x14ac:dyDescent="0.25">
      <c r="A267" s="210"/>
      <c r="B267" s="218"/>
      <c r="C267" s="218"/>
      <c r="D267" s="218"/>
      <c r="E267" s="218"/>
      <c r="F267" s="217"/>
      <c r="G267" s="217"/>
      <c r="H267" s="217"/>
      <c r="I267" s="217"/>
      <c r="J267" s="217"/>
      <c r="K267" s="217"/>
      <c r="L267" s="217"/>
      <c r="M267" s="217"/>
      <c r="N267" s="217"/>
      <c r="O267" s="217"/>
      <c r="P267" s="217"/>
      <c r="Q267" s="217"/>
      <c r="R267" s="217"/>
      <c r="S267" s="217"/>
      <c r="T267" s="217"/>
      <c r="U267" s="217"/>
      <c r="V267" s="217"/>
      <c r="W267" s="217"/>
      <c r="X267" s="217"/>
      <c r="Y267" s="216"/>
      <c r="Z267" s="213"/>
      <c r="AA267" s="213"/>
    </row>
    <row r="268" spans="1:27" x14ac:dyDescent="0.25">
      <c r="A268" s="210"/>
      <c r="B268" s="220"/>
      <c r="C268" s="220"/>
      <c r="D268" s="218"/>
      <c r="E268" s="218"/>
      <c r="F268" s="217"/>
      <c r="G268" s="217"/>
      <c r="H268" s="217"/>
      <c r="I268" s="217"/>
      <c r="J268" s="217"/>
      <c r="K268" s="217"/>
      <c r="L268" s="217"/>
      <c r="M268" s="217"/>
      <c r="N268" s="217"/>
      <c r="O268" s="217"/>
      <c r="P268" s="217"/>
      <c r="Q268" s="217"/>
      <c r="R268" s="217"/>
      <c r="S268" s="217"/>
      <c r="T268" s="217"/>
      <c r="U268" s="217"/>
      <c r="V268" s="217"/>
      <c r="W268" s="217"/>
      <c r="X268" s="217"/>
      <c r="Y268" s="216"/>
      <c r="Z268" s="213"/>
      <c r="AA268" s="213"/>
    </row>
    <row r="269" spans="1:27" x14ac:dyDescent="0.25">
      <c r="A269" s="210"/>
      <c r="B269" s="218"/>
      <c r="C269" s="218"/>
      <c r="D269" s="218"/>
      <c r="E269" s="218"/>
      <c r="F269" s="217"/>
      <c r="G269" s="217"/>
      <c r="H269" s="217"/>
      <c r="I269" s="217"/>
      <c r="J269" s="217"/>
      <c r="K269" s="217"/>
      <c r="L269" s="217"/>
      <c r="M269" s="217"/>
      <c r="N269" s="217"/>
      <c r="O269" s="217"/>
      <c r="P269" s="217"/>
      <c r="Q269" s="217"/>
      <c r="R269" s="217"/>
      <c r="S269" s="217"/>
      <c r="T269" s="217"/>
      <c r="U269" s="217"/>
      <c r="V269" s="217"/>
      <c r="W269" s="217"/>
      <c r="X269" s="217"/>
      <c r="Y269" s="216"/>
      <c r="Z269" s="213"/>
      <c r="AA269" s="213"/>
    </row>
    <row r="270" spans="1:27" x14ac:dyDescent="0.25">
      <c r="A270" s="210"/>
      <c r="B270" s="220"/>
      <c r="C270" s="220"/>
      <c r="D270" s="218"/>
      <c r="E270" s="218"/>
      <c r="F270" s="217"/>
      <c r="G270" s="217"/>
      <c r="H270" s="217"/>
      <c r="I270" s="217"/>
      <c r="J270" s="217"/>
      <c r="K270" s="217"/>
      <c r="L270" s="217"/>
      <c r="M270" s="217"/>
      <c r="N270" s="217"/>
      <c r="O270" s="217"/>
      <c r="P270" s="217"/>
      <c r="Q270" s="217"/>
      <c r="R270" s="217"/>
      <c r="S270" s="217"/>
      <c r="T270" s="217"/>
      <c r="U270" s="217"/>
      <c r="V270" s="217"/>
      <c r="W270" s="217"/>
      <c r="X270" s="217"/>
      <c r="Y270" s="216"/>
      <c r="Z270" s="213"/>
      <c r="AA270" s="213"/>
    </row>
    <row r="271" spans="1:27" x14ac:dyDescent="0.25">
      <c r="A271" s="210"/>
      <c r="B271" s="218"/>
      <c r="C271" s="218"/>
      <c r="D271" s="218"/>
      <c r="E271" s="218"/>
      <c r="F271" s="217"/>
      <c r="G271" s="217"/>
      <c r="H271" s="217"/>
      <c r="I271" s="217"/>
      <c r="J271" s="217"/>
      <c r="K271" s="217"/>
      <c r="L271" s="217"/>
      <c r="M271" s="217"/>
      <c r="N271" s="217"/>
      <c r="O271" s="217"/>
      <c r="P271" s="217"/>
      <c r="Q271" s="217"/>
      <c r="R271" s="217"/>
      <c r="S271" s="217"/>
      <c r="T271" s="217"/>
      <c r="U271" s="217"/>
      <c r="V271" s="217"/>
      <c r="W271" s="217"/>
      <c r="X271" s="217"/>
      <c r="Y271" s="216"/>
      <c r="Z271" s="213"/>
      <c r="AA271" s="213"/>
    </row>
    <row r="272" spans="1:27" x14ac:dyDescent="0.25">
      <c r="A272" s="210"/>
      <c r="B272" s="220"/>
      <c r="C272" s="220"/>
      <c r="D272" s="218"/>
      <c r="E272" s="218"/>
      <c r="F272" s="217"/>
      <c r="G272" s="217"/>
      <c r="H272" s="217"/>
      <c r="I272" s="217"/>
      <c r="J272" s="217"/>
      <c r="K272" s="217"/>
      <c r="L272" s="217"/>
      <c r="M272" s="217"/>
      <c r="N272" s="217"/>
      <c r="O272" s="217"/>
      <c r="P272" s="217"/>
      <c r="Q272" s="217"/>
      <c r="R272" s="217"/>
      <c r="S272" s="217"/>
      <c r="T272" s="217"/>
      <c r="U272" s="217"/>
      <c r="V272" s="217"/>
      <c r="W272" s="217"/>
      <c r="X272" s="217"/>
      <c r="Y272" s="216"/>
      <c r="Z272" s="213"/>
      <c r="AA272" s="213"/>
    </row>
    <row r="273" spans="1:27" x14ac:dyDescent="0.25">
      <c r="A273" s="210"/>
      <c r="B273" s="218"/>
      <c r="C273" s="218"/>
      <c r="D273" s="218"/>
      <c r="E273" s="218"/>
      <c r="F273" s="217"/>
      <c r="G273" s="217"/>
      <c r="H273" s="217"/>
      <c r="I273" s="217"/>
      <c r="J273" s="217"/>
      <c r="K273" s="217"/>
      <c r="L273" s="217"/>
      <c r="M273" s="217"/>
      <c r="N273" s="217"/>
      <c r="O273" s="217"/>
      <c r="P273" s="217"/>
      <c r="Q273" s="217"/>
      <c r="R273" s="217"/>
      <c r="S273" s="217"/>
      <c r="T273" s="217"/>
      <c r="U273" s="217"/>
      <c r="V273" s="217"/>
      <c r="W273" s="217"/>
      <c r="X273" s="217"/>
      <c r="Y273" s="216"/>
      <c r="Z273" s="213"/>
      <c r="AA273" s="213"/>
    </row>
    <row r="274" spans="1:27" x14ac:dyDescent="0.25">
      <c r="A274" s="210"/>
      <c r="B274" s="220"/>
      <c r="C274" s="220"/>
      <c r="D274" s="218"/>
      <c r="E274" s="218"/>
      <c r="F274" s="217"/>
      <c r="G274" s="217"/>
      <c r="H274" s="217"/>
      <c r="I274" s="217"/>
      <c r="J274" s="217"/>
      <c r="K274" s="217"/>
      <c r="L274" s="217"/>
      <c r="M274" s="217"/>
      <c r="N274" s="217"/>
      <c r="O274" s="217"/>
      <c r="P274" s="217"/>
      <c r="Q274" s="217"/>
      <c r="R274" s="217"/>
      <c r="S274" s="217"/>
      <c r="T274" s="217"/>
      <c r="U274" s="217"/>
      <c r="V274" s="217"/>
      <c r="W274" s="217"/>
      <c r="X274" s="217"/>
      <c r="Y274" s="216"/>
      <c r="Z274" s="213"/>
      <c r="AA274" s="213"/>
    </row>
    <row r="275" spans="1:27" x14ac:dyDescent="0.25">
      <c r="A275" s="210"/>
      <c r="B275" s="218"/>
      <c r="C275" s="218"/>
      <c r="D275" s="218"/>
      <c r="E275" s="218"/>
      <c r="F275" s="217"/>
      <c r="G275" s="217"/>
      <c r="H275" s="217"/>
      <c r="I275" s="217"/>
      <c r="J275" s="217"/>
      <c r="K275" s="217"/>
      <c r="L275" s="217"/>
      <c r="M275" s="217"/>
      <c r="N275" s="217"/>
      <c r="O275" s="217"/>
      <c r="P275" s="217"/>
      <c r="Q275" s="217"/>
      <c r="R275" s="217"/>
      <c r="S275" s="217"/>
      <c r="T275" s="217"/>
      <c r="U275" s="217"/>
      <c r="V275" s="217"/>
      <c r="W275" s="217"/>
      <c r="X275" s="217"/>
      <c r="Y275" s="216"/>
      <c r="Z275" s="213"/>
      <c r="AA275" s="213"/>
    </row>
    <row r="276" spans="1:27" x14ac:dyDescent="0.25">
      <c r="A276" s="210"/>
      <c r="B276" s="220"/>
      <c r="C276" s="220"/>
      <c r="D276" s="218"/>
      <c r="E276" s="218"/>
      <c r="F276" s="217"/>
      <c r="G276" s="217"/>
      <c r="H276" s="217"/>
      <c r="I276" s="217"/>
      <c r="J276" s="217"/>
      <c r="K276" s="217"/>
      <c r="L276" s="217"/>
      <c r="M276" s="217"/>
      <c r="N276" s="217"/>
      <c r="O276" s="217"/>
      <c r="P276" s="217"/>
      <c r="Q276" s="217"/>
      <c r="R276" s="217"/>
      <c r="S276" s="217"/>
      <c r="T276" s="217"/>
      <c r="U276" s="217"/>
      <c r="V276" s="217"/>
      <c r="W276" s="217"/>
      <c r="X276" s="217"/>
      <c r="Y276" s="216"/>
      <c r="Z276" s="213"/>
      <c r="AA276" s="213"/>
    </row>
    <row r="277" spans="1:27" x14ac:dyDescent="0.25">
      <c r="A277" s="210"/>
      <c r="B277" s="218"/>
      <c r="C277" s="218"/>
      <c r="D277" s="218"/>
      <c r="E277" s="218"/>
      <c r="F277" s="217"/>
      <c r="G277" s="217"/>
      <c r="H277" s="217"/>
      <c r="I277" s="217"/>
      <c r="J277" s="217"/>
      <c r="K277" s="217"/>
      <c r="L277" s="217"/>
      <c r="M277" s="217"/>
      <c r="N277" s="217"/>
      <c r="O277" s="217"/>
      <c r="P277" s="217"/>
      <c r="Q277" s="217"/>
      <c r="R277" s="217"/>
      <c r="S277" s="217"/>
      <c r="T277" s="217"/>
      <c r="U277" s="217"/>
      <c r="V277" s="217"/>
      <c r="W277" s="217"/>
      <c r="X277" s="217"/>
      <c r="Y277" s="216"/>
      <c r="Z277" s="213"/>
      <c r="AA277" s="213"/>
    </row>
    <row r="278" spans="1:27" x14ac:dyDescent="0.25">
      <c r="A278" s="210"/>
      <c r="B278" s="220"/>
      <c r="C278" s="220"/>
      <c r="D278" s="218"/>
      <c r="E278" s="218"/>
      <c r="F278" s="217"/>
      <c r="G278" s="217"/>
      <c r="H278" s="217"/>
      <c r="I278" s="217"/>
      <c r="J278" s="217"/>
      <c r="K278" s="217"/>
      <c r="L278" s="217"/>
      <c r="M278" s="217"/>
      <c r="N278" s="217"/>
      <c r="O278" s="217"/>
      <c r="P278" s="217"/>
      <c r="Q278" s="217"/>
      <c r="R278" s="217"/>
      <c r="S278" s="217"/>
      <c r="T278" s="217"/>
      <c r="U278" s="217"/>
      <c r="V278" s="217"/>
      <c r="W278" s="217"/>
      <c r="X278" s="217"/>
      <c r="Y278" s="216"/>
      <c r="Z278" s="213"/>
      <c r="AA278" s="213"/>
    </row>
    <row r="279" spans="1:27" x14ac:dyDescent="0.25">
      <c r="A279" s="210"/>
      <c r="B279" s="218"/>
      <c r="C279" s="218"/>
      <c r="D279" s="218"/>
      <c r="E279" s="218"/>
      <c r="F279" s="217"/>
      <c r="G279" s="217"/>
      <c r="H279" s="217"/>
      <c r="I279" s="217"/>
      <c r="J279" s="217"/>
      <c r="K279" s="217"/>
      <c r="L279" s="217"/>
      <c r="M279" s="217"/>
      <c r="N279" s="217"/>
      <c r="O279" s="217"/>
      <c r="P279" s="217"/>
      <c r="Q279" s="217"/>
      <c r="R279" s="217"/>
      <c r="S279" s="217"/>
      <c r="T279" s="217"/>
      <c r="U279" s="217"/>
      <c r="V279" s="217"/>
      <c r="W279" s="217"/>
      <c r="X279" s="217"/>
      <c r="Y279" s="216"/>
      <c r="Z279" s="213"/>
      <c r="AA279" s="213"/>
    </row>
    <row r="280" spans="1:27" x14ac:dyDescent="0.25">
      <c r="A280" s="210"/>
      <c r="B280" s="220"/>
      <c r="C280" s="220"/>
      <c r="D280" s="218"/>
      <c r="E280" s="218"/>
      <c r="F280" s="217"/>
      <c r="G280" s="217"/>
      <c r="H280" s="217"/>
      <c r="I280" s="217"/>
      <c r="J280" s="217"/>
      <c r="K280" s="217"/>
      <c r="L280" s="217"/>
      <c r="M280" s="217"/>
      <c r="N280" s="217"/>
      <c r="O280" s="217"/>
      <c r="P280" s="217"/>
      <c r="Q280" s="217"/>
      <c r="R280" s="217"/>
      <c r="S280" s="217"/>
      <c r="T280" s="217"/>
      <c r="U280" s="217"/>
      <c r="V280" s="217"/>
      <c r="W280" s="217"/>
      <c r="X280" s="217"/>
      <c r="Y280" s="216"/>
      <c r="Z280" s="213"/>
      <c r="AA280" s="213"/>
    </row>
    <row r="281" spans="1:27" x14ac:dyDescent="0.25">
      <c r="A281" s="210"/>
      <c r="B281" s="218"/>
      <c r="C281" s="218"/>
      <c r="D281" s="218"/>
      <c r="E281" s="218"/>
      <c r="F281" s="217"/>
      <c r="G281" s="217"/>
      <c r="H281" s="217"/>
      <c r="I281" s="217"/>
      <c r="J281" s="217"/>
      <c r="K281" s="217"/>
      <c r="L281" s="217"/>
      <c r="M281" s="217"/>
      <c r="N281" s="217"/>
      <c r="O281" s="217"/>
      <c r="P281" s="217"/>
      <c r="Q281" s="217"/>
      <c r="R281" s="217"/>
      <c r="S281" s="217"/>
      <c r="T281" s="217"/>
      <c r="U281" s="217"/>
      <c r="V281" s="217"/>
      <c r="W281" s="217"/>
      <c r="X281" s="217"/>
      <c r="Y281" s="216"/>
      <c r="Z281" s="213"/>
      <c r="AA281" s="213"/>
    </row>
    <row r="282" spans="1:27" x14ac:dyDescent="0.25">
      <c r="A282" s="210"/>
      <c r="B282" s="220"/>
      <c r="C282" s="220"/>
      <c r="D282" s="218"/>
      <c r="E282" s="218"/>
      <c r="F282" s="217"/>
      <c r="G282" s="217"/>
      <c r="H282" s="217"/>
      <c r="I282" s="217"/>
      <c r="J282" s="217"/>
      <c r="K282" s="217"/>
      <c r="L282" s="217"/>
      <c r="M282" s="217"/>
      <c r="N282" s="217"/>
      <c r="O282" s="217"/>
      <c r="P282" s="217"/>
      <c r="Q282" s="217"/>
      <c r="R282" s="217"/>
      <c r="S282" s="217"/>
      <c r="T282" s="217"/>
      <c r="U282" s="217"/>
      <c r="V282" s="217"/>
      <c r="W282" s="217"/>
      <c r="X282" s="217"/>
      <c r="Y282" s="216"/>
      <c r="Z282" s="213"/>
      <c r="AA282" s="213"/>
    </row>
    <row r="283" spans="1:27" x14ac:dyDescent="0.25">
      <c r="A283" s="210"/>
      <c r="B283" s="218"/>
      <c r="C283" s="218"/>
      <c r="D283" s="218"/>
      <c r="E283" s="218"/>
      <c r="F283" s="217"/>
      <c r="G283" s="217"/>
      <c r="H283" s="217"/>
      <c r="I283" s="217"/>
      <c r="J283" s="217"/>
      <c r="K283" s="217"/>
      <c r="L283" s="217"/>
      <c r="M283" s="217"/>
      <c r="N283" s="217"/>
      <c r="O283" s="217"/>
      <c r="P283" s="217"/>
      <c r="Q283" s="217"/>
      <c r="R283" s="217"/>
      <c r="S283" s="217"/>
      <c r="T283" s="217"/>
      <c r="U283" s="217"/>
      <c r="V283" s="217"/>
      <c r="W283" s="217"/>
      <c r="X283" s="217"/>
      <c r="Y283" s="216"/>
      <c r="Z283" s="213"/>
      <c r="AA283" s="213"/>
    </row>
    <row r="284" spans="1:27" x14ac:dyDescent="0.25">
      <c r="A284" s="210"/>
      <c r="B284" s="220"/>
      <c r="C284" s="220"/>
      <c r="D284" s="218"/>
      <c r="E284" s="218"/>
      <c r="F284" s="217"/>
      <c r="G284" s="217"/>
      <c r="H284" s="217"/>
      <c r="I284" s="217"/>
      <c r="J284" s="217"/>
      <c r="K284" s="217"/>
      <c r="L284" s="217"/>
      <c r="M284" s="217"/>
      <c r="N284" s="217"/>
      <c r="O284" s="217"/>
      <c r="P284" s="217"/>
      <c r="Q284" s="217"/>
      <c r="R284" s="217"/>
      <c r="S284" s="217"/>
      <c r="T284" s="217"/>
      <c r="U284" s="217"/>
      <c r="V284" s="217"/>
      <c r="W284" s="217"/>
      <c r="X284" s="217"/>
      <c r="Y284" s="216"/>
      <c r="Z284" s="213"/>
      <c r="AA284" s="213"/>
    </row>
    <row r="285" spans="1:27" x14ac:dyDescent="0.25">
      <c r="A285" s="210"/>
      <c r="B285" s="218"/>
      <c r="C285" s="218"/>
      <c r="D285" s="218"/>
      <c r="E285" s="218"/>
      <c r="F285" s="217"/>
      <c r="G285" s="217"/>
      <c r="H285" s="217"/>
      <c r="I285" s="217"/>
      <c r="J285" s="217"/>
      <c r="K285" s="217"/>
      <c r="L285" s="217"/>
      <c r="M285" s="217"/>
      <c r="N285" s="217"/>
      <c r="O285" s="217"/>
      <c r="P285" s="217"/>
      <c r="Q285" s="217"/>
      <c r="R285" s="217"/>
      <c r="S285" s="217"/>
      <c r="T285" s="217"/>
      <c r="U285" s="217"/>
      <c r="V285" s="217"/>
      <c r="W285" s="217"/>
      <c r="X285" s="217"/>
      <c r="Y285" s="216"/>
      <c r="Z285" s="213"/>
      <c r="AA285" s="213"/>
    </row>
    <row r="286" spans="1:27" x14ac:dyDescent="0.25">
      <c r="A286" s="210"/>
      <c r="B286" s="220"/>
      <c r="C286" s="220"/>
      <c r="D286" s="218"/>
      <c r="E286" s="218"/>
      <c r="F286" s="217"/>
      <c r="G286" s="217"/>
      <c r="H286" s="217"/>
      <c r="I286" s="217"/>
      <c r="J286" s="217"/>
      <c r="K286" s="217"/>
      <c r="L286" s="217"/>
      <c r="M286" s="217"/>
      <c r="N286" s="217"/>
      <c r="O286" s="217"/>
      <c r="P286" s="217"/>
      <c r="Q286" s="217"/>
      <c r="R286" s="217"/>
      <c r="S286" s="217"/>
      <c r="T286" s="217"/>
      <c r="U286" s="217"/>
      <c r="V286" s="217"/>
      <c r="W286" s="217"/>
      <c r="X286" s="217"/>
      <c r="Y286" s="216"/>
      <c r="Z286" s="213"/>
      <c r="AA286" s="213"/>
    </row>
    <row r="287" spans="1:27" x14ac:dyDescent="0.25">
      <c r="A287" s="210"/>
      <c r="B287" s="218"/>
      <c r="C287" s="218"/>
      <c r="D287" s="218"/>
      <c r="E287" s="218"/>
      <c r="F287" s="217"/>
      <c r="G287" s="217"/>
      <c r="H287" s="217"/>
      <c r="I287" s="217"/>
      <c r="J287" s="217"/>
      <c r="K287" s="217"/>
      <c r="L287" s="217"/>
      <c r="M287" s="217"/>
      <c r="N287" s="217"/>
      <c r="O287" s="217"/>
      <c r="P287" s="217"/>
      <c r="Q287" s="217"/>
      <c r="R287" s="217"/>
      <c r="S287" s="217"/>
      <c r="T287" s="217"/>
      <c r="U287" s="217"/>
      <c r="V287" s="217"/>
      <c r="W287" s="217"/>
      <c r="X287" s="217"/>
      <c r="Y287" s="216"/>
      <c r="Z287" s="213"/>
      <c r="AA287" s="213"/>
    </row>
    <row r="288" spans="1:27" x14ac:dyDescent="0.25">
      <c r="A288" s="210"/>
      <c r="B288" s="220"/>
      <c r="C288" s="220"/>
      <c r="D288" s="218"/>
      <c r="E288" s="218"/>
      <c r="F288" s="217"/>
      <c r="G288" s="217"/>
      <c r="H288" s="217"/>
      <c r="I288" s="217"/>
      <c r="J288" s="217"/>
      <c r="K288" s="217"/>
      <c r="L288" s="217"/>
      <c r="M288" s="217"/>
      <c r="N288" s="217"/>
      <c r="O288" s="217"/>
      <c r="P288" s="217"/>
      <c r="Q288" s="217"/>
      <c r="R288" s="217"/>
      <c r="S288" s="217"/>
      <c r="T288" s="217"/>
      <c r="U288" s="217"/>
      <c r="V288" s="217"/>
      <c r="W288" s="217"/>
      <c r="X288" s="217"/>
      <c r="Y288" s="216"/>
      <c r="Z288" s="213"/>
      <c r="AA288" s="213"/>
    </row>
    <row r="289" spans="1:27" x14ac:dyDescent="0.25">
      <c r="A289" s="210"/>
      <c r="B289" s="218"/>
      <c r="C289" s="218"/>
      <c r="D289" s="218"/>
      <c r="E289" s="218"/>
      <c r="F289" s="217"/>
      <c r="G289" s="217"/>
      <c r="H289" s="217"/>
      <c r="I289" s="217"/>
      <c r="J289" s="217"/>
      <c r="K289" s="217"/>
      <c r="L289" s="217"/>
      <c r="M289" s="217"/>
      <c r="N289" s="217"/>
      <c r="O289" s="217"/>
      <c r="P289" s="217"/>
      <c r="Q289" s="217"/>
      <c r="R289" s="217"/>
      <c r="S289" s="217"/>
      <c r="T289" s="217"/>
      <c r="U289" s="217"/>
      <c r="V289" s="217"/>
      <c r="W289" s="217"/>
      <c r="X289" s="217"/>
      <c r="Y289" s="216"/>
      <c r="Z289" s="213"/>
      <c r="AA289" s="213"/>
    </row>
    <row r="290" spans="1:27" x14ac:dyDescent="0.25">
      <c r="A290" s="210"/>
      <c r="B290" s="220"/>
      <c r="C290" s="220"/>
      <c r="D290" s="218"/>
      <c r="E290" s="218"/>
      <c r="F290" s="217"/>
      <c r="G290" s="217"/>
      <c r="H290" s="217"/>
      <c r="I290" s="217"/>
      <c r="J290" s="217"/>
      <c r="K290" s="217"/>
      <c r="L290" s="217"/>
      <c r="M290" s="217"/>
      <c r="N290" s="217"/>
      <c r="O290" s="217"/>
      <c r="P290" s="217"/>
      <c r="Q290" s="217"/>
      <c r="R290" s="217"/>
      <c r="S290" s="217"/>
      <c r="T290" s="217"/>
      <c r="U290" s="217"/>
      <c r="V290" s="217"/>
      <c r="W290" s="217"/>
      <c r="X290" s="217"/>
      <c r="Y290" s="216"/>
      <c r="Z290" s="213"/>
      <c r="AA290" s="213"/>
    </row>
    <row r="291" spans="1:27" x14ac:dyDescent="0.25">
      <c r="A291" s="210"/>
      <c r="B291" s="218"/>
      <c r="C291" s="218"/>
      <c r="D291" s="218"/>
      <c r="E291" s="218"/>
      <c r="F291" s="217"/>
      <c r="G291" s="217"/>
      <c r="H291" s="217"/>
      <c r="I291" s="217"/>
      <c r="J291" s="217"/>
      <c r="K291" s="217"/>
      <c r="L291" s="217"/>
      <c r="M291" s="217"/>
      <c r="N291" s="217"/>
      <c r="O291" s="217"/>
      <c r="P291" s="217"/>
      <c r="Q291" s="217"/>
      <c r="R291" s="217"/>
      <c r="S291" s="217"/>
      <c r="T291" s="217"/>
      <c r="U291" s="217"/>
      <c r="V291" s="217"/>
      <c r="W291" s="217"/>
      <c r="X291" s="217"/>
      <c r="Y291" s="216"/>
      <c r="Z291" s="213"/>
      <c r="AA291" s="213"/>
    </row>
    <row r="292" spans="1:27" x14ac:dyDescent="0.25">
      <c r="A292" s="210"/>
      <c r="B292" s="220"/>
      <c r="C292" s="220"/>
      <c r="D292" s="218"/>
      <c r="E292" s="218"/>
      <c r="F292" s="217"/>
      <c r="G292" s="217"/>
      <c r="H292" s="217"/>
      <c r="I292" s="217"/>
      <c r="J292" s="217"/>
      <c r="K292" s="217"/>
      <c r="L292" s="217"/>
      <c r="M292" s="217"/>
      <c r="N292" s="217"/>
      <c r="O292" s="217"/>
      <c r="P292" s="217"/>
      <c r="Q292" s="217"/>
      <c r="R292" s="217"/>
      <c r="S292" s="217"/>
      <c r="T292" s="217"/>
      <c r="U292" s="217"/>
      <c r="V292" s="217"/>
      <c r="W292" s="217"/>
      <c r="X292" s="217"/>
      <c r="Y292" s="216"/>
      <c r="Z292" s="213"/>
      <c r="AA292" s="213"/>
    </row>
    <row r="293" spans="1:27" x14ac:dyDescent="0.25">
      <c r="A293" s="210"/>
      <c r="B293" s="218"/>
      <c r="C293" s="218"/>
      <c r="D293" s="218"/>
      <c r="E293" s="218"/>
      <c r="F293" s="217"/>
      <c r="G293" s="217"/>
      <c r="H293" s="217"/>
      <c r="I293" s="217"/>
      <c r="J293" s="217"/>
      <c r="K293" s="217"/>
      <c r="L293" s="217"/>
      <c r="M293" s="217"/>
      <c r="N293" s="217"/>
      <c r="O293" s="217"/>
      <c r="P293" s="217"/>
      <c r="Q293" s="217"/>
      <c r="R293" s="217"/>
      <c r="S293" s="217"/>
      <c r="T293" s="217"/>
      <c r="U293" s="217"/>
      <c r="V293" s="217"/>
      <c r="W293" s="217"/>
      <c r="X293" s="217"/>
      <c r="Y293" s="216"/>
      <c r="Z293" s="213"/>
      <c r="AA293" s="213"/>
    </row>
    <row r="294" spans="1:27" x14ac:dyDescent="0.25">
      <c r="A294" s="210"/>
      <c r="B294" s="220"/>
      <c r="C294" s="220"/>
      <c r="D294" s="218"/>
      <c r="E294" s="218"/>
      <c r="F294" s="217"/>
      <c r="G294" s="217"/>
      <c r="H294" s="217"/>
      <c r="I294" s="217"/>
      <c r="J294" s="217"/>
      <c r="K294" s="217"/>
      <c r="L294" s="217"/>
      <c r="M294" s="217"/>
      <c r="N294" s="217"/>
      <c r="O294" s="217"/>
      <c r="P294" s="217"/>
      <c r="Q294" s="217"/>
      <c r="R294" s="217"/>
      <c r="S294" s="217"/>
      <c r="T294" s="217"/>
      <c r="U294" s="217"/>
      <c r="V294" s="217"/>
      <c r="W294" s="217"/>
      <c r="X294" s="217"/>
      <c r="Y294" s="216"/>
      <c r="Z294" s="213"/>
      <c r="AA294" s="213"/>
    </row>
    <row r="295" spans="1:27" x14ac:dyDescent="0.25">
      <c r="A295" s="210"/>
      <c r="B295" s="218"/>
      <c r="C295" s="218"/>
      <c r="D295" s="218"/>
      <c r="E295" s="218"/>
      <c r="F295" s="217"/>
      <c r="G295" s="217"/>
      <c r="H295" s="217"/>
      <c r="I295" s="217"/>
      <c r="J295" s="217"/>
      <c r="K295" s="217"/>
      <c r="L295" s="217"/>
      <c r="M295" s="217"/>
      <c r="N295" s="217"/>
      <c r="O295" s="217"/>
      <c r="P295" s="217"/>
      <c r="Q295" s="217"/>
      <c r="R295" s="217"/>
      <c r="S295" s="217"/>
      <c r="T295" s="217"/>
      <c r="U295" s="217"/>
      <c r="V295" s="217"/>
      <c r="W295" s="217"/>
      <c r="X295" s="217"/>
      <c r="Y295" s="216"/>
      <c r="Z295" s="213"/>
      <c r="AA295" s="213"/>
    </row>
    <row r="296" spans="1:27" x14ac:dyDescent="0.25">
      <c r="A296" s="210"/>
      <c r="B296" s="220"/>
      <c r="C296" s="220"/>
      <c r="D296" s="218"/>
      <c r="E296" s="218"/>
      <c r="F296" s="217"/>
      <c r="G296" s="217"/>
      <c r="H296" s="217"/>
      <c r="I296" s="217"/>
      <c r="J296" s="217"/>
      <c r="K296" s="217"/>
      <c r="L296" s="217"/>
      <c r="M296" s="217"/>
      <c r="N296" s="217"/>
      <c r="O296" s="217"/>
      <c r="P296" s="217"/>
      <c r="Q296" s="217"/>
      <c r="R296" s="217"/>
      <c r="S296" s="217"/>
      <c r="T296" s="217"/>
      <c r="U296" s="217"/>
      <c r="V296" s="217"/>
      <c r="W296" s="217"/>
      <c r="X296" s="217"/>
      <c r="Y296" s="216"/>
      <c r="Z296" s="213"/>
      <c r="AA296" s="213"/>
    </row>
    <row r="297" spans="1:27" x14ac:dyDescent="0.25">
      <c r="A297" s="210"/>
      <c r="B297" s="218"/>
      <c r="C297" s="218"/>
      <c r="D297" s="218"/>
      <c r="E297" s="218"/>
      <c r="F297" s="217"/>
      <c r="G297" s="217"/>
      <c r="H297" s="217"/>
      <c r="I297" s="217"/>
      <c r="J297" s="217"/>
      <c r="K297" s="217"/>
      <c r="L297" s="217"/>
      <c r="M297" s="217"/>
      <c r="N297" s="217"/>
      <c r="O297" s="217"/>
      <c r="P297" s="217"/>
      <c r="Q297" s="217"/>
      <c r="R297" s="217"/>
      <c r="S297" s="217"/>
      <c r="T297" s="217"/>
      <c r="U297" s="217"/>
      <c r="V297" s="217"/>
      <c r="W297" s="217"/>
      <c r="X297" s="217"/>
      <c r="Y297" s="216"/>
      <c r="Z297" s="213"/>
      <c r="AA297" s="213"/>
    </row>
    <row r="298" spans="1:27" x14ac:dyDescent="0.25">
      <c r="A298" s="210"/>
      <c r="B298" s="220"/>
      <c r="C298" s="220"/>
      <c r="D298" s="218"/>
      <c r="E298" s="218"/>
      <c r="F298" s="217"/>
      <c r="G298" s="217"/>
      <c r="H298" s="217"/>
      <c r="I298" s="217"/>
      <c r="J298" s="217"/>
      <c r="K298" s="217"/>
      <c r="L298" s="217"/>
      <c r="M298" s="217"/>
      <c r="N298" s="217"/>
      <c r="O298" s="217"/>
      <c r="P298" s="217"/>
      <c r="Q298" s="217"/>
      <c r="R298" s="217"/>
      <c r="S298" s="217"/>
      <c r="T298" s="217"/>
      <c r="U298" s="217"/>
      <c r="V298" s="217"/>
      <c r="W298" s="217"/>
      <c r="X298" s="217"/>
      <c r="Y298" s="216"/>
      <c r="Z298" s="213"/>
      <c r="AA298" s="213"/>
    </row>
    <row r="299" spans="1:27" x14ac:dyDescent="0.25">
      <c r="A299" s="210"/>
      <c r="B299" s="218"/>
      <c r="C299" s="218"/>
      <c r="D299" s="218"/>
      <c r="E299" s="218"/>
      <c r="F299" s="217"/>
      <c r="G299" s="217"/>
      <c r="H299" s="217"/>
      <c r="I299" s="217"/>
      <c r="J299" s="217"/>
      <c r="K299" s="217"/>
      <c r="L299" s="217"/>
      <c r="M299" s="217"/>
      <c r="N299" s="217"/>
      <c r="O299" s="217"/>
      <c r="P299" s="217"/>
      <c r="Q299" s="217"/>
      <c r="R299" s="217"/>
      <c r="S299" s="217"/>
      <c r="T299" s="217"/>
      <c r="U299" s="217"/>
      <c r="V299" s="217"/>
      <c r="W299" s="217"/>
      <c r="X299" s="217"/>
      <c r="Y299" s="216"/>
      <c r="Z299" s="213"/>
      <c r="AA299" s="213"/>
    </row>
    <row r="300" spans="1:27" x14ac:dyDescent="0.25">
      <c r="A300" s="210"/>
      <c r="B300" s="220"/>
      <c r="C300" s="220"/>
      <c r="D300" s="218"/>
      <c r="E300" s="218"/>
      <c r="F300" s="217"/>
      <c r="G300" s="217"/>
      <c r="H300" s="217"/>
      <c r="I300" s="217"/>
      <c r="J300" s="217"/>
      <c r="K300" s="217"/>
      <c r="L300" s="217"/>
      <c r="M300" s="217"/>
      <c r="N300" s="217"/>
      <c r="O300" s="217"/>
      <c r="P300" s="217"/>
      <c r="Q300" s="217"/>
      <c r="R300" s="217"/>
      <c r="S300" s="217"/>
      <c r="T300" s="217"/>
      <c r="U300" s="217"/>
      <c r="V300" s="217"/>
      <c r="W300" s="217"/>
      <c r="X300" s="217"/>
      <c r="Y300" s="216"/>
      <c r="Z300" s="213"/>
      <c r="AA300" s="213"/>
    </row>
    <row r="301" spans="1:27" x14ac:dyDescent="0.25">
      <c r="A301" s="210"/>
      <c r="B301" s="218"/>
      <c r="C301" s="218"/>
      <c r="D301" s="218"/>
      <c r="E301" s="218"/>
      <c r="F301" s="217"/>
      <c r="G301" s="217"/>
      <c r="H301" s="217"/>
      <c r="I301" s="217"/>
      <c r="J301" s="217"/>
      <c r="K301" s="217"/>
      <c r="L301" s="217"/>
      <c r="M301" s="217"/>
      <c r="N301" s="217"/>
      <c r="O301" s="217"/>
      <c r="P301" s="217"/>
      <c r="Q301" s="217"/>
      <c r="R301" s="217"/>
      <c r="S301" s="217"/>
      <c r="T301" s="217"/>
      <c r="U301" s="217"/>
      <c r="V301" s="217"/>
      <c r="W301" s="217"/>
      <c r="X301" s="217"/>
      <c r="Y301" s="216"/>
      <c r="Z301" s="213"/>
      <c r="AA301" s="213"/>
    </row>
    <row r="302" spans="1:27" x14ac:dyDescent="0.25">
      <c r="A302" s="210"/>
      <c r="B302" s="220"/>
      <c r="C302" s="220"/>
      <c r="D302" s="218"/>
      <c r="E302" s="218"/>
      <c r="F302" s="217"/>
      <c r="G302" s="217"/>
      <c r="H302" s="217"/>
      <c r="I302" s="217"/>
      <c r="J302" s="217"/>
      <c r="K302" s="217"/>
      <c r="L302" s="217"/>
      <c r="M302" s="217"/>
      <c r="N302" s="217"/>
      <c r="O302" s="217"/>
      <c r="P302" s="217"/>
      <c r="Q302" s="217"/>
      <c r="R302" s="217"/>
      <c r="S302" s="217"/>
      <c r="T302" s="217"/>
      <c r="U302" s="217"/>
      <c r="V302" s="217"/>
      <c r="W302" s="217"/>
      <c r="X302" s="217"/>
      <c r="Y302" s="216"/>
      <c r="Z302" s="213"/>
      <c r="AA302" s="213"/>
    </row>
    <row r="303" spans="1:27" x14ac:dyDescent="0.25">
      <c r="A303" s="210"/>
      <c r="B303" s="218"/>
      <c r="C303" s="218"/>
      <c r="D303" s="218"/>
      <c r="E303" s="218"/>
      <c r="F303" s="217"/>
      <c r="G303" s="217"/>
      <c r="H303" s="217"/>
      <c r="I303" s="217"/>
      <c r="J303" s="217"/>
      <c r="K303" s="217"/>
      <c r="L303" s="217"/>
      <c r="M303" s="217"/>
      <c r="N303" s="217"/>
      <c r="O303" s="217"/>
      <c r="P303" s="217"/>
      <c r="Q303" s="217"/>
      <c r="R303" s="217"/>
      <c r="S303" s="217"/>
      <c r="T303" s="217"/>
      <c r="U303" s="217"/>
      <c r="V303" s="217"/>
      <c r="W303" s="217"/>
      <c r="X303" s="217"/>
      <c r="Y303" s="216"/>
      <c r="Z303" s="213"/>
      <c r="AA303" s="213"/>
    </row>
    <row r="304" spans="1:27" x14ac:dyDescent="0.25">
      <c r="A304" s="210"/>
      <c r="B304" s="220"/>
      <c r="C304" s="220"/>
      <c r="D304" s="218"/>
      <c r="E304" s="218"/>
      <c r="F304" s="217"/>
      <c r="G304" s="217"/>
      <c r="H304" s="217"/>
      <c r="I304" s="217"/>
      <c r="J304" s="217"/>
      <c r="K304" s="217"/>
      <c r="L304" s="217"/>
      <c r="M304" s="217"/>
      <c r="N304" s="217"/>
      <c r="O304" s="217"/>
      <c r="P304" s="217"/>
      <c r="Q304" s="217"/>
      <c r="R304" s="217"/>
      <c r="S304" s="217"/>
      <c r="T304" s="217"/>
      <c r="U304" s="217"/>
      <c r="V304" s="217"/>
      <c r="W304" s="217"/>
      <c r="X304" s="217"/>
      <c r="Y304" s="216"/>
      <c r="Z304" s="213"/>
      <c r="AA304" s="213"/>
    </row>
    <row r="305" spans="1:27" x14ac:dyDescent="0.25">
      <c r="A305" s="210"/>
      <c r="B305" s="218"/>
      <c r="C305" s="218"/>
      <c r="D305" s="218"/>
      <c r="E305" s="218"/>
      <c r="F305" s="217"/>
      <c r="G305" s="217"/>
      <c r="H305" s="217"/>
      <c r="I305" s="217"/>
      <c r="J305" s="217"/>
      <c r="K305" s="217"/>
      <c r="L305" s="217"/>
      <c r="M305" s="217"/>
      <c r="N305" s="217"/>
      <c r="O305" s="217"/>
      <c r="P305" s="217"/>
      <c r="Q305" s="217"/>
      <c r="R305" s="217"/>
      <c r="S305" s="217"/>
      <c r="T305" s="217"/>
      <c r="U305" s="217"/>
      <c r="V305" s="217"/>
      <c r="W305" s="217"/>
      <c r="X305" s="217"/>
      <c r="Y305" s="216"/>
      <c r="Z305" s="213"/>
      <c r="AA305" s="213"/>
    </row>
    <row r="306" spans="1:27" x14ac:dyDescent="0.25">
      <c r="A306" s="210"/>
      <c r="B306" s="220"/>
      <c r="C306" s="220"/>
      <c r="D306" s="218"/>
      <c r="E306" s="218"/>
      <c r="F306" s="217"/>
      <c r="G306" s="217"/>
      <c r="H306" s="217"/>
      <c r="I306" s="217"/>
      <c r="J306" s="217"/>
      <c r="K306" s="217"/>
      <c r="L306" s="217"/>
      <c r="M306" s="217"/>
      <c r="N306" s="217"/>
      <c r="O306" s="217"/>
      <c r="P306" s="217"/>
      <c r="Q306" s="217"/>
      <c r="R306" s="217"/>
      <c r="S306" s="217"/>
      <c r="T306" s="217"/>
      <c r="U306" s="217"/>
      <c r="V306" s="217"/>
      <c r="W306" s="217"/>
      <c r="X306" s="217"/>
      <c r="Y306" s="216"/>
      <c r="Z306" s="213"/>
      <c r="AA306" s="213"/>
    </row>
    <row r="307" spans="1:27" x14ac:dyDescent="0.25">
      <c r="A307" s="210"/>
      <c r="B307" s="218"/>
      <c r="C307" s="218"/>
      <c r="D307" s="218"/>
      <c r="E307" s="218"/>
      <c r="F307" s="217"/>
      <c r="G307" s="217"/>
      <c r="H307" s="217"/>
      <c r="I307" s="217"/>
      <c r="J307" s="217"/>
      <c r="K307" s="217"/>
      <c r="L307" s="217"/>
      <c r="M307" s="217"/>
      <c r="N307" s="217"/>
      <c r="O307" s="217"/>
      <c r="P307" s="217"/>
      <c r="Q307" s="217"/>
      <c r="R307" s="217"/>
      <c r="S307" s="217"/>
      <c r="T307" s="217"/>
      <c r="U307" s="217"/>
      <c r="V307" s="217"/>
      <c r="W307" s="217"/>
      <c r="X307" s="217"/>
      <c r="Y307" s="216"/>
      <c r="Z307" s="213"/>
      <c r="AA307" s="213"/>
    </row>
    <row r="308" spans="1:27" x14ac:dyDescent="0.25">
      <c r="A308" s="210"/>
      <c r="B308" s="220"/>
      <c r="C308" s="220"/>
      <c r="D308" s="218"/>
      <c r="E308" s="218"/>
      <c r="F308" s="217"/>
      <c r="G308" s="217"/>
      <c r="H308" s="217"/>
      <c r="I308" s="217"/>
      <c r="J308" s="217"/>
      <c r="K308" s="217"/>
      <c r="L308" s="217"/>
      <c r="M308" s="217"/>
      <c r="N308" s="217"/>
      <c r="O308" s="217"/>
      <c r="P308" s="217"/>
      <c r="Q308" s="217"/>
      <c r="R308" s="217"/>
      <c r="S308" s="217"/>
      <c r="T308" s="217"/>
      <c r="U308" s="217"/>
      <c r="V308" s="217"/>
      <c r="W308" s="217"/>
      <c r="X308" s="217"/>
      <c r="Y308" s="216"/>
      <c r="Z308" s="213"/>
      <c r="AA308" s="213"/>
    </row>
    <row r="309" spans="1:27" x14ac:dyDescent="0.25">
      <c r="A309" s="210"/>
      <c r="B309" s="218"/>
      <c r="C309" s="218"/>
      <c r="D309" s="218"/>
      <c r="E309" s="218"/>
      <c r="F309" s="217"/>
      <c r="G309" s="217"/>
      <c r="H309" s="217"/>
      <c r="I309" s="217"/>
      <c r="J309" s="217"/>
      <c r="K309" s="217"/>
      <c r="L309" s="217"/>
      <c r="M309" s="217"/>
      <c r="N309" s="217"/>
      <c r="O309" s="217"/>
      <c r="P309" s="217"/>
      <c r="Q309" s="217"/>
      <c r="R309" s="217"/>
      <c r="S309" s="217"/>
      <c r="T309" s="217"/>
      <c r="U309" s="217"/>
      <c r="V309" s="217"/>
      <c r="W309" s="217"/>
      <c r="X309" s="217"/>
      <c r="Y309" s="216"/>
      <c r="Z309" s="213"/>
      <c r="AA309" s="213"/>
    </row>
    <row r="310" spans="1:27" x14ac:dyDescent="0.25">
      <c r="A310" s="210"/>
      <c r="B310" s="220"/>
      <c r="C310" s="220"/>
      <c r="D310" s="218"/>
      <c r="E310" s="218"/>
      <c r="F310" s="217"/>
      <c r="G310" s="217"/>
      <c r="H310" s="217"/>
      <c r="I310" s="217"/>
      <c r="J310" s="217"/>
      <c r="K310" s="217"/>
      <c r="L310" s="217"/>
      <c r="M310" s="217"/>
      <c r="N310" s="217"/>
      <c r="O310" s="217"/>
      <c r="P310" s="217"/>
      <c r="Q310" s="217"/>
      <c r="R310" s="217"/>
      <c r="S310" s="217"/>
      <c r="T310" s="217"/>
      <c r="U310" s="217"/>
      <c r="V310" s="217"/>
      <c r="W310" s="217"/>
      <c r="X310" s="217"/>
      <c r="Y310" s="216"/>
      <c r="Z310" s="213"/>
      <c r="AA310" s="213"/>
    </row>
    <row r="311" spans="1:27" x14ac:dyDescent="0.25">
      <c r="A311" s="210"/>
      <c r="B311" s="218"/>
      <c r="C311" s="218"/>
      <c r="D311" s="218"/>
      <c r="E311" s="218"/>
      <c r="F311" s="217"/>
      <c r="G311" s="217"/>
      <c r="H311" s="217"/>
      <c r="I311" s="217"/>
      <c r="J311" s="217"/>
      <c r="K311" s="217"/>
      <c r="L311" s="217"/>
      <c r="M311" s="217"/>
      <c r="N311" s="217"/>
      <c r="O311" s="217"/>
      <c r="P311" s="217"/>
      <c r="Q311" s="217"/>
      <c r="R311" s="217"/>
      <c r="S311" s="217"/>
      <c r="T311" s="217"/>
      <c r="U311" s="217"/>
      <c r="V311" s="217"/>
      <c r="W311" s="217"/>
      <c r="X311" s="217"/>
      <c r="Y311" s="216"/>
      <c r="Z311" s="213"/>
      <c r="AA311" s="213"/>
    </row>
    <row r="312" spans="1:27" x14ac:dyDescent="0.25">
      <c r="A312" s="210"/>
      <c r="B312" s="220"/>
      <c r="C312" s="220"/>
      <c r="D312" s="218"/>
      <c r="E312" s="218"/>
      <c r="F312" s="217"/>
      <c r="G312" s="217"/>
      <c r="H312" s="217"/>
      <c r="I312" s="217"/>
      <c r="J312" s="217"/>
      <c r="K312" s="217"/>
      <c r="L312" s="217"/>
      <c r="M312" s="217"/>
      <c r="N312" s="217"/>
      <c r="O312" s="217"/>
      <c r="P312" s="217"/>
      <c r="Q312" s="217"/>
      <c r="R312" s="217"/>
      <c r="S312" s="217"/>
      <c r="T312" s="217"/>
      <c r="U312" s="217"/>
      <c r="V312" s="217"/>
      <c r="W312" s="217"/>
      <c r="X312" s="217"/>
      <c r="Y312" s="216"/>
      <c r="Z312" s="213"/>
      <c r="AA312" s="213"/>
    </row>
    <row r="313" spans="1:27" x14ac:dyDescent="0.25">
      <c r="A313" s="210"/>
      <c r="B313" s="218"/>
      <c r="C313" s="218"/>
      <c r="D313" s="218"/>
      <c r="E313" s="218"/>
      <c r="F313" s="217"/>
      <c r="G313" s="217"/>
      <c r="H313" s="217"/>
      <c r="I313" s="217"/>
      <c r="J313" s="217"/>
      <c r="K313" s="217"/>
      <c r="L313" s="217"/>
      <c r="M313" s="217"/>
      <c r="N313" s="217"/>
      <c r="O313" s="217"/>
      <c r="P313" s="217"/>
      <c r="Q313" s="217"/>
      <c r="R313" s="217"/>
      <c r="S313" s="217"/>
      <c r="T313" s="217"/>
      <c r="U313" s="217"/>
      <c r="V313" s="217"/>
      <c r="W313" s="217"/>
      <c r="X313" s="217"/>
      <c r="Y313" s="216"/>
      <c r="Z313" s="213"/>
      <c r="AA313" s="213"/>
    </row>
    <row r="314" spans="1:27" x14ac:dyDescent="0.25">
      <c r="A314" s="210"/>
      <c r="B314" s="220"/>
      <c r="C314" s="220"/>
      <c r="D314" s="218"/>
      <c r="E314" s="218"/>
      <c r="F314" s="217"/>
      <c r="G314" s="217"/>
      <c r="H314" s="217"/>
      <c r="I314" s="217"/>
      <c r="J314" s="217"/>
      <c r="K314" s="217"/>
      <c r="L314" s="217"/>
      <c r="M314" s="217"/>
      <c r="N314" s="217"/>
      <c r="O314" s="217"/>
      <c r="P314" s="217"/>
      <c r="Q314" s="217"/>
      <c r="R314" s="217"/>
      <c r="S314" s="217"/>
      <c r="T314" s="217"/>
      <c r="U314" s="217"/>
      <c r="V314" s="217"/>
      <c r="W314" s="217"/>
      <c r="X314" s="217"/>
      <c r="Y314" s="216"/>
      <c r="Z314" s="213"/>
      <c r="AA314" s="213"/>
    </row>
    <row r="315" spans="1:27" x14ac:dyDescent="0.25">
      <c r="A315" s="210"/>
      <c r="B315" s="218"/>
      <c r="C315" s="218"/>
      <c r="D315" s="218"/>
      <c r="E315" s="218"/>
      <c r="F315" s="217"/>
      <c r="G315" s="217"/>
      <c r="H315" s="217"/>
      <c r="I315" s="217"/>
      <c r="J315" s="217"/>
      <c r="K315" s="217"/>
      <c r="L315" s="217"/>
      <c r="M315" s="217"/>
      <c r="N315" s="217"/>
      <c r="O315" s="217"/>
      <c r="P315" s="217"/>
      <c r="Q315" s="217"/>
      <c r="R315" s="217"/>
      <c r="S315" s="217"/>
      <c r="T315" s="217"/>
      <c r="U315" s="217"/>
      <c r="V315" s="217"/>
      <c r="W315" s="217"/>
      <c r="X315" s="217"/>
      <c r="Y315" s="216"/>
      <c r="Z315" s="213"/>
      <c r="AA315" s="213"/>
    </row>
    <row r="316" spans="1:27" x14ac:dyDescent="0.25">
      <c r="A316" s="210"/>
      <c r="B316" s="220"/>
      <c r="C316" s="220"/>
      <c r="D316" s="218"/>
      <c r="E316" s="218"/>
      <c r="F316" s="217"/>
      <c r="G316" s="217"/>
      <c r="H316" s="217"/>
      <c r="I316" s="217"/>
      <c r="J316" s="217"/>
      <c r="K316" s="217"/>
      <c r="L316" s="217"/>
      <c r="M316" s="217"/>
      <c r="N316" s="217"/>
      <c r="O316" s="217"/>
      <c r="P316" s="217"/>
      <c r="Q316" s="217"/>
      <c r="R316" s="217"/>
      <c r="S316" s="217"/>
      <c r="T316" s="217"/>
      <c r="U316" s="217"/>
      <c r="V316" s="217"/>
      <c r="W316" s="217"/>
      <c r="X316" s="217"/>
      <c r="Y316" s="216"/>
      <c r="Z316" s="213"/>
      <c r="AA316" s="213"/>
    </row>
    <row r="317" spans="1:27" x14ac:dyDescent="0.25">
      <c r="A317" s="210"/>
      <c r="B317" s="218"/>
      <c r="C317" s="218"/>
      <c r="D317" s="218"/>
      <c r="E317" s="218"/>
      <c r="F317" s="217"/>
      <c r="G317" s="217"/>
      <c r="H317" s="217"/>
      <c r="I317" s="217"/>
      <c r="J317" s="217"/>
      <c r="K317" s="217"/>
      <c r="L317" s="217"/>
      <c r="M317" s="217"/>
      <c r="N317" s="217"/>
      <c r="O317" s="217"/>
      <c r="P317" s="217"/>
      <c r="Q317" s="217"/>
      <c r="R317" s="217"/>
      <c r="S317" s="217"/>
      <c r="T317" s="217"/>
      <c r="U317" s="217"/>
      <c r="V317" s="217"/>
      <c r="W317" s="217"/>
      <c r="X317" s="217"/>
      <c r="Y317" s="216"/>
      <c r="Z317" s="213"/>
      <c r="AA317" s="213"/>
    </row>
    <row r="318" spans="1:27" x14ac:dyDescent="0.25">
      <c r="A318" s="210"/>
      <c r="B318" s="220"/>
      <c r="C318" s="220"/>
      <c r="D318" s="218"/>
      <c r="E318" s="218"/>
      <c r="F318" s="217"/>
      <c r="G318" s="217"/>
      <c r="H318" s="217"/>
      <c r="I318" s="217"/>
      <c r="J318" s="217"/>
      <c r="K318" s="217"/>
      <c r="L318" s="217"/>
      <c r="M318" s="217"/>
      <c r="N318" s="217"/>
      <c r="O318" s="217"/>
      <c r="P318" s="217"/>
      <c r="Q318" s="217"/>
      <c r="R318" s="217"/>
      <c r="S318" s="217"/>
      <c r="T318" s="217"/>
      <c r="U318" s="217"/>
      <c r="V318" s="217"/>
      <c r="W318" s="217"/>
      <c r="X318" s="217"/>
      <c r="Y318" s="216"/>
      <c r="Z318" s="213"/>
      <c r="AA318" s="213"/>
    </row>
    <row r="319" spans="1:27" x14ac:dyDescent="0.25">
      <c r="A319" s="210"/>
      <c r="B319" s="218"/>
      <c r="C319" s="218"/>
      <c r="D319" s="218"/>
      <c r="E319" s="218"/>
      <c r="F319" s="217"/>
      <c r="G319" s="217"/>
      <c r="H319" s="217"/>
      <c r="I319" s="217"/>
      <c r="J319" s="217"/>
      <c r="K319" s="217"/>
      <c r="L319" s="217"/>
      <c r="M319" s="217"/>
      <c r="N319" s="217"/>
      <c r="O319" s="217"/>
      <c r="P319" s="217"/>
      <c r="Q319" s="217"/>
      <c r="R319" s="217"/>
      <c r="S319" s="217"/>
      <c r="T319" s="217"/>
      <c r="U319" s="217"/>
      <c r="V319" s="217"/>
      <c r="W319" s="217"/>
      <c r="X319" s="217"/>
      <c r="Y319" s="216"/>
      <c r="Z319" s="213"/>
      <c r="AA319" s="213"/>
    </row>
    <row r="320" spans="1:27" x14ac:dyDescent="0.25">
      <c r="A320" s="210"/>
      <c r="B320" s="220"/>
      <c r="C320" s="220"/>
      <c r="D320" s="218"/>
      <c r="E320" s="218"/>
      <c r="F320" s="217"/>
      <c r="G320" s="217"/>
      <c r="H320" s="217"/>
      <c r="I320" s="217"/>
      <c r="J320" s="217"/>
      <c r="K320" s="217"/>
      <c r="L320" s="217"/>
      <c r="M320" s="217"/>
      <c r="N320" s="217"/>
      <c r="O320" s="217"/>
      <c r="P320" s="217"/>
      <c r="Q320" s="217"/>
      <c r="R320" s="217"/>
      <c r="S320" s="217"/>
      <c r="T320" s="217"/>
      <c r="U320" s="217"/>
      <c r="V320" s="217"/>
      <c r="W320" s="217"/>
      <c r="X320" s="217"/>
      <c r="Y320" s="216"/>
      <c r="Z320" s="213"/>
      <c r="AA320" s="213"/>
    </row>
    <row r="321" spans="1:27" x14ac:dyDescent="0.25">
      <c r="A321" s="210"/>
      <c r="B321" s="218"/>
      <c r="C321" s="218"/>
      <c r="D321" s="218"/>
      <c r="E321" s="218"/>
      <c r="F321" s="217"/>
      <c r="G321" s="217"/>
      <c r="H321" s="217"/>
      <c r="I321" s="217"/>
      <c r="J321" s="217"/>
      <c r="K321" s="217"/>
      <c r="L321" s="217"/>
      <c r="M321" s="217"/>
      <c r="N321" s="217"/>
      <c r="O321" s="217"/>
      <c r="P321" s="217"/>
      <c r="Q321" s="217"/>
      <c r="R321" s="217"/>
      <c r="S321" s="217"/>
      <c r="T321" s="217"/>
      <c r="U321" s="217"/>
      <c r="V321" s="217"/>
      <c r="W321" s="217"/>
      <c r="X321" s="217"/>
      <c r="Y321" s="216"/>
      <c r="Z321" s="213"/>
      <c r="AA321" s="213"/>
    </row>
    <row r="322" spans="1:27" x14ac:dyDescent="0.25">
      <c r="A322" s="210"/>
      <c r="B322" s="220"/>
      <c r="C322" s="220"/>
      <c r="D322" s="218"/>
      <c r="E322" s="218"/>
      <c r="F322" s="217"/>
      <c r="G322" s="217"/>
      <c r="H322" s="217"/>
      <c r="I322" s="217"/>
      <c r="J322" s="217"/>
      <c r="K322" s="217"/>
      <c r="L322" s="217"/>
      <c r="M322" s="217"/>
      <c r="N322" s="217"/>
      <c r="O322" s="217"/>
      <c r="P322" s="217"/>
      <c r="Q322" s="217"/>
      <c r="R322" s="217"/>
      <c r="S322" s="217"/>
      <c r="T322" s="217"/>
      <c r="U322" s="217"/>
      <c r="V322" s="217"/>
      <c r="W322" s="217"/>
      <c r="X322" s="217"/>
      <c r="Y322" s="216"/>
      <c r="Z322" s="213"/>
      <c r="AA322" s="213"/>
    </row>
    <row r="323" spans="1:27" x14ac:dyDescent="0.25">
      <c r="A323" s="210"/>
      <c r="B323" s="218"/>
      <c r="C323" s="218"/>
      <c r="D323" s="218"/>
      <c r="E323" s="218"/>
      <c r="F323" s="217"/>
      <c r="G323" s="217"/>
      <c r="H323" s="217"/>
      <c r="I323" s="217"/>
      <c r="J323" s="217"/>
      <c r="K323" s="217"/>
      <c r="L323" s="217"/>
      <c r="M323" s="217"/>
      <c r="N323" s="217"/>
      <c r="O323" s="217"/>
      <c r="P323" s="217"/>
      <c r="Q323" s="217"/>
      <c r="R323" s="217"/>
      <c r="S323" s="217"/>
      <c r="T323" s="217"/>
      <c r="U323" s="217"/>
      <c r="V323" s="217"/>
      <c r="W323" s="217"/>
      <c r="X323" s="217"/>
      <c r="Y323" s="216"/>
      <c r="Z323" s="213"/>
      <c r="AA323" s="213"/>
    </row>
    <row r="324" spans="1:27" x14ac:dyDescent="0.25">
      <c r="A324" s="210"/>
      <c r="B324" s="220"/>
      <c r="C324" s="220"/>
      <c r="D324" s="218"/>
      <c r="E324" s="218"/>
      <c r="F324" s="217"/>
      <c r="G324" s="217"/>
      <c r="H324" s="217"/>
      <c r="I324" s="217"/>
      <c r="J324" s="217"/>
      <c r="K324" s="217"/>
      <c r="L324" s="217"/>
      <c r="M324" s="217"/>
      <c r="N324" s="217"/>
      <c r="O324" s="217"/>
      <c r="P324" s="217"/>
      <c r="Q324" s="217"/>
      <c r="R324" s="217"/>
      <c r="S324" s="217"/>
      <c r="T324" s="217"/>
      <c r="U324" s="217"/>
      <c r="V324" s="217"/>
      <c r="W324" s="217"/>
      <c r="X324" s="217"/>
      <c r="Y324" s="216"/>
      <c r="Z324" s="213"/>
      <c r="AA324" s="213"/>
    </row>
    <row r="325" spans="1:27" x14ac:dyDescent="0.25">
      <c r="A325" s="210"/>
      <c r="B325" s="218"/>
      <c r="C325" s="218"/>
      <c r="D325" s="218"/>
      <c r="E325" s="218"/>
      <c r="F325" s="217"/>
      <c r="G325" s="217"/>
      <c r="H325" s="217"/>
      <c r="I325" s="217"/>
      <c r="J325" s="217"/>
      <c r="K325" s="217"/>
      <c r="L325" s="217"/>
      <c r="M325" s="217"/>
      <c r="N325" s="217"/>
      <c r="O325" s="217"/>
      <c r="P325" s="217"/>
      <c r="Q325" s="217"/>
      <c r="R325" s="217"/>
      <c r="S325" s="217"/>
      <c r="T325" s="217"/>
      <c r="U325" s="217"/>
      <c r="V325" s="217"/>
      <c r="W325" s="217"/>
      <c r="X325" s="217"/>
      <c r="Y325" s="216"/>
      <c r="Z325" s="213"/>
      <c r="AA325" s="213"/>
    </row>
    <row r="326" spans="1:27" x14ac:dyDescent="0.25">
      <c r="A326" s="210"/>
      <c r="B326" s="220"/>
      <c r="C326" s="220"/>
      <c r="D326" s="218"/>
      <c r="E326" s="218"/>
      <c r="F326" s="217"/>
      <c r="G326" s="217"/>
      <c r="H326" s="217"/>
      <c r="I326" s="217"/>
      <c r="J326" s="217"/>
      <c r="K326" s="217"/>
      <c r="L326" s="217"/>
      <c r="M326" s="217"/>
      <c r="N326" s="217"/>
      <c r="O326" s="217"/>
      <c r="P326" s="217"/>
      <c r="Q326" s="217"/>
      <c r="R326" s="217"/>
      <c r="S326" s="217"/>
      <c r="T326" s="217"/>
      <c r="U326" s="217"/>
      <c r="V326" s="217"/>
      <c r="W326" s="217"/>
      <c r="X326" s="217"/>
      <c r="Y326" s="216"/>
      <c r="Z326" s="213"/>
      <c r="AA326" s="213"/>
    </row>
    <row r="327" spans="1:27" x14ac:dyDescent="0.25">
      <c r="A327" s="210"/>
      <c r="B327" s="218"/>
      <c r="C327" s="218"/>
      <c r="D327" s="218"/>
      <c r="E327" s="218"/>
      <c r="F327" s="217"/>
      <c r="G327" s="217"/>
      <c r="H327" s="217"/>
      <c r="I327" s="217"/>
      <c r="J327" s="217"/>
      <c r="K327" s="217"/>
      <c r="L327" s="217"/>
      <c r="M327" s="217"/>
      <c r="N327" s="217"/>
      <c r="O327" s="217"/>
      <c r="P327" s="217"/>
      <c r="Q327" s="217"/>
      <c r="R327" s="217"/>
      <c r="S327" s="217"/>
      <c r="T327" s="217"/>
      <c r="U327" s="217"/>
      <c r="V327" s="217"/>
      <c r="W327" s="217"/>
      <c r="X327" s="217"/>
      <c r="Y327" s="216"/>
      <c r="Z327" s="213"/>
      <c r="AA327" s="213"/>
    </row>
    <row r="328" spans="1:27" x14ac:dyDescent="0.25">
      <c r="A328" s="210"/>
      <c r="B328" s="220"/>
      <c r="C328" s="220"/>
      <c r="D328" s="218"/>
      <c r="E328" s="218"/>
      <c r="F328" s="217"/>
      <c r="G328" s="217"/>
      <c r="H328" s="217"/>
      <c r="I328" s="217"/>
      <c r="J328" s="217"/>
      <c r="K328" s="217"/>
      <c r="L328" s="217"/>
      <c r="M328" s="217"/>
      <c r="N328" s="217"/>
      <c r="O328" s="217"/>
      <c r="P328" s="217"/>
      <c r="Q328" s="217"/>
      <c r="R328" s="217"/>
      <c r="S328" s="217"/>
      <c r="T328" s="217"/>
      <c r="U328" s="217"/>
      <c r="V328" s="217"/>
      <c r="W328" s="217"/>
      <c r="X328" s="217"/>
      <c r="Y328" s="216"/>
      <c r="Z328" s="213"/>
      <c r="AA328" s="213"/>
    </row>
    <row r="329" spans="1:27" x14ac:dyDescent="0.25">
      <c r="A329" s="210"/>
      <c r="B329" s="218"/>
      <c r="C329" s="218"/>
      <c r="D329" s="218"/>
      <c r="E329" s="218"/>
      <c r="F329" s="217"/>
      <c r="G329" s="217"/>
      <c r="H329" s="217"/>
      <c r="I329" s="217"/>
      <c r="J329" s="217"/>
      <c r="K329" s="217"/>
      <c r="L329" s="217"/>
      <c r="M329" s="217"/>
      <c r="N329" s="217"/>
      <c r="O329" s="217"/>
      <c r="P329" s="217"/>
      <c r="Q329" s="217"/>
      <c r="R329" s="217"/>
      <c r="S329" s="217"/>
      <c r="T329" s="217"/>
      <c r="U329" s="217"/>
      <c r="V329" s="217"/>
      <c r="W329" s="217"/>
      <c r="X329" s="217"/>
      <c r="Y329" s="216"/>
      <c r="Z329" s="213"/>
      <c r="AA329" s="213"/>
    </row>
    <row r="330" spans="1:27" x14ac:dyDescent="0.25">
      <c r="A330" s="210"/>
      <c r="B330" s="220"/>
      <c r="C330" s="220"/>
      <c r="D330" s="218"/>
      <c r="E330" s="218"/>
      <c r="F330" s="217"/>
      <c r="G330" s="217"/>
      <c r="H330" s="217"/>
      <c r="I330" s="217"/>
      <c r="J330" s="217"/>
      <c r="K330" s="217"/>
      <c r="L330" s="217"/>
      <c r="M330" s="217"/>
      <c r="N330" s="217"/>
      <c r="O330" s="217"/>
      <c r="P330" s="217"/>
      <c r="Q330" s="217"/>
      <c r="R330" s="217"/>
      <c r="S330" s="217"/>
      <c r="T330" s="217"/>
      <c r="U330" s="217"/>
      <c r="V330" s="217"/>
      <c r="W330" s="217"/>
      <c r="X330" s="217"/>
      <c r="Y330" s="216"/>
      <c r="Z330" s="213"/>
      <c r="AA330" s="213"/>
    </row>
    <row r="331" spans="1:27" x14ac:dyDescent="0.25">
      <c r="A331" s="210"/>
      <c r="B331" s="218"/>
      <c r="C331" s="218"/>
      <c r="D331" s="218"/>
      <c r="E331" s="218"/>
      <c r="F331" s="217"/>
      <c r="G331" s="217"/>
      <c r="H331" s="217"/>
      <c r="I331" s="217"/>
      <c r="J331" s="217"/>
      <c r="K331" s="217"/>
      <c r="L331" s="217"/>
      <c r="M331" s="217"/>
      <c r="N331" s="217"/>
      <c r="O331" s="217"/>
      <c r="P331" s="217"/>
      <c r="Q331" s="217"/>
      <c r="R331" s="217"/>
      <c r="S331" s="217"/>
      <c r="T331" s="217"/>
      <c r="U331" s="217"/>
      <c r="V331" s="217"/>
      <c r="W331" s="217"/>
      <c r="X331" s="217"/>
      <c r="Y331" s="216"/>
      <c r="Z331" s="213"/>
      <c r="AA331" s="213"/>
    </row>
    <row r="332" spans="1:27" x14ac:dyDescent="0.25">
      <c r="A332" s="210"/>
      <c r="B332" s="220"/>
      <c r="C332" s="220"/>
      <c r="D332" s="218"/>
      <c r="E332" s="218"/>
      <c r="F332" s="217"/>
      <c r="G332" s="217"/>
      <c r="H332" s="217"/>
      <c r="I332" s="217"/>
      <c r="J332" s="217"/>
      <c r="K332" s="217"/>
      <c r="L332" s="217"/>
      <c r="M332" s="217"/>
      <c r="N332" s="217"/>
      <c r="O332" s="217"/>
      <c r="P332" s="217"/>
      <c r="Q332" s="217"/>
      <c r="R332" s="217"/>
      <c r="S332" s="217"/>
      <c r="T332" s="217"/>
      <c r="U332" s="217"/>
      <c r="V332" s="217"/>
      <c r="W332" s="217"/>
      <c r="X332" s="217"/>
      <c r="Y332" s="216"/>
      <c r="Z332" s="213"/>
      <c r="AA332" s="213"/>
    </row>
    <row r="333" spans="1:27" x14ac:dyDescent="0.25">
      <c r="A333" s="210"/>
      <c r="B333" s="218"/>
      <c r="C333" s="218"/>
      <c r="D333" s="218"/>
      <c r="E333" s="218"/>
      <c r="F333" s="217"/>
      <c r="G333" s="217"/>
      <c r="H333" s="217"/>
      <c r="I333" s="217"/>
      <c r="J333" s="217"/>
      <c r="K333" s="217"/>
      <c r="L333" s="217"/>
      <c r="M333" s="217"/>
      <c r="N333" s="217"/>
      <c r="O333" s="217"/>
      <c r="P333" s="217"/>
      <c r="Q333" s="217"/>
      <c r="R333" s="217"/>
      <c r="S333" s="217"/>
      <c r="T333" s="217"/>
      <c r="U333" s="217"/>
      <c r="V333" s="217"/>
      <c r="W333" s="217"/>
      <c r="X333" s="217"/>
      <c r="Y333" s="216"/>
      <c r="Z333" s="213"/>
      <c r="AA333" s="213"/>
    </row>
    <row r="334" spans="1:27" x14ac:dyDescent="0.25">
      <c r="A334" s="210"/>
      <c r="B334" s="220"/>
      <c r="C334" s="220"/>
      <c r="D334" s="218"/>
      <c r="E334" s="218"/>
      <c r="F334" s="217"/>
      <c r="G334" s="217"/>
      <c r="H334" s="217"/>
      <c r="I334" s="217"/>
      <c r="J334" s="217"/>
      <c r="K334" s="217"/>
      <c r="L334" s="217"/>
      <c r="M334" s="217"/>
      <c r="N334" s="217"/>
      <c r="O334" s="217"/>
      <c r="P334" s="217"/>
      <c r="Q334" s="217"/>
      <c r="R334" s="217"/>
      <c r="S334" s="217"/>
      <c r="T334" s="217"/>
      <c r="U334" s="217"/>
      <c r="V334" s="217"/>
      <c r="W334" s="217"/>
      <c r="X334" s="217"/>
      <c r="Y334" s="216"/>
      <c r="Z334" s="213"/>
      <c r="AA334" s="213"/>
    </row>
    <row r="335" spans="1:27" x14ac:dyDescent="0.25">
      <c r="A335" s="210"/>
      <c r="B335" s="218"/>
      <c r="C335" s="218"/>
      <c r="D335" s="218"/>
      <c r="E335" s="218"/>
      <c r="F335" s="217"/>
      <c r="G335" s="217"/>
      <c r="H335" s="217"/>
      <c r="I335" s="217"/>
      <c r="J335" s="217"/>
      <c r="K335" s="217"/>
      <c r="L335" s="217"/>
      <c r="M335" s="217"/>
      <c r="N335" s="217"/>
      <c r="O335" s="217"/>
      <c r="P335" s="217"/>
      <c r="Q335" s="217"/>
      <c r="R335" s="217"/>
      <c r="S335" s="217"/>
      <c r="T335" s="217"/>
      <c r="U335" s="217"/>
      <c r="V335" s="217"/>
      <c r="W335" s="217"/>
      <c r="X335" s="217"/>
      <c r="Y335" s="216"/>
      <c r="Z335" s="213"/>
      <c r="AA335" s="213"/>
    </row>
    <row r="336" spans="1:27" x14ac:dyDescent="0.25">
      <c r="A336" s="210"/>
      <c r="B336" s="220"/>
      <c r="C336" s="220"/>
      <c r="D336" s="218"/>
      <c r="E336" s="218"/>
      <c r="F336" s="217"/>
      <c r="G336" s="217"/>
      <c r="H336" s="217"/>
      <c r="I336" s="217"/>
      <c r="J336" s="217"/>
      <c r="K336" s="217"/>
      <c r="L336" s="217"/>
      <c r="M336" s="217"/>
      <c r="N336" s="217"/>
      <c r="O336" s="217"/>
      <c r="P336" s="217"/>
      <c r="Q336" s="217"/>
      <c r="R336" s="217"/>
      <c r="S336" s="217"/>
      <c r="T336" s="217"/>
      <c r="U336" s="217"/>
      <c r="V336" s="217"/>
      <c r="W336" s="217"/>
      <c r="X336" s="217"/>
      <c r="Y336" s="216"/>
      <c r="Z336" s="213"/>
      <c r="AA336" s="213"/>
    </row>
    <row r="337" spans="1:27" x14ac:dyDescent="0.25">
      <c r="A337" s="210"/>
      <c r="B337" s="218"/>
      <c r="C337" s="218"/>
      <c r="D337" s="218"/>
      <c r="E337" s="218"/>
      <c r="F337" s="217"/>
      <c r="G337" s="217"/>
      <c r="H337" s="217"/>
      <c r="I337" s="217"/>
      <c r="J337" s="217"/>
      <c r="K337" s="217"/>
      <c r="L337" s="217"/>
      <c r="M337" s="217"/>
      <c r="N337" s="217"/>
      <c r="O337" s="217"/>
      <c r="P337" s="217"/>
      <c r="Q337" s="217"/>
      <c r="R337" s="217"/>
      <c r="S337" s="217"/>
      <c r="T337" s="217"/>
      <c r="U337" s="217"/>
      <c r="V337" s="217"/>
      <c r="W337" s="217"/>
      <c r="X337" s="217"/>
      <c r="Y337" s="216"/>
      <c r="Z337" s="213"/>
      <c r="AA337" s="213"/>
    </row>
    <row r="338" spans="1:27" x14ac:dyDescent="0.25">
      <c r="A338" s="210"/>
      <c r="B338" s="220"/>
      <c r="C338" s="220"/>
      <c r="D338" s="218"/>
      <c r="E338" s="218"/>
      <c r="F338" s="217"/>
      <c r="G338" s="217"/>
      <c r="H338" s="217"/>
      <c r="I338" s="217"/>
      <c r="J338" s="217"/>
      <c r="K338" s="217"/>
      <c r="L338" s="217"/>
      <c r="M338" s="217"/>
      <c r="N338" s="217"/>
      <c r="O338" s="217"/>
      <c r="P338" s="217"/>
      <c r="Q338" s="217"/>
      <c r="R338" s="217"/>
      <c r="S338" s="217"/>
      <c r="T338" s="217"/>
      <c r="U338" s="217"/>
      <c r="V338" s="217"/>
      <c r="W338" s="217"/>
      <c r="X338" s="217"/>
      <c r="Y338" s="216"/>
      <c r="Z338" s="213"/>
      <c r="AA338" s="213"/>
    </row>
    <row r="339" spans="1:27" x14ac:dyDescent="0.25">
      <c r="A339" s="210"/>
      <c r="B339" s="218"/>
      <c r="C339" s="218"/>
      <c r="D339" s="218"/>
      <c r="E339" s="218"/>
      <c r="F339" s="217"/>
      <c r="G339" s="217"/>
      <c r="H339" s="217"/>
      <c r="I339" s="217"/>
      <c r="J339" s="217"/>
      <c r="K339" s="217"/>
      <c r="L339" s="217"/>
      <c r="M339" s="217"/>
      <c r="N339" s="217"/>
      <c r="O339" s="217"/>
      <c r="P339" s="217"/>
      <c r="Q339" s="217"/>
      <c r="R339" s="217"/>
      <c r="S339" s="217"/>
      <c r="T339" s="217"/>
      <c r="U339" s="217"/>
      <c r="V339" s="217"/>
      <c r="W339" s="217"/>
      <c r="X339" s="217"/>
      <c r="Y339" s="216"/>
      <c r="Z339" s="213"/>
      <c r="AA339" s="213"/>
    </row>
    <row r="340" spans="1:27" x14ac:dyDescent="0.25">
      <c r="A340" s="210"/>
      <c r="B340" s="220"/>
      <c r="C340" s="220"/>
      <c r="D340" s="218"/>
      <c r="E340" s="218"/>
      <c r="F340" s="217"/>
      <c r="G340" s="217"/>
      <c r="H340" s="217"/>
      <c r="I340" s="217"/>
      <c r="J340" s="217"/>
      <c r="K340" s="217"/>
      <c r="L340" s="217"/>
      <c r="M340" s="217"/>
      <c r="N340" s="217"/>
      <c r="O340" s="217"/>
      <c r="P340" s="217"/>
      <c r="Q340" s="217"/>
      <c r="R340" s="217"/>
      <c r="S340" s="217"/>
      <c r="T340" s="217"/>
      <c r="U340" s="217"/>
      <c r="V340" s="217"/>
      <c r="W340" s="217"/>
      <c r="X340" s="217"/>
      <c r="Y340" s="216"/>
      <c r="Z340" s="213"/>
      <c r="AA340" s="213"/>
    </row>
    <row r="341" spans="1:27" x14ac:dyDescent="0.25">
      <c r="A341" s="210"/>
      <c r="B341" s="218"/>
      <c r="C341" s="218"/>
      <c r="D341" s="218"/>
      <c r="E341" s="218"/>
      <c r="F341" s="217"/>
      <c r="G341" s="217"/>
      <c r="H341" s="217"/>
      <c r="I341" s="217"/>
      <c r="J341" s="217"/>
      <c r="K341" s="217"/>
      <c r="L341" s="217"/>
      <c r="M341" s="217"/>
      <c r="N341" s="217"/>
      <c r="O341" s="217"/>
      <c r="P341" s="217"/>
      <c r="Q341" s="217"/>
      <c r="R341" s="217"/>
      <c r="S341" s="217"/>
      <c r="T341" s="217"/>
      <c r="U341" s="217"/>
      <c r="V341" s="217"/>
      <c r="W341" s="217"/>
      <c r="X341" s="217"/>
      <c r="Y341" s="216"/>
      <c r="Z341" s="213"/>
      <c r="AA341" s="213"/>
    </row>
    <row r="342" spans="1:27" x14ac:dyDescent="0.25">
      <c r="A342" s="210"/>
      <c r="B342" s="220"/>
      <c r="C342" s="220"/>
      <c r="D342" s="218"/>
      <c r="E342" s="218"/>
      <c r="F342" s="217"/>
      <c r="G342" s="217"/>
      <c r="H342" s="217"/>
      <c r="I342" s="217"/>
      <c r="J342" s="217"/>
      <c r="K342" s="217"/>
      <c r="L342" s="217"/>
      <c r="M342" s="217"/>
      <c r="N342" s="217"/>
      <c r="O342" s="217"/>
      <c r="P342" s="217"/>
      <c r="Q342" s="217"/>
      <c r="R342" s="217"/>
      <c r="S342" s="217"/>
      <c r="T342" s="217"/>
      <c r="U342" s="217"/>
      <c r="V342" s="217"/>
      <c r="W342" s="217"/>
      <c r="X342" s="217"/>
      <c r="Y342" s="216"/>
      <c r="Z342" s="213"/>
      <c r="AA342" s="213"/>
    </row>
    <row r="343" spans="1:27" x14ac:dyDescent="0.25">
      <c r="A343" s="210"/>
      <c r="B343" s="218"/>
      <c r="C343" s="218"/>
      <c r="D343" s="218"/>
      <c r="E343" s="218"/>
      <c r="F343" s="217"/>
      <c r="G343" s="217"/>
      <c r="H343" s="217"/>
      <c r="I343" s="217"/>
      <c r="J343" s="217"/>
      <c r="K343" s="217"/>
      <c r="L343" s="217"/>
      <c r="M343" s="217"/>
      <c r="N343" s="217"/>
      <c r="O343" s="217"/>
      <c r="P343" s="217"/>
      <c r="Q343" s="217"/>
      <c r="R343" s="217"/>
      <c r="S343" s="217"/>
      <c r="T343" s="217"/>
      <c r="U343" s="217"/>
      <c r="V343" s="217"/>
      <c r="W343" s="217"/>
      <c r="X343" s="217"/>
      <c r="Y343" s="216"/>
      <c r="Z343" s="213"/>
      <c r="AA343" s="213"/>
    </row>
    <row r="344" spans="1:27" x14ac:dyDescent="0.25">
      <c r="A344" s="210"/>
      <c r="B344" s="220"/>
      <c r="C344" s="220"/>
      <c r="D344" s="218"/>
      <c r="E344" s="218"/>
      <c r="F344" s="217"/>
      <c r="G344" s="217"/>
      <c r="H344" s="217"/>
      <c r="I344" s="217"/>
      <c r="J344" s="217"/>
      <c r="K344" s="217"/>
      <c r="L344" s="217"/>
      <c r="M344" s="217"/>
      <c r="N344" s="217"/>
      <c r="O344" s="217"/>
      <c r="P344" s="217"/>
      <c r="Q344" s="217"/>
      <c r="R344" s="217"/>
      <c r="S344" s="217"/>
      <c r="T344" s="217"/>
      <c r="U344" s="217"/>
      <c r="V344" s="217"/>
      <c r="W344" s="217"/>
      <c r="X344" s="217"/>
      <c r="Y344" s="216"/>
      <c r="Z344" s="213"/>
      <c r="AA344" s="213"/>
    </row>
    <row r="345" spans="1:27" x14ac:dyDescent="0.25">
      <c r="A345" s="210"/>
      <c r="B345" s="218"/>
      <c r="C345" s="218"/>
      <c r="D345" s="218"/>
      <c r="E345" s="218"/>
      <c r="F345" s="217"/>
      <c r="G345" s="217"/>
      <c r="H345" s="217"/>
      <c r="I345" s="217"/>
      <c r="J345" s="217"/>
      <c r="K345" s="217"/>
      <c r="L345" s="217"/>
      <c r="M345" s="217"/>
      <c r="N345" s="217"/>
      <c r="O345" s="217"/>
      <c r="P345" s="217"/>
      <c r="Q345" s="217"/>
      <c r="R345" s="217"/>
      <c r="S345" s="217"/>
      <c r="T345" s="217"/>
      <c r="U345" s="217"/>
      <c r="V345" s="217"/>
      <c r="W345" s="217"/>
      <c r="X345" s="217"/>
      <c r="Y345" s="216"/>
      <c r="Z345" s="213"/>
      <c r="AA345" s="213"/>
    </row>
    <row r="346" spans="1:27" x14ac:dyDescent="0.25">
      <c r="A346" s="210"/>
      <c r="B346" s="220"/>
      <c r="C346" s="220"/>
      <c r="D346" s="218"/>
      <c r="E346" s="218"/>
      <c r="F346" s="217"/>
      <c r="G346" s="217"/>
      <c r="H346" s="217"/>
      <c r="I346" s="217"/>
      <c r="J346" s="217"/>
      <c r="K346" s="217"/>
      <c r="L346" s="217"/>
      <c r="M346" s="217"/>
      <c r="N346" s="217"/>
      <c r="O346" s="217"/>
      <c r="P346" s="217"/>
      <c r="Q346" s="217"/>
      <c r="R346" s="217"/>
      <c r="S346" s="217"/>
      <c r="T346" s="217"/>
      <c r="U346" s="217"/>
      <c r="V346" s="217"/>
      <c r="W346" s="217"/>
      <c r="X346" s="217"/>
      <c r="Y346" s="216"/>
      <c r="Z346" s="213"/>
      <c r="AA346" s="213"/>
    </row>
    <row r="347" spans="1:27" x14ac:dyDescent="0.25">
      <c r="A347" s="210"/>
      <c r="B347" s="218"/>
      <c r="C347" s="218"/>
      <c r="D347" s="218"/>
      <c r="E347" s="218"/>
      <c r="F347" s="217"/>
      <c r="G347" s="217"/>
      <c r="H347" s="217"/>
      <c r="I347" s="217"/>
      <c r="J347" s="217"/>
      <c r="K347" s="217"/>
      <c r="L347" s="217"/>
      <c r="M347" s="217"/>
      <c r="N347" s="217"/>
      <c r="O347" s="217"/>
      <c r="P347" s="217"/>
      <c r="Q347" s="217"/>
      <c r="R347" s="217"/>
      <c r="S347" s="217"/>
      <c r="T347" s="217"/>
      <c r="U347" s="217"/>
      <c r="V347" s="217"/>
      <c r="W347" s="217"/>
      <c r="X347" s="217"/>
      <c r="Y347" s="216"/>
      <c r="Z347" s="213"/>
      <c r="AA347" s="213"/>
    </row>
    <row r="348" spans="1:27" x14ac:dyDescent="0.25">
      <c r="A348" s="210"/>
      <c r="B348" s="220"/>
      <c r="C348" s="220"/>
      <c r="D348" s="218"/>
      <c r="E348" s="218"/>
      <c r="F348" s="217"/>
      <c r="G348" s="217"/>
      <c r="H348" s="217"/>
      <c r="I348" s="217"/>
      <c r="J348" s="217"/>
      <c r="K348" s="217"/>
      <c r="L348" s="217"/>
      <c r="M348" s="217"/>
      <c r="N348" s="217"/>
      <c r="O348" s="217"/>
      <c r="P348" s="217"/>
      <c r="Q348" s="217"/>
      <c r="R348" s="217"/>
      <c r="S348" s="217"/>
      <c r="T348" s="217"/>
      <c r="U348" s="217"/>
      <c r="V348" s="217"/>
      <c r="W348" s="217"/>
      <c r="X348" s="217"/>
      <c r="Y348" s="216"/>
      <c r="Z348" s="213"/>
      <c r="AA348" s="213"/>
    </row>
    <row r="349" spans="1:27" x14ac:dyDescent="0.25">
      <c r="A349" s="210"/>
      <c r="B349" s="218"/>
      <c r="C349" s="218"/>
      <c r="D349" s="218"/>
      <c r="E349" s="218"/>
      <c r="F349" s="217"/>
      <c r="G349" s="217"/>
      <c r="H349" s="217"/>
      <c r="I349" s="217"/>
      <c r="J349" s="217"/>
      <c r="K349" s="217"/>
      <c r="L349" s="217"/>
      <c r="M349" s="217"/>
      <c r="N349" s="217"/>
      <c r="O349" s="217"/>
      <c r="P349" s="217"/>
      <c r="Q349" s="217"/>
      <c r="R349" s="217"/>
      <c r="S349" s="217"/>
      <c r="T349" s="217"/>
      <c r="U349" s="217"/>
      <c r="V349" s="217"/>
      <c r="W349" s="217"/>
      <c r="X349" s="217"/>
      <c r="Y349" s="216"/>
      <c r="Z349" s="213"/>
      <c r="AA349" s="213"/>
    </row>
    <row r="350" spans="1:27" x14ac:dyDescent="0.25">
      <c r="A350" s="210"/>
      <c r="B350" s="220"/>
      <c r="C350" s="220"/>
      <c r="D350" s="218"/>
      <c r="E350" s="218"/>
      <c r="F350" s="217"/>
      <c r="G350" s="217"/>
      <c r="H350" s="217"/>
      <c r="I350" s="217"/>
      <c r="J350" s="217"/>
      <c r="K350" s="217"/>
      <c r="L350" s="217"/>
      <c r="M350" s="217"/>
      <c r="N350" s="217"/>
      <c r="O350" s="217"/>
      <c r="P350" s="217"/>
      <c r="Q350" s="217"/>
      <c r="R350" s="217"/>
      <c r="S350" s="217"/>
      <c r="T350" s="217"/>
      <c r="U350" s="217"/>
      <c r="V350" s="217"/>
      <c r="W350" s="217"/>
      <c r="X350" s="217"/>
      <c r="Y350" s="216"/>
      <c r="Z350" s="213"/>
      <c r="AA350" s="213"/>
    </row>
    <row r="351" spans="1:27" x14ac:dyDescent="0.25">
      <c r="A351" s="210"/>
      <c r="B351" s="218"/>
      <c r="C351" s="218"/>
      <c r="D351" s="218"/>
      <c r="E351" s="218"/>
      <c r="F351" s="217"/>
      <c r="G351" s="217"/>
      <c r="H351" s="217"/>
      <c r="I351" s="217"/>
      <c r="J351" s="217"/>
      <c r="K351" s="217"/>
      <c r="L351" s="217"/>
      <c r="M351" s="217"/>
      <c r="N351" s="217"/>
      <c r="O351" s="217"/>
      <c r="P351" s="217"/>
      <c r="Q351" s="217"/>
      <c r="R351" s="217"/>
      <c r="S351" s="217"/>
      <c r="T351" s="217"/>
      <c r="U351" s="217"/>
      <c r="V351" s="217"/>
      <c r="W351" s="217"/>
      <c r="X351" s="217"/>
      <c r="Y351" s="216"/>
      <c r="Z351" s="213"/>
      <c r="AA351" s="213"/>
    </row>
    <row r="352" spans="1:27" x14ac:dyDescent="0.25">
      <c r="A352" s="210"/>
      <c r="B352" s="220"/>
      <c r="C352" s="220"/>
      <c r="D352" s="218"/>
      <c r="E352" s="218"/>
      <c r="F352" s="217"/>
      <c r="G352" s="217"/>
      <c r="H352" s="217"/>
      <c r="I352" s="217"/>
      <c r="J352" s="217"/>
      <c r="K352" s="217"/>
      <c r="L352" s="217"/>
      <c r="M352" s="217"/>
      <c r="N352" s="217"/>
      <c r="O352" s="217"/>
      <c r="P352" s="217"/>
      <c r="Q352" s="217"/>
      <c r="R352" s="217"/>
      <c r="S352" s="217"/>
      <c r="T352" s="217"/>
      <c r="U352" s="217"/>
      <c r="V352" s="217"/>
      <c r="W352" s="217"/>
      <c r="X352" s="217"/>
      <c r="Y352" s="216"/>
      <c r="Z352" s="213"/>
      <c r="AA352" s="213"/>
    </row>
    <row r="353" spans="1:27" x14ac:dyDescent="0.25">
      <c r="A353" s="210"/>
      <c r="B353" s="218"/>
      <c r="C353" s="218"/>
      <c r="D353" s="218"/>
      <c r="E353" s="218"/>
      <c r="F353" s="217"/>
      <c r="G353" s="217"/>
      <c r="H353" s="217"/>
      <c r="I353" s="217"/>
      <c r="J353" s="217"/>
      <c r="K353" s="217"/>
      <c r="L353" s="217"/>
      <c r="M353" s="217"/>
      <c r="N353" s="217"/>
      <c r="O353" s="217"/>
      <c r="P353" s="217"/>
      <c r="Q353" s="217"/>
      <c r="R353" s="217"/>
      <c r="S353" s="217"/>
      <c r="T353" s="217"/>
      <c r="U353" s="217"/>
      <c r="V353" s="217"/>
      <c r="W353" s="217"/>
      <c r="X353" s="217"/>
      <c r="Y353" s="216"/>
      <c r="Z353" s="213"/>
      <c r="AA353" s="213"/>
    </row>
    <row r="354" spans="1:27" x14ac:dyDescent="0.25">
      <c r="A354" s="210"/>
      <c r="B354" s="220"/>
      <c r="C354" s="220"/>
      <c r="D354" s="218"/>
      <c r="E354" s="218"/>
      <c r="F354" s="217"/>
      <c r="G354" s="217"/>
      <c r="H354" s="217"/>
      <c r="I354" s="217"/>
      <c r="J354" s="217"/>
      <c r="K354" s="217"/>
      <c r="L354" s="217"/>
      <c r="M354" s="217"/>
      <c r="N354" s="217"/>
      <c r="O354" s="217"/>
      <c r="P354" s="217"/>
      <c r="Q354" s="217"/>
      <c r="R354" s="217"/>
      <c r="S354" s="217"/>
      <c r="T354" s="217"/>
      <c r="U354" s="217"/>
      <c r="V354" s="217"/>
      <c r="W354" s="217"/>
      <c r="X354" s="217"/>
      <c r="Y354" s="216"/>
      <c r="Z354" s="213"/>
      <c r="AA354" s="213"/>
    </row>
    <row r="355" spans="1:27" x14ac:dyDescent="0.25">
      <c r="A355" s="210"/>
      <c r="B355" s="218"/>
      <c r="C355" s="218"/>
      <c r="D355" s="218"/>
      <c r="E355" s="218"/>
      <c r="F355" s="217"/>
      <c r="G355" s="217"/>
      <c r="H355" s="217"/>
      <c r="I355" s="217"/>
      <c r="J355" s="217"/>
      <c r="K355" s="217"/>
      <c r="L355" s="217"/>
      <c r="M355" s="217"/>
      <c r="N355" s="217"/>
      <c r="O355" s="217"/>
      <c r="P355" s="217"/>
      <c r="Q355" s="217"/>
      <c r="R355" s="217"/>
      <c r="S355" s="217"/>
      <c r="T355" s="217"/>
      <c r="U355" s="217"/>
      <c r="V355" s="217"/>
      <c r="W355" s="217"/>
      <c r="X355" s="217"/>
      <c r="Y355" s="216"/>
      <c r="Z355" s="213"/>
      <c r="AA355" s="213"/>
    </row>
    <row r="356" spans="1:27" x14ac:dyDescent="0.25">
      <c r="A356" s="210"/>
      <c r="B356" s="220"/>
      <c r="C356" s="220"/>
      <c r="D356" s="218"/>
      <c r="E356" s="218"/>
      <c r="F356" s="217"/>
      <c r="G356" s="217"/>
      <c r="H356" s="217"/>
      <c r="I356" s="217"/>
      <c r="J356" s="217"/>
      <c r="K356" s="217"/>
      <c r="L356" s="217"/>
      <c r="M356" s="217"/>
      <c r="N356" s="217"/>
      <c r="O356" s="217"/>
      <c r="P356" s="217"/>
      <c r="Q356" s="217"/>
      <c r="R356" s="217"/>
      <c r="S356" s="217"/>
      <c r="T356" s="217"/>
      <c r="U356" s="217"/>
      <c r="V356" s="217"/>
      <c r="W356" s="217"/>
      <c r="X356" s="217"/>
      <c r="Y356" s="216"/>
      <c r="Z356" s="213"/>
      <c r="AA356" s="213"/>
    </row>
    <row r="357" spans="1:27" x14ac:dyDescent="0.25">
      <c r="A357" s="210"/>
      <c r="B357" s="218"/>
      <c r="C357" s="218"/>
      <c r="D357" s="218"/>
      <c r="E357" s="218"/>
      <c r="F357" s="217"/>
      <c r="G357" s="217"/>
      <c r="H357" s="217"/>
      <c r="I357" s="217"/>
      <c r="J357" s="217"/>
      <c r="K357" s="217"/>
      <c r="L357" s="217"/>
      <c r="M357" s="217"/>
      <c r="N357" s="217"/>
      <c r="O357" s="217"/>
      <c r="P357" s="217"/>
      <c r="Q357" s="217"/>
      <c r="R357" s="217"/>
      <c r="S357" s="217"/>
      <c r="T357" s="217"/>
      <c r="U357" s="217"/>
      <c r="V357" s="217"/>
      <c r="W357" s="217"/>
      <c r="X357" s="217"/>
      <c r="Y357" s="216"/>
      <c r="Z357" s="213"/>
      <c r="AA357" s="213"/>
    </row>
    <row r="358" spans="1:27" x14ac:dyDescent="0.25">
      <c r="A358" s="210"/>
      <c r="B358" s="220"/>
      <c r="C358" s="220"/>
      <c r="D358" s="218"/>
      <c r="E358" s="218"/>
      <c r="F358" s="217"/>
      <c r="G358" s="217"/>
      <c r="H358" s="217"/>
      <c r="I358" s="217"/>
      <c r="J358" s="217"/>
      <c r="K358" s="217"/>
      <c r="L358" s="217"/>
      <c r="M358" s="217"/>
      <c r="N358" s="217"/>
      <c r="O358" s="217"/>
      <c r="P358" s="217"/>
      <c r="Q358" s="217"/>
      <c r="R358" s="217"/>
      <c r="S358" s="217"/>
      <c r="T358" s="217"/>
      <c r="U358" s="217"/>
      <c r="V358" s="217"/>
      <c r="W358" s="217"/>
      <c r="X358" s="217"/>
      <c r="Y358" s="216"/>
      <c r="Z358" s="213"/>
      <c r="AA358" s="213"/>
    </row>
    <row r="359" spans="1:27" x14ac:dyDescent="0.25">
      <c r="A359" s="210"/>
      <c r="B359" s="218"/>
      <c r="C359" s="218"/>
      <c r="D359" s="218"/>
      <c r="E359" s="218"/>
      <c r="F359" s="217"/>
      <c r="G359" s="217"/>
      <c r="H359" s="217"/>
      <c r="I359" s="217"/>
      <c r="J359" s="217"/>
      <c r="K359" s="217"/>
      <c r="L359" s="217"/>
      <c r="M359" s="217"/>
      <c r="N359" s="217"/>
      <c r="O359" s="217"/>
      <c r="P359" s="217"/>
      <c r="Q359" s="217"/>
      <c r="R359" s="217"/>
      <c r="S359" s="217"/>
      <c r="T359" s="217"/>
      <c r="U359" s="217"/>
      <c r="V359" s="217"/>
      <c r="W359" s="217"/>
      <c r="X359" s="217"/>
      <c r="Y359" s="216"/>
      <c r="Z359" s="213"/>
      <c r="AA359" s="213"/>
    </row>
    <row r="360" spans="1:27" x14ac:dyDescent="0.25">
      <c r="A360" s="210"/>
      <c r="B360" s="220"/>
      <c r="C360" s="220"/>
      <c r="D360" s="218"/>
      <c r="E360" s="218"/>
      <c r="F360" s="217"/>
      <c r="G360" s="217"/>
      <c r="H360" s="217"/>
      <c r="I360" s="217"/>
      <c r="J360" s="217"/>
      <c r="K360" s="217"/>
      <c r="L360" s="217"/>
      <c r="M360" s="217"/>
      <c r="N360" s="217"/>
      <c r="O360" s="217"/>
      <c r="P360" s="217"/>
      <c r="Q360" s="217"/>
      <c r="R360" s="217"/>
      <c r="S360" s="217"/>
      <c r="T360" s="217"/>
      <c r="U360" s="217"/>
      <c r="V360" s="217"/>
      <c r="W360" s="217"/>
      <c r="X360" s="217"/>
      <c r="Y360" s="216"/>
      <c r="Z360" s="213"/>
      <c r="AA360" s="213"/>
    </row>
    <row r="361" spans="1:27" x14ac:dyDescent="0.25">
      <c r="A361" s="210"/>
      <c r="B361" s="218"/>
      <c r="C361" s="218"/>
      <c r="D361" s="218"/>
      <c r="E361" s="218"/>
      <c r="F361" s="217"/>
      <c r="G361" s="217"/>
      <c r="H361" s="217"/>
      <c r="I361" s="217"/>
      <c r="J361" s="217"/>
      <c r="K361" s="217"/>
      <c r="L361" s="217"/>
      <c r="M361" s="217"/>
      <c r="N361" s="217"/>
      <c r="O361" s="217"/>
      <c r="P361" s="217"/>
      <c r="Q361" s="217"/>
      <c r="R361" s="217"/>
      <c r="S361" s="217"/>
      <c r="T361" s="217"/>
      <c r="U361" s="217"/>
      <c r="V361" s="217"/>
      <c r="W361" s="217"/>
      <c r="X361" s="217"/>
      <c r="Y361" s="216"/>
      <c r="Z361" s="213"/>
      <c r="AA361" s="213"/>
    </row>
    <row r="362" spans="1:27" x14ac:dyDescent="0.25">
      <c r="A362" s="210"/>
      <c r="B362" s="220"/>
      <c r="C362" s="220"/>
      <c r="D362" s="218"/>
      <c r="E362" s="218"/>
      <c r="F362" s="217"/>
      <c r="G362" s="217"/>
      <c r="H362" s="217"/>
      <c r="I362" s="217"/>
      <c r="J362" s="217"/>
      <c r="K362" s="217"/>
      <c r="L362" s="217"/>
      <c r="M362" s="217"/>
      <c r="N362" s="217"/>
      <c r="O362" s="217"/>
      <c r="P362" s="217"/>
      <c r="Q362" s="217"/>
      <c r="R362" s="217"/>
      <c r="S362" s="217"/>
      <c r="T362" s="217"/>
      <c r="U362" s="217"/>
      <c r="V362" s="217"/>
      <c r="W362" s="217"/>
      <c r="X362" s="217"/>
      <c r="Y362" s="216"/>
      <c r="Z362" s="213"/>
      <c r="AA362" s="213"/>
    </row>
    <row r="363" spans="1:27" x14ac:dyDescent="0.25">
      <c r="A363" s="210"/>
      <c r="B363" s="218"/>
      <c r="C363" s="218"/>
      <c r="D363" s="218"/>
      <c r="E363" s="218"/>
      <c r="F363" s="217"/>
      <c r="G363" s="217"/>
      <c r="H363" s="217"/>
      <c r="I363" s="217"/>
      <c r="J363" s="217"/>
      <c r="K363" s="217"/>
      <c r="L363" s="217"/>
      <c r="M363" s="217"/>
      <c r="N363" s="217"/>
      <c r="O363" s="217"/>
      <c r="P363" s="217"/>
      <c r="Q363" s="217"/>
      <c r="R363" s="217"/>
      <c r="S363" s="217"/>
      <c r="T363" s="217"/>
      <c r="U363" s="217"/>
      <c r="V363" s="217"/>
      <c r="W363" s="217"/>
      <c r="X363" s="217"/>
      <c r="Y363" s="216"/>
      <c r="Z363" s="213"/>
      <c r="AA363" s="213"/>
    </row>
    <row r="364" spans="1:27" x14ac:dyDescent="0.25">
      <c r="A364" s="210"/>
      <c r="B364" s="220"/>
      <c r="C364" s="220"/>
      <c r="D364" s="218"/>
      <c r="E364" s="218"/>
      <c r="F364" s="217"/>
      <c r="G364" s="217"/>
      <c r="H364" s="217"/>
      <c r="I364" s="217"/>
      <c r="J364" s="217"/>
      <c r="K364" s="217"/>
      <c r="L364" s="217"/>
      <c r="M364" s="217"/>
      <c r="N364" s="217"/>
      <c r="O364" s="217"/>
      <c r="P364" s="217"/>
      <c r="Q364" s="217"/>
      <c r="R364" s="217"/>
      <c r="S364" s="217"/>
      <c r="T364" s="217"/>
      <c r="U364" s="217"/>
      <c r="V364" s="217"/>
      <c r="W364" s="217"/>
      <c r="X364" s="217"/>
      <c r="Y364" s="216"/>
      <c r="Z364" s="213"/>
      <c r="AA364" s="213"/>
    </row>
    <row r="365" spans="1:27" x14ac:dyDescent="0.25">
      <c r="A365" s="210"/>
      <c r="B365" s="218"/>
      <c r="C365" s="218"/>
      <c r="D365" s="218"/>
      <c r="E365" s="218"/>
      <c r="F365" s="217"/>
      <c r="G365" s="217"/>
      <c r="H365" s="217"/>
      <c r="I365" s="217"/>
      <c r="J365" s="217"/>
      <c r="K365" s="217"/>
      <c r="L365" s="217"/>
      <c r="M365" s="217"/>
      <c r="N365" s="217"/>
      <c r="O365" s="217"/>
      <c r="P365" s="217"/>
      <c r="Q365" s="217"/>
      <c r="R365" s="217"/>
      <c r="S365" s="217"/>
      <c r="T365" s="217"/>
      <c r="U365" s="217"/>
      <c r="V365" s="217"/>
      <c r="W365" s="217"/>
      <c r="X365" s="217"/>
      <c r="Y365" s="216"/>
      <c r="Z365" s="213"/>
      <c r="AA365" s="213"/>
    </row>
    <row r="366" spans="1:27" x14ac:dyDescent="0.25">
      <c r="A366" s="210"/>
      <c r="B366" s="220"/>
      <c r="C366" s="220"/>
      <c r="D366" s="218"/>
      <c r="E366" s="218"/>
      <c r="F366" s="217"/>
      <c r="G366" s="217"/>
      <c r="H366" s="217"/>
      <c r="I366" s="217"/>
      <c r="J366" s="217"/>
      <c r="K366" s="217"/>
      <c r="L366" s="217"/>
      <c r="M366" s="217"/>
      <c r="N366" s="217"/>
      <c r="O366" s="217"/>
      <c r="P366" s="217"/>
      <c r="Q366" s="217"/>
      <c r="R366" s="217"/>
      <c r="S366" s="217"/>
      <c r="T366" s="217"/>
      <c r="U366" s="217"/>
      <c r="V366" s="217"/>
      <c r="W366" s="217"/>
      <c r="X366" s="217"/>
      <c r="Y366" s="216"/>
      <c r="Z366" s="213"/>
      <c r="AA366" s="213"/>
    </row>
    <row r="367" spans="1:27" x14ac:dyDescent="0.25">
      <c r="A367" s="210"/>
      <c r="B367" s="218"/>
      <c r="C367" s="218"/>
      <c r="D367" s="218"/>
      <c r="E367" s="218"/>
      <c r="F367" s="217"/>
      <c r="G367" s="217"/>
      <c r="H367" s="217"/>
      <c r="I367" s="217"/>
      <c r="J367" s="217"/>
      <c r="K367" s="217"/>
      <c r="L367" s="217"/>
      <c r="M367" s="217"/>
      <c r="N367" s="217"/>
      <c r="O367" s="217"/>
      <c r="P367" s="217"/>
      <c r="Q367" s="217"/>
      <c r="R367" s="217"/>
      <c r="S367" s="217"/>
      <c r="T367" s="217"/>
      <c r="U367" s="217"/>
      <c r="V367" s="217"/>
      <c r="W367" s="217"/>
      <c r="X367" s="217"/>
      <c r="Y367" s="216"/>
      <c r="Z367" s="213"/>
      <c r="AA367" s="213"/>
    </row>
    <row r="368" spans="1:27" x14ac:dyDescent="0.25">
      <c r="A368" s="210"/>
      <c r="B368" s="220"/>
      <c r="C368" s="220"/>
      <c r="D368" s="218"/>
      <c r="E368" s="218"/>
      <c r="F368" s="217"/>
      <c r="G368" s="217"/>
      <c r="H368" s="217"/>
      <c r="I368" s="217"/>
      <c r="J368" s="217"/>
      <c r="K368" s="217"/>
      <c r="L368" s="217"/>
      <c r="M368" s="217"/>
      <c r="N368" s="217"/>
      <c r="O368" s="217"/>
      <c r="P368" s="217"/>
      <c r="Q368" s="217"/>
      <c r="R368" s="217"/>
      <c r="S368" s="217"/>
      <c r="T368" s="217"/>
      <c r="U368" s="217"/>
      <c r="V368" s="217"/>
      <c r="W368" s="217"/>
      <c r="X368" s="217"/>
      <c r="Y368" s="216"/>
      <c r="Z368" s="213"/>
      <c r="AA368" s="213"/>
    </row>
    <row r="369" spans="1:27" x14ac:dyDescent="0.25">
      <c r="A369" s="210"/>
      <c r="B369" s="218"/>
      <c r="C369" s="218"/>
      <c r="D369" s="218"/>
      <c r="E369" s="218"/>
      <c r="F369" s="217"/>
      <c r="G369" s="217"/>
      <c r="H369" s="217"/>
      <c r="I369" s="217"/>
      <c r="J369" s="217"/>
      <c r="K369" s="217"/>
      <c r="L369" s="217"/>
      <c r="M369" s="217"/>
      <c r="N369" s="217"/>
      <c r="O369" s="217"/>
      <c r="P369" s="217"/>
      <c r="Q369" s="217"/>
      <c r="R369" s="217"/>
      <c r="S369" s="217"/>
      <c r="T369" s="217"/>
      <c r="U369" s="217"/>
      <c r="V369" s="217"/>
      <c r="W369" s="217"/>
      <c r="X369" s="217"/>
      <c r="Y369" s="216"/>
      <c r="Z369" s="213"/>
      <c r="AA369" s="213"/>
    </row>
    <row r="370" spans="1:27" x14ac:dyDescent="0.25">
      <c r="A370" s="210"/>
      <c r="B370" s="220"/>
      <c r="C370" s="220"/>
      <c r="D370" s="218"/>
      <c r="E370" s="218"/>
      <c r="F370" s="217"/>
      <c r="G370" s="217"/>
      <c r="H370" s="217"/>
      <c r="I370" s="217"/>
      <c r="J370" s="217"/>
      <c r="K370" s="217"/>
      <c r="L370" s="217"/>
      <c r="M370" s="217"/>
      <c r="N370" s="217"/>
      <c r="O370" s="217"/>
      <c r="P370" s="217"/>
      <c r="Q370" s="217"/>
      <c r="R370" s="217"/>
      <c r="S370" s="217"/>
      <c r="T370" s="217"/>
      <c r="U370" s="217"/>
      <c r="V370" s="217"/>
      <c r="W370" s="217"/>
      <c r="X370" s="217"/>
      <c r="Y370" s="216"/>
      <c r="Z370" s="213"/>
      <c r="AA370" s="213"/>
    </row>
    <row r="371" spans="1:27" x14ac:dyDescent="0.25">
      <c r="A371" s="210"/>
      <c r="B371" s="218"/>
      <c r="C371" s="218"/>
      <c r="D371" s="218"/>
      <c r="E371" s="218"/>
      <c r="F371" s="217"/>
      <c r="G371" s="217"/>
      <c r="H371" s="217"/>
      <c r="I371" s="217"/>
      <c r="J371" s="217"/>
      <c r="K371" s="217"/>
      <c r="L371" s="217"/>
      <c r="M371" s="217"/>
      <c r="N371" s="217"/>
      <c r="O371" s="217"/>
      <c r="P371" s="217"/>
      <c r="Q371" s="217"/>
      <c r="R371" s="217"/>
      <c r="S371" s="217"/>
      <c r="T371" s="217"/>
      <c r="U371" s="217"/>
      <c r="V371" s="217"/>
      <c r="W371" s="217"/>
      <c r="X371" s="217"/>
      <c r="Y371" s="216"/>
      <c r="Z371" s="213"/>
      <c r="AA371" s="213"/>
    </row>
    <row r="372" spans="1:27" x14ac:dyDescent="0.25">
      <c r="A372" s="210"/>
      <c r="B372" s="220"/>
      <c r="C372" s="220"/>
      <c r="D372" s="218"/>
      <c r="E372" s="218"/>
      <c r="F372" s="217"/>
      <c r="G372" s="217"/>
      <c r="H372" s="217"/>
      <c r="I372" s="217"/>
      <c r="J372" s="217"/>
      <c r="K372" s="217"/>
      <c r="L372" s="217"/>
      <c r="M372" s="217"/>
      <c r="N372" s="217"/>
      <c r="O372" s="217"/>
      <c r="P372" s="217"/>
      <c r="Q372" s="217"/>
      <c r="R372" s="217"/>
      <c r="S372" s="217"/>
      <c r="T372" s="217"/>
      <c r="U372" s="217"/>
      <c r="V372" s="217"/>
      <c r="W372" s="217"/>
      <c r="X372" s="217"/>
      <c r="Y372" s="216"/>
      <c r="Z372" s="213"/>
      <c r="AA372" s="213"/>
    </row>
    <row r="373" spans="1:27" x14ac:dyDescent="0.25">
      <c r="A373" s="210"/>
      <c r="B373" s="218"/>
      <c r="C373" s="218"/>
      <c r="D373" s="218"/>
      <c r="E373" s="218"/>
      <c r="F373" s="217"/>
      <c r="G373" s="217"/>
      <c r="H373" s="217"/>
      <c r="I373" s="217"/>
      <c r="J373" s="217"/>
      <c r="K373" s="217"/>
      <c r="L373" s="217"/>
      <c r="M373" s="217"/>
      <c r="N373" s="217"/>
      <c r="O373" s="217"/>
      <c r="P373" s="217"/>
      <c r="Q373" s="217"/>
      <c r="R373" s="217"/>
      <c r="S373" s="217"/>
      <c r="T373" s="217"/>
      <c r="U373" s="217"/>
      <c r="V373" s="217"/>
      <c r="W373" s="217"/>
      <c r="X373" s="217"/>
      <c r="Y373" s="216"/>
      <c r="Z373" s="213"/>
      <c r="AA373" s="213"/>
    </row>
    <row r="374" spans="1:27" x14ac:dyDescent="0.25">
      <c r="A374" s="210"/>
      <c r="B374" s="220"/>
      <c r="C374" s="220"/>
      <c r="D374" s="218"/>
      <c r="E374" s="218"/>
      <c r="F374" s="217"/>
      <c r="G374" s="217"/>
      <c r="H374" s="217"/>
      <c r="I374" s="217"/>
      <c r="J374" s="217"/>
      <c r="K374" s="217"/>
      <c r="L374" s="217"/>
      <c r="M374" s="217"/>
      <c r="N374" s="217"/>
      <c r="O374" s="217"/>
      <c r="P374" s="217"/>
      <c r="Q374" s="217"/>
      <c r="R374" s="217"/>
      <c r="S374" s="217"/>
      <c r="T374" s="217"/>
      <c r="U374" s="217"/>
      <c r="V374" s="217"/>
      <c r="W374" s="217"/>
      <c r="X374" s="217"/>
      <c r="Y374" s="216"/>
      <c r="Z374" s="213"/>
      <c r="AA374" s="213"/>
    </row>
    <row r="375" spans="1:27" x14ac:dyDescent="0.25">
      <c r="A375" s="210"/>
      <c r="B375" s="218"/>
      <c r="C375" s="218"/>
      <c r="D375" s="218"/>
      <c r="E375" s="218"/>
      <c r="F375" s="217"/>
      <c r="G375" s="217"/>
      <c r="H375" s="217"/>
      <c r="I375" s="217"/>
      <c r="J375" s="217"/>
      <c r="K375" s="217"/>
      <c r="L375" s="217"/>
      <c r="M375" s="217"/>
      <c r="N375" s="217"/>
      <c r="O375" s="217"/>
      <c r="P375" s="217"/>
      <c r="Q375" s="217"/>
      <c r="R375" s="217"/>
      <c r="S375" s="217"/>
      <c r="T375" s="217"/>
      <c r="U375" s="217"/>
      <c r="V375" s="217"/>
      <c r="W375" s="217"/>
      <c r="X375" s="217"/>
      <c r="Y375" s="216"/>
      <c r="Z375" s="213"/>
      <c r="AA375" s="213"/>
    </row>
    <row r="376" spans="1:27" x14ac:dyDescent="0.25">
      <c r="A376" s="210"/>
      <c r="B376" s="220"/>
      <c r="C376" s="220"/>
      <c r="D376" s="218"/>
      <c r="E376" s="218"/>
      <c r="F376" s="217"/>
      <c r="G376" s="217"/>
      <c r="H376" s="217"/>
      <c r="I376" s="217"/>
      <c r="J376" s="217"/>
      <c r="K376" s="217"/>
      <c r="L376" s="217"/>
      <c r="M376" s="217"/>
      <c r="N376" s="217"/>
      <c r="O376" s="217"/>
      <c r="P376" s="217"/>
      <c r="Q376" s="217"/>
      <c r="R376" s="217"/>
      <c r="S376" s="217"/>
      <c r="T376" s="217"/>
      <c r="U376" s="217"/>
      <c r="V376" s="217"/>
      <c r="W376" s="217"/>
      <c r="X376" s="217"/>
      <c r="Y376" s="216"/>
      <c r="Z376" s="213"/>
      <c r="AA376" s="213"/>
    </row>
    <row r="377" spans="1:27" x14ac:dyDescent="0.25">
      <c r="A377" s="210"/>
      <c r="B377" s="218"/>
      <c r="C377" s="218"/>
      <c r="D377" s="218"/>
      <c r="E377" s="218"/>
      <c r="F377" s="217"/>
      <c r="G377" s="217"/>
      <c r="H377" s="217"/>
      <c r="I377" s="217"/>
      <c r="J377" s="217"/>
      <c r="K377" s="217"/>
      <c r="L377" s="217"/>
      <c r="M377" s="217"/>
      <c r="N377" s="217"/>
      <c r="O377" s="217"/>
      <c r="P377" s="217"/>
      <c r="Q377" s="217"/>
      <c r="R377" s="217"/>
      <c r="S377" s="217"/>
      <c r="T377" s="217"/>
      <c r="U377" s="217"/>
      <c r="V377" s="217"/>
      <c r="W377" s="217"/>
      <c r="X377" s="217"/>
      <c r="Y377" s="216"/>
      <c r="Z377" s="213"/>
      <c r="AA377" s="213"/>
    </row>
    <row r="378" spans="1:27" x14ac:dyDescent="0.25">
      <c r="A378" s="210"/>
      <c r="B378" s="220"/>
      <c r="C378" s="220"/>
      <c r="D378" s="218"/>
      <c r="E378" s="218"/>
      <c r="F378" s="217"/>
      <c r="G378" s="217"/>
      <c r="H378" s="217"/>
      <c r="I378" s="217"/>
      <c r="J378" s="217"/>
      <c r="K378" s="217"/>
      <c r="L378" s="217"/>
      <c r="M378" s="217"/>
      <c r="N378" s="217"/>
      <c r="O378" s="217"/>
      <c r="P378" s="217"/>
      <c r="Q378" s="217"/>
      <c r="R378" s="217"/>
      <c r="S378" s="217"/>
      <c r="T378" s="217"/>
      <c r="U378" s="217"/>
      <c r="V378" s="217"/>
      <c r="W378" s="217"/>
      <c r="X378" s="217"/>
      <c r="Y378" s="216"/>
      <c r="Z378" s="213"/>
      <c r="AA378" s="213"/>
    </row>
    <row r="379" spans="1:27" x14ac:dyDescent="0.25">
      <c r="A379" s="210"/>
      <c r="B379" s="218"/>
      <c r="C379" s="218"/>
      <c r="D379" s="218"/>
      <c r="E379" s="218"/>
      <c r="F379" s="217"/>
      <c r="G379" s="217"/>
      <c r="H379" s="217"/>
      <c r="I379" s="217"/>
      <c r="J379" s="217"/>
      <c r="K379" s="217"/>
      <c r="L379" s="217"/>
      <c r="M379" s="217"/>
      <c r="N379" s="217"/>
      <c r="O379" s="217"/>
      <c r="P379" s="217"/>
      <c r="Q379" s="217"/>
      <c r="R379" s="217"/>
      <c r="S379" s="217"/>
      <c r="T379" s="217"/>
      <c r="U379" s="217"/>
      <c r="V379" s="217"/>
      <c r="W379" s="217"/>
      <c r="X379" s="217"/>
      <c r="Y379" s="216"/>
      <c r="Z379" s="213"/>
      <c r="AA379" s="213"/>
    </row>
  </sheetData>
  <sheetProtection algorithmName="SHA-512" hashValue="19IETrtT3Sx0+MYX2Vo/hq4BstGwstxcDjTdL3q9CcC0aBA2MVGT4DJ1jep/bNGNYhlsChZtmYwk3diO6IiJOQ==" saltValue="LBelPAC5BFQPDU7JAEGMgg==" spinCount="100000" sheet="1" objects="1" scenarios="1"/>
  <mergeCells count="4">
    <mergeCell ref="Z7:AA7"/>
    <mergeCell ref="B2:N4"/>
    <mergeCell ref="B7:E7"/>
    <mergeCell ref="F7:Y7"/>
  </mergeCells>
  <conditionalFormatting sqref="D171:E379">
    <cfRule type="expression" dxfId="87" priority="97">
      <formula>$G171="Eliminado"</formula>
    </cfRule>
  </conditionalFormatting>
  <conditionalFormatting sqref="C82 C105:C122">
    <cfRule type="expression" dxfId="86" priority="64">
      <formula>$G82="Eliminado"</formula>
    </cfRule>
  </conditionalFormatting>
  <conditionalFormatting sqref="C93">
    <cfRule type="expression" dxfId="85" priority="42">
      <formula>$G93="Eliminado"</formula>
    </cfRule>
  </conditionalFormatting>
  <conditionalFormatting sqref="C104">
    <cfRule type="expression" dxfId="84" priority="31">
      <formula>$G104="Eliminado"</formula>
    </cfRule>
  </conditionalFormatting>
  <conditionalFormatting sqref="B171:C171 B173:C173 B175:C175 B177:C177 B179:C179 B181:C181 B183:C183 B185:C185 B187:C187 B189:C189 B191:C191 B193:C193 B195:C195 B197:C197 B199:C199 B201:C201 B203:C203 B205:C205 B207:C207 B209:C209 B211:C211 B213:C213 B215:C215 B217:C217 B219:C219 B221:C221 B223:C223 B225:C225 B227:C227 B229:C229 B231:C231 B233:C233 B235:C235 B237:C237 B239:C239 B241:C241 B243:C243 B245:C245 B247:C247 B249:C249 B251:C251 B253:C253 B255:C255 B257:C257 B259:C259 B261:C261 B263:C263 B265:C265 B267:C267 B269:C269 B271:C271 B273:C273 B275:C275 B277:C277 B279:C279 B281:C281 B283:C283 B285:C285 B287:C287 B289:C289 B291:C291 B293:C293 B295:C295 B297:C297 B299:C299 B301:C301 B303:C303 B305:C305 B307:C307 B309:C309 B311:C311 B313:C313 B315:C315 B317:C317 B319:C319 B321:C321 B323:C323 B325:C325 B327:C327 B329:C329 B331:C331 B333:C333 B335:C335 B337:C337 B339:C339 B341:C341 B343:C343 B345:C345 B347:C347 B349:C349 B351:C351 B353:C353 B355:C355 B357:C357 B359:C359 B361:C361 B363:C363 B365:C365 B367:C367 B369:C369 B371:C371 B373:C373 B375:C375 B377:C377 B379:C379">
    <cfRule type="expression" dxfId="83" priority="1">
      <formula>$G171="Eliminado"</formula>
    </cfRule>
  </conditionalFormatting>
  <conditionalFormatting sqref="B172:C172 B174:C174 B176:C176 B178:C178 B180:C180 B182:C182 B184:C184 B186:C186 B188:C188 B190:C190 B192:C192 B194:C194 B196:C196 B198:C198 B200:C200 B202:C202 B204:C204 B206:C206 B208:C208 B210:C210 B212:C212 B214:C214 B216:C216 B218:C218 B220:C220 B222:C222 B224:C224 B226:C226 B228:C228 B230:C230 B232:C232 B234:C234 B236:C236 B238:C238 B240:C240 B242:C242 B244:C244 B246:C246 B248:C248 B250:C250 B252:C252 B254:C254 B256:C256 B258:C258 B260:C260 B262:C262 B264:C264 B266:C266 B268:C268 B270:C270 B272:C272 B274:C274 B276:C276 B278:C278 B280:C280 B282:C282 B284:C284 B286:C286 B288:C288 B290:C290 B292:C292 B294:C294 B296:C296 B298:C298 B300:C300 B302:C302 B304:C304 B306:C306 B308:C308 B310:C310 B312:C312 B314:C314 B316:C316 B318:C318 B320:C320 B322:C322 B324:C324 B326:C326 B328:C328 B330:C330 B332:C332 B334:C334 B336:C336 B338:C338 B340:C340 B342:C342 B344:C344 B346:C346 B348:C348 B350:C350 B352:C352 B354:C354 B356:C356 B358:C358 B360:C360 B362:C362 B364:C364 B366:C366 B368:C368 B370:C370 B372:C372 B374:C374 B376:C376 B378:C378">
    <cfRule type="expression" dxfId="82" priority="2">
      <formula>$G172="Eliminado"</formula>
    </cfRule>
  </conditionalFormatting>
  <dataValidations count="1">
    <dataValidation type="whole" allowBlank="1" showInputMessage="1" showErrorMessage="1" errorTitle="Dato no valido" sqref="F169:X170" xr:uid="{4FA286D6-B023-4791-9C2E-31DC227B824B}">
      <formula1>0</formula1>
      <formula2>5</formula2>
    </dataValidation>
  </dataValidations>
  <pageMargins left="0.7" right="0.7" top="0.75" bottom="0.75" header="0.3" footer="0.3"/>
  <pageSetup orientation="portrait" r:id="rId1"/>
  <tableParts count="2">
    <tablePart r:id="rId2"/>
    <tablePart r:id="rId3"/>
  </tableParts>
  <extLst>
    <ext xmlns:x14="http://schemas.microsoft.com/office/spreadsheetml/2009/9/main" uri="{CCE6A557-97BC-4b89-ADB6-D9C93CAAB3DF}">
      <x14:dataValidations xmlns:xm="http://schemas.microsoft.com/office/excel/2006/main" count="7">
        <x14:dataValidation type="list" allowBlank="1" showInputMessage="1" showErrorMessage="1" errorTitle="Informació no valida" xr:uid="{BDCBDD63-02F4-4355-AFC7-2B5C2284AA17}">
          <x14:formula1>
            <xm:f>'file:///D:\Users\adriana\Library\Containers\com.microsoft.Excel\Data\Documents\fileserver\publica\1 - Oficina Asesora de Planeaciòn\2. Riesgos\Cuadro de Mando\Seguimiento\2019\Evaluación de riesgos y controles por área\[Riesgos 4.0 David_Formato área de planeación.xlsm]Tablas de calculos'!#REF!</xm:f>
          </x14:formula1>
          <xm:sqref>F9:X17</xm:sqref>
        </x14:dataValidation>
        <x14:dataValidation type="list" allowBlank="1" showInputMessage="1" showErrorMessage="1" errorTitle="Informació no valida" xr:uid="{74771603-0AAC-46EE-9F2B-0AD0C435F69D}">
          <x14:formula1>
            <xm:f>'Tablas de calculos'!$I$53:$J$53</xm:f>
          </x14:formula1>
          <xm:sqref>F123:X168 F61:X71 F18:X19 F30:X50</xm:sqref>
        </x14:dataValidation>
        <x14:dataValidation type="list" allowBlank="1" showInputMessage="1" showErrorMessage="1" errorTitle="Informació no valida" xr:uid="{370D7127-3AF9-402F-9EBE-D0DF82DD1DB8}">
          <x14:formula1>
            <xm:f>'file:///D:\Users\adriana\Library\Containers\com.microsoft.Excel\Data\Documents\fileserver\publica\1 - Oficina Asesora de Planeaciòn\2. Riesgos\Cuadro de Mando\Seguimiento\2019\Evaluación de riesgos y controles por área\[Riesgos 3.2 Riesgos por procesos - Gerencia Contratos.xlsm]Tablas de calculos'!#REF!</xm:f>
          </x14:formula1>
          <xm:sqref>F51:X60</xm:sqref>
        </x14:dataValidation>
        <x14:dataValidation type="list" allowBlank="1" showInputMessage="1" showErrorMessage="1" errorTitle="Informació no valida" xr:uid="{77E49097-84A0-4756-9FEE-120DD4FDAA91}">
          <x14:formula1>
            <xm:f>'file:///D:\Users\adriana\Library\Containers\com.microsoft.Excel\Data\Documents\fileserver\publica\1 - Oficina Asesora de Planeaciòn\2. Riesgos\Cuadro de Mando\Seguimiento\2019\Evaluación de riesgos y controles por área\[Riesgos 3.2 Riesgos por procesos - Administrativo.xlsm]Tablas de calculos'!#REF!</xm:f>
          </x14:formula1>
          <xm:sqref>F72:X82 F105:X122</xm:sqref>
        </x14:dataValidation>
        <x14:dataValidation type="list" allowBlank="1" showInputMessage="1" showErrorMessage="1" errorTitle="Informació no valida" xr:uid="{7C0AFEBB-7066-46A3-B6E1-A83BB5512AA2}">
          <x14:formula1>
            <xm:f>'file:///D:\Users\adriana\Library\Containers\com.microsoft.Excel\Data\Documents\fileserver\publica\1 - Oficina Asesora de Planeaciòn\2. Riesgos\Cuadro de Mando\Seguimiento\2019\Evaluación de riesgos y controles por área\[Riesgos 3.2 Riesgos por procesos - Gestión Documental.xlsm]Tablas de calculos'!#REF!</xm:f>
          </x14:formula1>
          <xm:sqref>F83:X93</xm:sqref>
        </x14:dataValidation>
        <x14:dataValidation type="list" allowBlank="1" showInputMessage="1" showErrorMessage="1" errorTitle="Informació no valida" xr:uid="{F895A102-6073-4132-97B3-C61A9C39EE57}">
          <x14:formula1>
            <xm:f>'file:///D:\Users\adriana\Library\Containers\com.microsoft.Excel\Data\Documents\fileserver\publica\1 - Oficina Asesora de Planeaciòn\2. Riesgos\Cuadro de Mando\Seguimiento\2019\Evaluación de riesgos y controles por área\[Riesgos 3.2 Riesgos por procesos - Oficina de Gestión de la Información.xlsm]Tablas de calculos'!#REF!</xm:f>
          </x14:formula1>
          <xm:sqref>F94:X104</xm:sqref>
        </x14:dataValidation>
        <x14:dataValidation type="list" allowBlank="1" showInputMessage="1" showErrorMessage="1" errorTitle="Informació no valida" xr:uid="{11412E62-73B4-4991-9C93-E5A4AFD7CB0C}">
          <x14:formula1>
            <xm:f>'file:///D:\Users\adriana\Library\Containers\com.microsoft.Excel\Data\Documents\fileserver\publica\1 - Oficina Asesora de Planeaciòn\2. Riesgos\Cuadro de Mando\Seguimiento\2020\[Riesgos 3.2 Riesgos por procesos_ Archivo y Correspondencia OK 1.0.xlsm]Tablas de calculos'!#REF!</xm:f>
          </x14:formula1>
          <xm:sqref>F20:X29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E302F-9964-471D-91EF-F9037B8A9EDF}">
  <dimension ref="A3:K107"/>
  <sheetViews>
    <sheetView topLeftCell="A75" zoomScale="55" zoomScaleNormal="55" workbookViewId="0">
      <selection activeCell="B20" sqref="B20"/>
    </sheetView>
  </sheetViews>
  <sheetFormatPr baseColWidth="10" defaultRowHeight="15" x14ac:dyDescent="0.25"/>
  <cols>
    <col min="1" max="1" width="26.7109375" bestFit="1" customWidth="1"/>
    <col min="2" max="2" width="49.42578125" bestFit="1" customWidth="1"/>
    <col min="3" max="3" width="39.28515625" bestFit="1" customWidth="1"/>
    <col min="4" max="4" width="12.85546875" style="19" customWidth="1"/>
    <col min="5" max="5" width="19" customWidth="1"/>
    <col min="6" max="6" width="17.140625" customWidth="1"/>
    <col min="10" max="10" width="14.42578125" customWidth="1"/>
  </cols>
  <sheetData>
    <row r="3" spans="1:11" ht="45" x14ac:dyDescent="0.25">
      <c r="A3" s="180" t="s">
        <v>605</v>
      </c>
      <c r="B3" s="10" t="s">
        <v>746</v>
      </c>
      <c r="C3" s="10" t="s">
        <v>747</v>
      </c>
      <c r="D3" s="181" t="s">
        <v>750</v>
      </c>
      <c r="E3" s="181" t="s">
        <v>748</v>
      </c>
      <c r="F3" s="181" t="s">
        <v>749</v>
      </c>
      <c r="I3" s="181" t="s">
        <v>614</v>
      </c>
      <c r="J3" s="181" t="s">
        <v>751</v>
      </c>
      <c r="K3" s="181" t="s">
        <v>615</v>
      </c>
    </row>
    <row r="4" spans="1:11" x14ac:dyDescent="0.25">
      <c r="A4" s="163">
        <v>1</v>
      </c>
      <c r="B4" s="164">
        <v>1.4444444444444444</v>
      </c>
      <c r="C4" s="164">
        <v>1.5185185185185186</v>
      </c>
      <c r="D4" s="182">
        <v>1</v>
      </c>
      <c r="E4" s="19">
        <v>2</v>
      </c>
      <c r="F4" s="19">
        <v>1</v>
      </c>
      <c r="I4" s="178">
        <v>1</v>
      </c>
    </row>
    <row r="5" spans="1:11" x14ac:dyDescent="0.25">
      <c r="A5" s="163">
        <v>3</v>
      </c>
      <c r="B5" s="164">
        <v>1.8421052631578947</v>
      </c>
      <c r="C5" s="164">
        <v>1.368421052631579</v>
      </c>
      <c r="D5" s="182">
        <v>3</v>
      </c>
      <c r="E5" s="19">
        <v>1</v>
      </c>
      <c r="F5" s="19">
        <v>2</v>
      </c>
      <c r="H5" s="19"/>
      <c r="I5" s="178">
        <v>3</v>
      </c>
    </row>
    <row r="6" spans="1:11" x14ac:dyDescent="0.25">
      <c r="A6" s="163">
        <v>4</v>
      </c>
      <c r="B6" s="164">
        <v>2</v>
      </c>
      <c r="C6" s="164">
        <v>1.5</v>
      </c>
      <c r="D6" s="182">
        <v>4</v>
      </c>
      <c r="E6" s="19">
        <v>2</v>
      </c>
      <c r="F6" s="19">
        <v>2</v>
      </c>
      <c r="H6" s="19"/>
      <c r="I6" s="178">
        <v>4</v>
      </c>
    </row>
    <row r="7" spans="1:11" x14ac:dyDescent="0.25">
      <c r="A7" s="163">
        <v>5</v>
      </c>
      <c r="B7" s="164">
        <v>1.75</v>
      </c>
      <c r="C7" s="164">
        <v>0.5</v>
      </c>
      <c r="D7" s="182">
        <v>5</v>
      </c>
      <c r="E7" s="19">
        <v>1</v>
      </c>
      <c r="F7" s="19">
        <v>2</v>
      </c>
      <c r="H7" s="19"/>
      <c r="I7" s="19"/>
      <c r="K7">
        <v>5</v>
      </c>
    </row>
    <row r="8" spans="1:11" x14ac:dyDescent="0.25">
      <c r="A8" s="163">
        <v>6</v>
      </c>
      <c r="B8" s="164">
        <v>1.9473684210526316</v>
      </c>
      <c r="C8" s="164">
        <v>0.73684210526315785</v>
      </c>
      <c r="D8" s="182">
        <v>6</v>
      </c>
      <c r="E8" s="19">
        <v>1</v>
      </c>
      <c r="F8" s="19">
        <v>2</v>
      </c>
      <c r="H8" s="19"/>
      <c r="I8" s="178">
        <v>6</v>
      </c>
    </row>
    <row r="9" spans="1:11" x14ac:dyDescent="0.25">
      <c r="A9" s="163">
        <v>7</v>
      </c>
      <c r="B9" s="164">
        <v>1.7333333333333334</v>
      </c>
      <c r="C9" s="164">
        <v>0.73333333333333328</v>
      </c>
      <c r="D9" s="182">
        <v>7</v>
      </c>
      <c r="E9" s="19">
        <v>1</v>
      </c>
      <c r="F9" s="19">
        <v>2</v>
      </c>
      <c r="H9" s="19"/>
      <c r="I9" s="178">
        <v>7</v>
      </c>
    </row>
    <row r="10" spans="1:11" x14ac:dyDescent="0.25">
      <c r="A10" s="163">
        <v>8</v>
      </c>
      <c r="B10" s="164">
        <v>1.5652173913043479</v>
      </c>
      <c r="C10" s="164">
        <v>1.7391304347826086</v>
      </c>
      <c r="D10" s="182">
        <v>8</v>
      </c>
      <c r="E10" s="19">
        <v>2</v>
      </c>
      <c r="F10" s="19">
        <v>2</v>
      </c>
      <c r="H10" s="19"/>
      <c r="I10" s="178">
        <v>8</v>
      </c>
    </row>
    <row r="11" spans="1:11" x14ac:dyDescent="0.25">
      <c r="A11" s="163">
        <v>9</v>
      </c>
      <c r="B11" s="164">
        <v>1.6551724137931034</v>
      </c>
      <c r="C11" s="164">
        <v>0.89655172413793105</v>
      </c>
      <c r="D11" s="182">
        <v>9</v>
      </c>
      <c r="E11" s="19">
        <v>1</v>
      </c>
      <c r="F11" s="19">
        <v>2</v>
      </c>
      <c r="H11" s="19"/>
      <c r="I11" s="178">
        <v>9</v>
      </c>
    </row>
    <row r="12" spans="1:11" x14ac:dyDescent="0.25">
      <c r="A12" s="163">
        <v>10</v>
      </c>
      <c r="B12" s="164">
        <v>1.6</v>
      </c>
      <c r="C12" s="164">
        <v>1</v>
      </c>
      <c r="D12" s="182">
        <v>10</v>
      </c>
      <c r="E12" s="19">
        <v>1</v>
      </c>
      <c r="F12" s="19">
        <v>2</v>
      </c>
      <c r="H12" s="19"/>
      <c r="I12" s="178">
        <v>10</v>
      </c>
    </row>
    <row r="13" spans="1:11" x14ac:dyDescent="0.25">
      <c r="A13" s="163">
        <v>11</v>
      </c>
      <c r="B13" s="164">
        <v>1.6956521739130435</v>
      </c>
      <c r="C13" s="164">
        <v>1</v>
      </c>
      <c r="D13" s="182">
        <v>11</v>
      </c>
      <c r="E13" s="19">
        <v>1</v>
      </c>
      <c r="F13" s="19">
        <v>2</v>
      </c>
      <c r="H13" s="19"/>
      <c r="I13" s="178">
        <v>11</v>
      </c>
    </row>
    <row r="14" spans="1:11" x14ac:dyDescent="0.25">
      <c r="A14" s="163">
        <v>12</v>
      </c>
      <c r="B14" s="164">
        <v>1.8333333333333333</v>
      </c>
      <c r="C14" s="164">
        <v>0.72222222222222221</v>
      </c>
      <c r="D14" s="182">
        <v>12</v>
      </c>
      <c r="E14" s="19">
        <v>1</v>
      </c>
      <c r="F14" s="19">
        <v>2</v>
      </c>
      <c r="H14" s="19"/>
      <c r="K14">
        <v>12</v>
      </c>
    </row>
    <row r="15" spans="1:11" x14ac:dyDescent="0.25">
      <c r="A15" s="163">
        <v>13</v>
      </c>
      <c r="B15" s="164">
        <v>1.7142857142857142</v>
      </c>
      <c r="C15" s="164">
        <v>0.9285714285714286</v>
      </c>
      <c r="D15" s="182">
        <v>13</v>
      </c>
      <c r="E15" s="19">
        <v>1</v>
      </c>
      <c r="F15" s="19">
        <v>2</v>
      </c>
      <c r="H15" s="19"/>
      <c r="I15" s="178">
        <v>13</v>
      </c>
    </row>
    <row r="16" spans="1:11" x14ac:dyDescent="0.25">
      <c r="A16" s="163">
        <v>14</v>
      </c>
      <c r="B16" s="164">
        <v>1.75</v>
      </c>
      <c r="C16" s="164">
        <v>0.75</v>
      </c>
      <c r="D16" s="182">
        <v>14</v>
      </c>
      <c r="E16" s="19">
        <v>1</v>
      </c>
      <c r="F16" s="19">
        <v>2</v>
      </c>
      <c r="H16" s="19"/>
      <c r="I16" s="19"/>
      <c r="K16">
        <v>14</v>
      </c>
    </row>
    <row r="17" spans="1:11" x14ac:dyDescent="0.25">
      <c r="A17" s="163">
        <v>15</v>
      </c>
      <c r="B17" s="164">
        <v>2</v>
      </c>
      <c r="C17" s="164">
        <v>1.5</v>
      </c>
      <c r="D17" s="182">
        <v>15</v>
      </c>
      <c r="E17" s="19">
        <v>2</v>
      </c>
      <c r="F17" s="19">
        <v>2</v>
      </c>
      <c r="H17" s="19"/>
      <c r="I17" s="19"/>
      <c r="K17">
        <v>15</v>
      </c>
    </row>
    <row r="18" spans="1:11" x14ac:dyDescent="0.25">
      <c r="A18" s="163">
        <v>16</v>
      </c>
      <c r="B18" s="164">
        <v>1.375</v>
      </c>
      <c r="C18" s="164">
        <v>0.75</v>
      </c>
      <c r="D18" s="182">
        <v>16</v>
      </c>
      <c r="E18" s="19">
        <v>1</v>
      </c>
      <c r="F18" s="19">
        <v>1</v>
      </c>
      <c r="H18" s="19"/>
      <c r="I18" s="19"/>
      <c r="K18">
        <v>16</v>
      </c>
    </row>
    <row r="19" spans="1:11" x14ac:dyDescent="0.25">
      <c r="A19" s="163">
        <v>17</v>
      </c>
      <c r="B19" s="164">
        <v>2</v>
      </c>
      <c r="C19" s="164">
        <v>2</v>
      </c>
      <c r="D19" s="182">
        <v>17</v>
      </c>
      <c r="E19" s="19">
        <v>2</v>
      </c>
      <c r="F19" s="19">
        <v>2</v>
      </c>
      <c r="H19" s="19"/>
      <c r="I19" s="19"/>
      <c r="K19">
        <v>17</v>
      </c>
    </row>
    <row r="20" spans="1:11" x14ac:dyDescent="0.25">
      <c r="A20" s="163">
        <v>18</v>
      </c>
      <c r="B20" s="164">
        <v>1.6</v>
      </c>
      <c r="C20" s="164">
        <v>1</v>
      </c>
      <c r="D20" s="182">
        <v>18</v>
      </c>
      <c r="E20" s="19">
        <v>1</v>
      </c>
      <c r="F20" s="19">
        <v>2</v>
      </c>
      <c r="H20" s="19"/>
      <c r="I20" s="19"/>
      <c r="K20">
        <v>18</v>
      </c>
    </row>
    <row r="21" spans="1:11" x14ac:dyDescent="0.25">
      <c r="A21" s="163">
        <v>19</v>
      </c>
      <c r="B21" s="164">
        <v>1.6363636363636365</v>
      </c>
      <c r="C21" s="164">
        <v>0.81818181818181823</v>
      </c>
      <c r="D21" s="182">
        <v>19</v>
      </c>
      <c r="E21" s="19">
        <v>1</v>
      </c>
      <c r="F21" s="19">
        <v>2</v>
      </c>
      <c r="H21" s="19"/>
      <c r="I21" s="19"/>
      <c r="K21">
        <v>19</v>
      </c>
    </row>
    <row r="22" spans="1:11" x14ac:dyDescent="0.25">
      <c r="A22" s="163">
        <v>20</v>
      </c>
      <c r="B22" s="164">
        <v>1.8</v>
      </c>
      <c r="C22" s="164">
        <v>1.2</v>
      </c>
      <c r="D22" s="182">
        <v>20</v>
      </c>
      <c r="E22" s="19">
        <v>1</v>
      </c>
      <c r="F22" s="19">
        <v>2</v>
      </c>
      <c r="H22" s="19"/>
      <c r="I22" s="19"/>
      <c r="J22">
        <v>20</v>
      </c>
    </row>
    <row r="23" spans="1:11" x14ac:dyDescent="0.25">
      <c r="A23" s="163">
        <v>21</v>
      </c>
      <c r="B23" s="164">
        <v>1.6666666666666667</v>
      </c>
      <c r="C23" s="164">
        <v>1.1333333333333333</v>
      </c>
      <c r="D23" s="182">
        <v>21</v>
      </c>
      <c r="E23" s="19">
        <v>1</v>
      </c>
      <c r="F23" s="19">
        <v>2</v>
      </c>
      <c r="H23" s="19"/>
      <c r="I23" s="19"/>
      <c r="K23">
        <v>21</v>
      </c>
    </row>
    <row r="24" spans="1:11" x14ac:dyDescent="0.25">
      <c r="A24" s="163">
        <v>22</v>
      </c>
      <c r="B24" s="164">
        <v>2</v>
      </c>
      <c r="C24" s="164">
        <v>2</v>
      </c>
      <c r="D24" s="182">
        <v>22</v>
      </c>
      <c r="E24" s="19">
        <v>2</v>
      </c>
      <c r="F24" s="19">
        <v>2</v>
      </c>
      <c r="H24" s="19"/>
      <c r="I24" s="19"/>
      <c r="K24">
        <v>22</v>
      </c>
    </row>
    <row r="25" spans="1:11" x14ac:dyDescent="0.25">
      <c r="A25" s="163">
        <v>23</v>
      </c>
      <c r="B25" s="164">
        <v>2</v>
      </c>
      <c r="C25" s="164">
        <v>2</v>
      </c>
      <c r="D25" s="182">
        <v>23</v>
      </c>
      <c r="E25" s="19">
        <v>2</v>
      </c>
      <c r="F25" s="19">
        <v>2</v>
      </c>
      <c r="H25" s="19"/>
      <c r="I25" s="19"/>
      <c r="K25">
        <v>23</v>
      </c>
    </row>
    <row r="26" spans="1:11" x14ac:dyDescent="0.25">
      <c r="A26" s="163">
        <v>24</v>
      </c>
      <c r="B26" s="164">
        <v>1.6666666666666667</v>
      </c>
      <c r="C26" s="164">
        <v>1.1666666666666667</v>
      </c>
      <c r="D26" s="182">
        <v>24</v>
      </c>
      <c r="E26" s="19">
        <v>1</v>
      </c>
      <c r="F26" s="19">
        <v>2</v>
      </c>
      <c r="H26" s="19"/>
      <c r="I26" s="19"/>
      <c r="K26">
        <v>24</v>
      </c>
    </row>
    <row r="27" spans="1:11" x14ac:dyDescent="0.25">
      <c r="A27" s="163">
        <v>25</v>
      </c>
      <c r="B27" s="164">
        <v>1.9444444444444444</v>
      </c>
      <c r="C27" s="164">
        <v>1</v>
      </c>
      <c r="D27" s="182">
        <v>25</v>
      </c>
      <c r="E27" s="19">
        <v>1</v>
      </c>
      <c r="F27" s="19">
        <v>2</v>
      </c>
      <c r="H27" s="19"/>
      <c r="I27" s="19"/>
      <c r="K27">
        <v>25</v>
      </c>
    </row>
    <row r="28" spans="1:11" x14ac:dyDescent="0.25">
      <c r="A28" s="163">
        <v>26</v>
      </c>
      <c r="B28" s="164">
        <v>1.8461538461538463</v>
      </c>
      <c r="C28" s="164">
        <v>0.76923076923076927</v>
      </c>
      <c r="D28" s="182">
        <v>26</v>
      </c>
      <c r="E28" s="19">
        <v>1</v>
      </c>
      <c r="F28" s="19">
        <v>2</v>
      </c>
      <c r="H28" s="19"/>
      <c r="I28" s="19"/>
      <c r="K28">
        <v>26</v>
      </c>
    </row>
    <row r="29" spans="1:11" x14ac:dyDescent="0.25">
      <c r="A29" s="163">
        <v>27</v>
      </c>
      <c r="B29" s="164">
        <v>2</v>
      </c>
      <c r="C29" s="164">
        <v>1.7142857142857142</v>
      </c>
      <c r="D29" s="182">
        <v>27</v>
      </c>
      <c r="E29" s="19">
        <v>2</v>
      </c>
      <c r="F29" s="19">
        <v>2</v>
      </c>
      <c r="H29" s="19"/>
      <c r="I29" s="19"/>
      <c r="J29">
        <v>27</v>
      </c>
    </row>
    <row r="30" spans="1:11" x14ac:dyDescent="0.25">
      <c r="A30" s="163">
        <v>28</v>
      </c>
      <c r="B30" s="164">
        <v>2</v>
      </c>
      <c r="C30" s="164">
        <v>2</v>
      </c>
      <c r="D30" s="182">
        <v>28</v>
      </c>
      <c r="E30" s="19">
        <v>2</v>
      </c>
      <c r="F30" s="19">
        <v>2</v>
      </c>
      <c r="H30" s="19"/>
      <c r="I30" s="19"/>
      <c r="K30">
        <v>28</v>
      </c>
    </row>
    <row r="31" spans="1:11" x14ac:dyDescent="0.25">
      <c r="A31" s="163">
        <v>30</v>
      </c>
      <c r="B31" s="164">
        <v>2</v>
      </c>
      <c r="C31" s="164">
        <v>2</v>
      </c>
      <c r="D31" s="182">
        <v>30</v>
      </c>
      <c r="E31" s="19">
        <v>2</v>
      </c>
      <c r="F31" s="19">
        <v>2</v>
      </c>
      <c r="H31" s="19"/>
      <c r="I31" s="19"/>
    </row>
    <row r="32" spans="1:11" x14ac:dyDescent="0.25">
      <c r="A32" s="163">
        <v>31</v>
      </c>
      <c r="B32" s="164">
        <v>1.6428571428571428</v>
      </c>
      <c r="C32" s="164">
        <v>1.0714285714285714</v>
      </c>
      <c r="D32" s="182">
        <v>31</v>
      </c>
      <c r="E32" s="19">
        <v>1</v>
      </c>
      <c r="F32" s="19">
        <v>2</v>
      </c>
      <c r="H32" s="19"/>
      <c r="I32" s="19"/>
      <c r="K32">
        <v>31</v>
      </c>
    </row>
    <row r="33" spans="1:11" x14ac:dyDescent="0.25">
      <c r="A33" s="163">
        <v>33</v>
      </c>
      <c r="B33" s="164">
        <v>2</v>
      </c>
      <c r="C33" s="164">
        <v>2</v>
      </c>
      <c r="D33" s="182">
        <v>33</v>
      </c>
      <c r="E33" s="19">
        <v>2</v>
      </c>
      <c r="F33" s="19">
        <v>2</v>
      </c>
      <c r="H33" s="19"/>
      <c r="I33" s="19"/>
    </row>
    <row r="34" spans="1:11" x14ac:dyDescent="0.25">
      <c r="A34" s="163">
        <v>34</v>
      </c>
      <c r="B34" s="164">
        <v>2</v>
      </c>
      <c r="C34" s="164">
        <v>0.8</v>
      </c>
      <c r="D34" s="182">
        <v>34</v>
      </c>
      <c r="E34" s="19">
        <v>1</v>
      </c>
      <c r="F34" s="19">
        <v>2</v>
      </c>
      <c r="H34" s="19"/>
      <c r="I34" s="19"/>
      <c r="K34">
        <v>34</v>
      </c>
    </row>
    <row r="35" spans="1:11" x14ac:dyDescent="0.25">
      <c r="A35" s="163">
        <v>35</v>
      </c>
      <c r="B35" s="164">
        <v>2</v>
      </c>
      <c r="C35" s="164">
        <v>2</v>
      </c>
      <c r="D35" s="182">
        <v>35</v>
      </c>
      <c r="E35" s="19">
        <v>2</v>
      </c>
      <c r="F35" s="19">
        <v>2</v>
      </c>
      <c r="H35" s="19"/>
      <c r="I35" s="19"/>
    </row>
    <row r="36" spans="1:11" x14ac:dyDescent="0.25">
      <c r="A36" s="163">
        <v>37</v>
      </c>
      <c r="B36" s="164">
        <v>2</v>
      </c>
      <c r="C36" s="164">
        <v>2</v>
      </c>
      <c r="D36" s="182">
        <v>37</v>
      </c>
      <c r="E36" s="19">
        <v>2</v>
      </c>
      <c r="F36" s="19">
        <v>2</v>
      </c>
      <c r="H36" s="19"/>
      <c r="I36" s="19"/>
      <c r="K36">
        <v>37</v>
      </c>
    </row>
    <row r="37" spans="1:11" x14ac:dyDescent="0.25">
      <c r="A37" s="163">
        <v>38</v>
      </c>
      <c r="B37" s="164">
        <v>2</v>
      </c>
      <c r="C37" s="164">
        <v>2</v>
      </c>
      <c r="D37" s="182">
        <v>38</v>
      </c>
      <c r="E37" s="19">
        <v>2</v>
      </c>
      <c r="F37" s="19">
        <v>2</v>
      </c>
      <c r="H37" s="19"/>
      <c r="I37" s="19"/>
      <c r="K37">
        <v>38</v>
      </c>
    </row>
    <row r="38" spans="1:11" x14ac:dyDescent="0.25">
      <c r="A38" s="163">
        <v>39</v>
      </c>
      <c r="B38" s="164">
        <v>2</v>
      </c>
      <c r="C38" s="164">
        <v>1.5</v>
      </c>
      <c r="D38" s="182">
        <v>39</v>
      </c>
      <c r="E38" s="19">
        <v>2</v>
      </c>
      <c r="F38" s="19">
        <v>2</v>
      </c>
      <c r="H38" s="19"/>
      <c r="I38" s="19"/>
      <c r="K38">
        <v>39</v>
      </c>
    </row>
    <row r="39" spans="1:11" x14ac:dyDescent="0.25">
      <c r="A39" s="163">
        <v>40</v>
      </c>
      <c r="B39" s="164">
        <v>2</v>
      </c>
      <c r="C39" s="164">
        <v>1</v>
      </c>
      <c r="D39" s="182">
        <v>40</v>
      </c>
      <c r="E39" s="19">
        <v>2</v>
      </c>
      <c r="F39" s="19">
        <v>2</v>
      </c>
      <c r="H39" s="19"/>
      <c r="I39" s="19"/>
      <c r="K39">
        <v>40</v>
      </c>
    </row>
    <row r="40" spans="1:11" x14ac:dyDescent="0.25">
      <c r="A40" s="163">
        <v>41</v>
      </c>
      <c r="B40" s="164">
        <v>2</v>
      </c>
      <c r="C40" s="164">
        <v>1</v>
      </c>
      <c r="D40" s="182">
        <v>41</v>
      </c>
      <c r="E40" s="19">
        <v>2</v>
      </c>
      <c r="F40" s="19">
        <v>2</v>
      </c>
      <c r="H40" s="19"/>
      <c r="I40" s="19"/>
      <c r="K40">
        <v>41</v>
      </c>
    </row>
    <row r="41" spans="1:11" x14ac:dyDescent="0.25">
      <c r="A41" s="163">
        <v>42</v>
      </c>
      <c r="B41" s="164">
        <v>2</v>
      </c>
      <c r="C41" s="164">
        <v>1</v>
      </c>
      <c r="D41" s="182">
        <v>42</v>
      </c>
      <c r="E41" s="19">
        <v>2</v>
      </c>
      <c r="F41" s="19">
        <v>2</v>
      </c>
      <c r="H41" s="19"/>
      <c r="I41" s="19"/>
      <c r="K41">
        <v>42</v>
      </c>
    </row>
    <row r="42" spans="1:11" x14ac:dyDescent="0.25">
      <c r="A42" s="163">
        <v>43</v>
      </c>
      <c r="B42" s="164">
        <v>2</v>
      </c>
      <c r="C42" s="164">
        <v>2</v>
      </c>
      <c r="D42" s="182">
        <v>43</v>
      </c>
      <c r="E42" s="19">
        <v>2</v>
      </c>
      <c r="F42" s="19">
        <v>2</v>
      </c>
      <c r="H42" s="19"/>
      <c r="I42" s="19"/>
      <c r="K42">
        <v>43</v>
      </c>
    </row>
    <row r="43" spans="1:11" x14ac:dyDescent="0.25">
      <c r="A43" s="163">
        <v>44</v>
      </c>
      <c r="B43" s="164">
        <v>1.75</v>
      </c>
      <c r="C43" s="164">
        <v>1.75</v>
      </c>
      <c r="D43" s="182">
        <v>44</v>
      </c>
      <c r="E43" s="19">
        <v>2</v>
      </c>
      <c r="F43" s="19">
        <v>2</v>
      </c>
      <c r="H43" s="19"/>
      <c r="I43" s="19"/>
      <c r="K43">
        <v>44</v>
      </c>
    </row>
    <row r="44" spans="1:11" x14ac:dyDescent="0.25">
      <c r="A44" s="163">
        <v>45</v>
      </c>
      <c r="B44" s="164">
        <v>2</v>
      </c>
      <c r="C44" s="164">
        <v>2</v>
      </c>
      <c r="D44" s="182">
        <v>45</v>
      </c>
      <c r="E44" s="19">
        <v>2</v>
      </c>
      <c r="F44" s="19">
        <v>2</v>
      </c>
      <c r="H44" s="19"/>
      <c r="I44" s="19"/>
    </row>
    <row r="45" spans="1:11" x14ac:dyDescent="0.25">
      <c r="A45" s="163">
        <v>48</v>
      </c>
      <c r="B45" s="164">
        <v>2</v>
      </c>
      <c r="C45" s="164">
        <v>2</v>
      </c>
      <c r="D45" s="182">
        <v>48</v>
      </c>
      <c r="E45" s="19">
        <v>2</v>
      </c>
      <c r="F45" s="19">
        <v>2</v>
      </c>
      <c r="H45" s="19"/>
      <c r="I45" s="19"/>
    </row>
    <row r="46" spans="1:11" x14ac:dyDescent="0.25">
      <c r="A46" s="163">
        <v>49</v>
      </c>
      <c r="B46" s="164">
        <v>2</v>
      </c>
      <c r="C46" s="164">
        <v>1</v>
      </c>
      <c r="D46" s="182">
        <v>49</v>
      </c>
      <c r="E46" s="19">
        <v>1</v>
      </c>
      <c r="F46" s="19">
        <v>2</v>
      </c>
      <c r="H46" s="19"/>
      <c r="I46" s="19"/>
      <c r="K46">
        <v>49</v>
      </c>
    </row>
    <row r="47" spans="1:11" x14ac:dyDescent="0.25">
      <c r="A47" s="163">
        <v>50</v>
      </c>
      <c r="B47" s="164">
        <v>2</v>
      </c>
      <c r="C47" s="164">
        <v>2</v>
      </c>
      <c r="D47" s="182">
        <v>50</v>
      </c>
      <c r="E47" s="19">
        <v>2</v>
      </c>
      <c r="F47" s="19">
        <v>2</v>
      </c>
      <c r="H47" s="19"/>
      <c r="I47" s="19"/>
      <c r="K47">
        <v>50</v>
      </c>
    </row>
    <row r="48" spans="1:11" x14ac:dyDescent="0.25">
      <c r="A48" s="163">
        <v>51</v>
      </c>
      <c r="B48" s="164" t="e">
        <v>#DIV/0!</v>
      </c>
      <c r="C48" s="164" t="e">
        <v>#DIV/0!</v>
      </c>
      <c r="D48" s="182">
        <v>51</v>
      </c>
      <c r="E48" s="19" t="e">
        <v>#DIV/0!</v>
      </c>
      <c r="F48" s="19" t="e">
        <v>#DIV/0!</v>
      </c>
      <c r="H48" s="19"/>
      <c r="I48" s="19"/>
      <c r="K48">
        <v>51</v>
      </c>
    </row>
    <row r="49" spans="1:11" x14ac:dyDescent="0.25">
      <c r="A49" s="163">
        <v>52</v>
      </c>
      <c r="B49" s="164">
        <v>2</v>
      </c>
      <c r="C49" s="164">
        <v>2</v>
      </c>
      <c r="D49" s="182">
        <v>52</v>
      </c>
      <c r="E49" s="19">
        <v>2</v>
      </c>
      <c r="F49" s="19">
        <v>2</v>
      </c>
      <c r="H49" s="19"/>
      <c r="I49" s="19"/>
      <c r="K49">
        <v>52</v>
      </c>
    </row>
    <row r="50" spans="1:11" x14ac:dyDescent="0.25">
      <c r="A50" s="163">
        <v>53</v>
      </c>
      <c r="B50" s="164">
        <v>2</v>
      </c>
      <c r="C50" s="164">
        <v>2</v>
      </c>
      <c r="D50" s="182">
        <v>53</v>
      </c>
      <c r="E50" s="19">
        <v>2</v>
      </c>
      <c r="F50" s="19">
        <v>2</v>
      </c>
      <c r="H50" s="19"/>
      <c r="I50" s="19"/>
      <c r="J50">
        <v>53</v>
      </c>
    </row>
    <row r="51" spans="1:11" x14ac:dyDescent="0.25">
      <c r="A51" s="163">
        <v>54</v>
      </c>
      <c r="B51" s="164">
        <v>2</v>
      </c>
      <c r="C51" s="164">
        <v>0.8</v>
      </c>
      <c r="D51" s="182">
        <v>54</v>
      </c>
      <c r="E51" s="19">
        <v>1</v>
      </c>
      <c r="F51" s="19">
        <v>2</v>
      </c>
      <c r="H51" s="19"/>
      <c r="I51" s="19"/>
      <c r="K51">
        <v>54</v>
      </c>
    </row>
    <row r="52" spans="1:11" x14ac:dyDescent="0.25">
      <c r="A52" s="163">
        <v>55</v>
      </c>
      <c r="B52" s="164">
        <v>1.5</v>
      </c>
      <c r="C52" s="164">
        <v>1.5</v>
      </c>
      <c r="D52" s="182">
        <v>55</v>
      </c>
      <c r="E52" s="19">
        <v>2</v>
      </c>
      <c r="F52" s="19">
        <v>2</v>
      </c>
      <c r="H52" s="19"/>
      <c r="I52" s="19"/>
      <c r="K52">
        <v>55</v>
      </c>
    </row>
    <row r="53" spans="1:11" x14ac:dyDescent="0.25">
      <c r="A53" s="163">
        <v>56</v>
      </c>
      <c r="B53" s="164">
        <v>1.6666666666666667</v>
      </c>
      <c r="C53" s="164">
        <v>1.6666666666666667</v>
      </c>
      <c r="D53" s="182">
        <v>56</v>
      </c>
      <c r="E53" s="19">
        <v>2</v>
      </c>
      <c r="F53" s="19">
        <v>2</v>
      </c>
      <c r="H53" s="19"/>
      <c r="I53" s="19"/>
      <c r="K53">
        <v>56</v>
      </c>
    </row>
    <row r="54" spans="1:11" x14ac:dyDescent="0.25">
      <c r="A54" s="163">
        <v>57</v>
      </c>
      <c r="B54" s="164">
        <v>1.5</v>
      </c>
      <c r="C54" s="164">
        <v>1</v>
      </c>
      <c r="D54" s="182">
        <v>57</v>
      </c>
      <c r="E54" s="19">
        <v>1</v>
      </c>
      <c r="F54" s="19">
        <v>2</v>
      </c>
      <c r="H54" s="19"/>
      <c r="I54" s="19"/>
      <c r="K54">
        <v>57</v>
      </c>
    </row>
    <row r="55" spans="1:11" x14ac:dyDescent="0.25">
      <c r="A55" s="163">
        <v>58</v>
      </c>
      <c r="B55" s="164">
        <v>1.5</v>
      </c>
      <c r="C55" s="164">
        <v>1</v>
      </c>
      <c r="D55" s="182">
        <v>58</v>
      </c>
      <c r="E55" s="19">
        <v>1</v>
      </c>
      <c r="F55" s="19">
        <v>2</v>
      </c>
      <c r="H55" s="19"/>
      <c r="I55" s="19"/>
    </row>
    <row r="56" spans="1:11" x14ac:dyDescent="0.25">
      <c r="A56" s="163">
        <v>59</v>
      </c>
      <c r="B56" s="164">
        <v>1.6666666666666667</v>
      </c>
      <c r="C56" s="164">
        <v>1</v>
      </c>
      <c r="D56" s="182">
        <v>59</v>
      </c>
      <c r="E56" s="19">
        <v>1</v>
      </c>
      <c r="F56" s="19">
        <v>2</v>
      </c>
      <c r="H56" s="19"/>
      <c r="I56" s="19"/>
      <c r="K56">
        <v>59</v>
      </c>
    </row>
    <row r="57" spans="1:11" x14ac:dyDescent="0.25">
      <c r="A57" s="163">
        <v>60</v>
      </c>
      <c r="B57" s="164">
        <v>2</v>
      </c>
      <c r="C57" s="164">
        <v>1</v>
      </c>
      <c r="D57" s="182">
        <v>60</v>
      </c>
      <c r="E57" s="19">
        <v>1</v>
      </c>
      <c r="F57" s="19">
        <v>2</v>
      </c>
      <c r="H57" s="19"/>
      <c r="I57" s="19"/>
      <c r="K57">
        <v>60</v>
      </c>
    </row>
    <row r="58" spans="1:11" x14ac:dyDescent="0.25">
      <c r="A58" s="163">
        <v>61</v>
      </c>
      <c r="B58" s="164">
        <v>2</v>
      </c>
      <c r="C58" s="164">
        <v>2</v>
      </c>
      <c r="D58" s="182">
        <v>61</v>
      </c>
      <c r="E58" s="19">
        <v>2</v>
      </c>
      <c r="F58" s="19">
        <v>2</v>
      </c>
      <c r="H58" s="19"/>
      <c r="I58" s="19"/>
      <c r="K58">
        <v>61</v>
      </c>
    </row>
    <row r="59" spans="1:11" x14ac:dyDescent="0.25">
      <c r="A59" s="163">
        <v>62</v>
      </c>
      <c r="B59" s="164">
        <v>2</v>
      </c>
      <c r="C59" s="164">
        <v>2</v>
      </c>
      <c r="D59" s="182">
        <v>62</v>
      </c>
      <c r="E59" s="19">
        <v>2</v>
      </c>
      <c r="F59" s="19">
        <v>2</v>
      </c>
      <c r="H59" s="19"/>
      <c r="I59" s="19"/>
      <c r="K59">
        <v>62</v>
      </c>
    </row>
    <row r="60" spans="1:11" x14ac:dyDescent="0.25">
      <c r="A60" s="163">
        <v>63</v>
      </c>
      <c r="B60" s="164">
        <v>2</v>
      </c>
      <c r="C60" s="164">
        <v>2</v>
      </c>
      <c r="D60" s="182">
        <v>63</v>
      </c>
      <c r="E60" s="19">
        <v>2</v>
      </c>
      <c r="F60" s="19">
        <v>2</v>
      </c>
      <c r="H60" s="19"/>
      <c r="I60" s="19"/>
    </row>
    <row r="61" spans="1:11" x14ac:dyDescent="0.25">
      <c r="A61" s="163">
        <v>64</v>
      </c>
      <c r="B61" s="164">
        <v>2</v>
      </c>
      <c r="C61" s="164">
        <v>2</v>
      </c>
      <c r="D61" s="182">
        <v>64</v>
      </c>
      <c r="E61" s="19">
        <v>2</v>
      </c>
      <c r="F61" s="19">
        <v>2</v>
      </c>
      <c r="H61" s="19"/>
      <c r="I61" s="19"/>
      <c r="K61">
        <v>64</v>
      </c>
    </row>
    <row r="62" spans="1:11" x14ac:dyDescent="0.25">
      <c r="A62" s="163">
        <v>65</v>
      </c>
      <c r="B62" s="164">
        <v>1.5</v>
      </c>
      <c r="C62" s="164">
        <v>1.75</v>
      </c>
      <c r="D62" s="182">
        <v>65</v>
      </c>
      <c r="E62" s="19">
        <v>2</v>
      </c>
      <c r="F62" s="19">
        <v>2</v>
      </c>
      <c r="H62" s="19"/>
      <c r="I62" s="19"/>
      <c r="K62">
        <v>65</v>
      </c>
    </row>
    <row r="63" spans="1:11" x14ac:dyDescent="0.25">
      <c r="A63" s="163">
        <v>66</v>
      </c>
      <c r="B63" s="164">
        <v>2</v>
      </c>
      <c r="C63" s="164">
        <v>2</v>
      </c>
      <c r="D63" s="182">
        <v>66</v>
      </c>
      <c r="E63" s="19">
        <v>2</v>
      </c>
      <c r="F63" s="19">
        <v>2</v>
      </c>
      <c r="H63" s="19"/>
      <c r="I63" s="19"/>
      <c r="K63">
        <v>66</v>
      </c>
    </row>
    <row r="64" spans="1:11" x14ac:dyDescent="0.25">
      <c r="A64" s="163">
        <v>67</v>
      </c>
      <c r="B64" s="164">
        <v>1.625</v>
      </c>
      <c r="C64" s="164">
        <v>1.625</v>
      </c>
      <c r="D64" s="182">
        <v>67</v>
      </c>
      <c r="E64" s="19">
        <v>2</v>
      </c>
      <c r="F64" s="19">
        <v>2</v>
      </c>
      <c r="H64" s="19"/>
      <c r="I64" s="19"/>
      <c r="J64">
        <v>67</v>
      </c>
    </row>
    <row r="65" spans="1:11" x14ac:dyDescent="0.25">
      <c r="A65" s="163">
        <v>68</v>
      </c>
      <c r="B65" s="164">
        <v>2</v>
      </c>
      <c r="C65" s="164">
        <v>2</v>
      </c>
      <c r="D65" s="182">
        <v>68</v>
      </c>
      <c r="E65" s="19">
        <v>2</v>
      </c>
      <c r="F65" s="19">
        <v>2</v>
      </c>
      <c r="H65" s="19"/>
      <c r="I65" s="19"/>
      <c r="J65">
        <v>68</v>
      </c>
    </row>
    <row r="66" spans="1:11" x14ac:dyDescent="0.25">
      <c r="A66" s="163">
        <v>70</v>
      </c>
      <c r="B66" s="164">
        <v>2</v>
      </c>
      <c r="C66" s="164">
        <v>2</v>
      </c>
      <c r="D66" s="182">
        <v>70</v>
      </c>
      <c r="E66" s="19">
        <v>2</v>
      </c>
      <c r="F66" s="19">
        <v>2</v>
      </c>
      <c r="H66" s="19"/>
      <c r="I66" s="19"/>
      <c r="J66">
        <v>70</v>
      </c>
    </row>
    <row r="67" spans="1:11" x14ac:dyDescent="0.25">
      <c r="A67" s="163">
        <v>71</v>
      </c>
      <c r="B67" s="164">
        <v>2</v>
      </c>
      <c r="C67" s="164">
        <v>2</v>
      </c>
      <c r="D67" s="182">
        <v>71</v>
      </c>
      <c r="E67" s="19">
        <v>2</v>
      </c>
      <c r="F67" s="19">
        <v>2</v>
      </c>
      <c r="H67" s="19"/>
      <c r="I67" s="19"/>
    </row>
    <row r="68" spans="1:11" x14ac:dyDescent="0.25">
      <c r="A68" s="163">
        <v>72</v>
      </c>
      <c r="B68" s="164">
        <v>2</v>
      </c>
      <c r="C68" s="164">
        <v>2</v>
      </c>
      <c r="D68" s="182">
        <v>72</v>
      </c>
      <c r="E68" s="19">
        <v>2</v>
      </c>
      <c r="F68" s="19">
        <v>2</v>
      </c>
      <c r="H68" s="19"/>
      <c r="I68" s="19"/>
      <c r="K68">
        <v>72</v>
      </c>
    </row>
    <row r="69" spans="1:11" x14ac:dyDescent="0.25">
      <c r="A69" s="163">
        <v>73</v>
      </c>
      <c r="B69" s="164">
        <v>2</v>
      </c>
      <c r="C69" s="164">
        <v>2</v>
      </c>
      <c r="D69" s="182">
        <v>73</v>
      </c>
      <c r="E69" s="19">
        <v>2</v>
      </c>
      <c r="F69" s="19">
        <v>2</v>
      </c>
      <c r="H69" s="19"/>
      <c r="I69" s="19"/>
      <c r="J69">
        <v>73</v>
      </c>
    </row>
    <row r="70" spans="1:11" x14ac:dyDescent="0.25">
      <c r="A70" s="163">
        <v>74</v>
      </c>
      <c r="B70" s="164">
        <v>1.5</v>
      </c>
      <c r="C70" s="164">
        <v>1.5</v>
      </c>
      <c r="D70" s="182">
        <v>74</v>
      </c>
      <c r="E70" s="19">
        <v>2</v>
      </c>
      <c r="F70" s="19">
        <v>2</v>
      </c>
      <c r="H70" s="19"/>
      <c r="I70" s="19"/>
    </row>
    <row r="71" spans="1:11" x14ac:dyDescent="0.25">
      <c r="A71" s="163">
        <v>75</v>
      </c>
      <c r="B71" s="164">
        <v>1.6666666666666667</v>
      </c>
      <c r="C71" s="164">
        <v>1.6666666666666667</v>
      </c>
      <c r="D71" s="182">
        <v>75</v>
      </c>
      <c r="E71" s="19">
        <v>2</v>
      </c>
      <c r="F71" s="19">
        <v>2</v>
      </c>
      <c r="H71" s="19"/>
      <c r="I71" s="19"/>
      <c r="J71">
        <v>75</v>
      </c>
    </row>
    <row r="72" spans="1:11" x14ac:dyDescent="0.25">
      <c r="A72" s="163">
        <v>76</v>
      </c>
      <c r="B72" s="164">
        <v>1.5</v>
      </c>
      <c r="C72" s="164">
        <v>1.5</v>
      </c>
      <c r="D72" s="182">
        <v>76</v>
      </c>
      <c r="E72" s="19">
        <v>2</v>
      </c>
      <c r="F72" s="19">
        <v>2</v>
      </c>
      <c r="H72" s="19"/>
      <c r="I72" s="19"/>
      <c r="K72">
        <v>76</v>
      </c>
    </row>
    <row r="73" spans="1:11" x14ac:dyDescent="0.25">
      <c r="A73" s="163">
        <v>77</v>
      </c>
      <c r="B73" s="164">
        <v>2</v>
      </c>
      <c r="C73" s="164">
        <v>1</v>
      </c>
      <c r="D73" s="182">
        <v>77</v>
      </c>
      <c r="E73" s="19">
        <v>1</v>
      </c>
      <c r="F73" s="19">
        <v>2</v>
      </c>
      <c r="H73" s="19"/>
      <c r="I73" s="19"/>
    </row>
    <row r="74" spans="1:11" x14ac:dyDescent="0.25">
      <c r="A74" s="163">
        <v>78</v>
      </c>
      <c r="B74" s="164">
        <v>2</v>
      </c>
      <c r="C74" s="164">
        <v>2</v>
      </c>
      <c r="D74" s="182">
        <v>78</v>
      </c>
      <c r="E74" s="19">
        <v>2</v>
      </c>
      <c r="F74" s="19">
        <v>2</v>
      </c>
      <c r="H74" s="19"/>
      <c r="I74" s="19"/>
    </row>
    <row r="75" spans="1:11" x14ac:dyDescent="0.25">
      <c r="A75" s="163">
        <v>79</v>
      </c>
      <c r="B75" s="164">
        <v>2</v>
      </c>
      <c r="C75" s="164">
        <v>1.3333333333333333</v>
      </c>
      <c r="D75" s="182">
        <v>79</v>
      </c>
      <c r="E75" s="19">
        <v>1</v>
      </c>
      <c r="F75" s="19">
        <v>2</v>
      </c>
      <c r="H75" s="19"/>
      <c r="I75" s="19"/>
    </row>
    <row r="76" spans="1:11" x14ac:dyDescent="0.25">
      <c r="A76" s="163">
        <v>80</v>
      </c>
      <c r="B76" s="164">
        <v>2</v>
      </c>
      <c r="C76" s="164">
        <v>2</v>
      </c>
      <c r="D76" s="182">
        <v>80</v>
      </c>
      <c r="E76" s="19">
        <v>2</v>
      </c>
      <c r="F76" s="19">
        <v>2</v>
      </c>
      <c r="H76" s="19"/>
      <c r="I76" s="19"/>
    </row>
    <row r="77" spans="1:11" x14ac:dyDescent="0.25">
      <c r="A77" s="163">
        <v>81</v>
      </c>
      <c r="B77" s="164">
        <v>2</v>
      </c>
      <c r="C77" s="164">
        <v>1.6</v>
      </c>
      <c r="D77" s="182">
        <v>81</v>
      </c>
      <c r="E77" s="19">
        <v>2</v>
      </c>
      <c r="F77" s="19">
        <v>2</v>
      </c>
      <c r="H77" s="19"/>
      <c r="I77" s="19"/>
      <c r="K77">
        <v>81</v>
      </c>
    </row>
    <row r="78" spans="1:11" x14ac:dyDescent="0.25">
      <c r="A78" s="163">
        <v>82</v>
      </c>
      <c r="B78" s="164">
        <v>2</v>
      </c>
      <c r="C78" s="164">
        <v>2</v>
      </c>
      <c r="D78" s="182">
        <v>82</v>
      </c>
      <c r="E78" s="19">
        <v>2</v>
      </c>
      <c r="F78" s="19">
        <v>2</v>
      </c>
      <c r="H78" s="19"/>
      <c r="I78" s="19"/>
      <c r="K78">
        <v>82</v>
      </c>
    </row>
    <row r="79" spans="1:11" x14ac:dyDescent="0.25">
      <c r="A79" s="163">
        <v>83</v>
      </c>
      <c r="B79" s="164">
        <v>2</v>
      </c>
      <c r="C79" s="164">
        <v>2</v>
      </c>
      <c r="D79" s="182">
        <v>83</v>
      </c>
      <c r="E79" s="19">
        <v>2</v>
      </c>
      <c r="F79" s="19">
        <v>2</v>
      </c>
      <c r="H79" s="19"/>
      <c r="I79" s="19"/>
      <c r="K79">
        <v>83</v>
      </c>
    </row>
    <row r="80" spans="1:11" x14ac:dyDescent="0.25">
      <c r="A80" s="163">
        <v>84</v>
      </c>
      <c r="B80" s="164">
        <v>2</v>
      </c>
      <c r="C80" s="164">
        <v>2</v>
      </c>
      <c r="D80" s="182">
        <v>84</v>
      </c>
      <c r="E80" s="19">
        <v>2</v>
      </c>
      <c r="F80" s="19">
        <v>2</v>
      </c>
      <c r="H80" s="19"/>
      <c r="I80" s="19"/>
      <c r="K80">
        <v>84</v>
      </c>
    </row>
    <row r="81" spans="1:11" x14ac:dyDescent="0.25">
      <c r="A81" s="163">
        <v>85</v>
      </c>
      <c r="B81" s="164">
        <v>2</v>
      </c>
      <c r="C81" s="164">
        <v>2</v>
      </c>
      <c r="D81" s="182">
        <v>85</v>
      </c>
      <c r="E81" s="19">
        <v>2</v>
      </c>
      <c r="F81" s="19">
        <v>2</v>
      </c>
      <c r="H81" s="19"/>
      <c r="I81" s="19"/>
      <c r="K81">
        <v>85</v>
      </c>
    </row>
    <row r="82" spans="1:11" x14ac:dyDescent="0.25">
      <c r="A82" s="163">
        <v>86</v>
      </c>
      <c r="B82" s="164">
        <v>2</v>
      </c>
      <c r="C82" s="164">
        <v>1.3333333333333333</v>
      </c>
      <c r="D82" s="182">
        <v>86</v>
      </c>
      <c r="E82" s="19">
        <v>1</v>
      </c>
      <c r="F82" s="19">
        <v>2</v>
      </c>
      <c r="H82" s="19"/>
      <c r="I82" s="19"/>
    </row>
    <row r="83" spans="1:11" x14ac:dyDescent="0.25">
      <c r="A83" s="163">
        <v>87</v>
      </c>
      <c r="B83" s="164">
        <v>2</v>
      </c>
      <c r="C83" s="164">
        <v>2</v>
      </c>
      <c r="D83" s="182">
        <v>87</v>
      </c>
      <c r="E83" s="19">
        <v>2</v>
      </c>
      <c r="F83" s="19">
        <v>2</v>
      </c>
      <c r="H83" s="19"/>
      <c r="I83" s="19"/>
      <c r="K83">
        <v>87</v>
      </c>
    </row>
    <row r="84" spans="1:11" x14ac:dyDescent="0.25">
      <c r="A84" s="163">
        <v>88</v>
      </c>
      <c r="B84" s="164">
        <v>2</v>
      </c>
      <c r="C84" s="164">
        <v>2</v>
      </c>
      <c r="D84" s="182">
        <v>88</v>
      </c>
      <c r="E84" s="19">
        <v>2</v>
      </c>
      <c r="F84" s="19">
        <v>2</v>
      </c>
      <c r="H84" s="19"/>
      <c r="I84" s="19"/>
      <c r="J84">
        <v>88</v>
      </c>
    </row>
    <row r="85" spans="1:11" x14ac:dyDescent="0.25">
      <c r="A85" s="163">
        <v>89</v>
      </c>
      <c r="B85" s="164">
        <v>2</v>
      </c>
      <c r="C85" s="164">
        <v>2</v>
      </c>
      <c r="D85" s="182">
        <v>89</v>
      </c>
      <c r="E85" s="19">
        <v>2</v>
      </c>
      <c r="F85" s="19">
        <v>2</v>
      </c>
      <c r="H85" s="19"/>
      <c r="I85" s="19"/>
    </row>
    <row r="86" spans="1:11" x14ac:dyDescent="0.25">
      <c r="A86" s="163">
        <v>101</v>
      </c>
      <c r="B86" s="164">
        <v>2</v>
      </c>
      <c r="C86" s="164">
        <v>2</v>
      </c>
      <c r="D86" s="182">
        <v>101</v>
      </c>
      <c r="E86" s="19">
        <v>2</v>
      </c>
      <c r="F86" s="19">
        <v>2</v>
      </c>
      <c r="H86" s="19"/>
      <c r="I86" s="19"/>
      <c r="J86">
        <v>101</v>
      </c>
    </row>
    <row r="87" spans="1:11" x14ac:dyDescent="0.25">
      <c r="A87" s="163">
        <v>102</v>
      </c>
      <c r="B87" s="164">
        <v>1</v>
      </c>
      <c r="C87" s="164">
        <v>1</v>
      </c>
      <c r="D87" s="182">
        <v>102</v>
      </c>
      <c r="E87" s="19">
        <v>1</v>
      </c>
      <c r="F87" s="19">
        <v>1</v>
      </c>
      <c r="G87" s="19"/>
      <c r="H87" s="19"/>
      <c r="I87" s="19"/>
      <c r="J87" s="19"/>
      <c r="K87" s="19">
        <v>102</v>
      </c>
    </row>
    <row r="88" spans="1:11" x14ac:dyDescent="0.25">
      <c r="A88" s="163">
        <v>105</v>
      </c>
      <c r="B88" s="164">
        <v>2</v>
      </c>
      <c r="C88" s="164">
        <v>0</v>
      </c>
      <c r="D88" s="182">
        <v>105</v>
      </c>
      <c r="E88" s="19">
        <v>0</v>
      </c>
      <c r="F88" s="19">
        <v>2</v>
      </c>
      <c r="H88" s="19"/>
      <c r="I88" s="19"/>
      <c r="K88">
        <v>105</v>
      </c>
    </row>
    <row r="89" spans="1:11" x14ac:dyDescent="0.25">
      <c r="A89" s="163">
        <v>106</v>
      </c>
      <c r="B89" s="164">
        <v>2</v>
      </c>
      <c r="C89" s="164">
        <v>0.66666666666666663</v>
      </c>
      <c r="D89" s="182">
        <v>106</v>
      </c>
      <c r="E89" s="19">
        <v>1</v>
      </c>
      <c r="F89" s="19">
        <v>2</v>
      </c>
      <c r="H89" s="19"/>
      <c r="I89" s="19"/>
      <c r="K89">
        <v>106</v>
      </c>
    </row>
    <row r="90" spans="1:11" x14ac:dyDescent="0.25">
      <c r="A90" s="163">
        <v>107</v>
      </c>
      <c r="B90" s="164">
        <v>2</v>
      </c>
      <c r="C90" s="164">
        <v>0.66666666666666663</v>
      </c>
      <c r="D90" s="182">
        <v>107</v>
      </c>
      <c r="E90" s="19">
        <v>1</v>
      </c>
      <c r="F90" s="19">
        <v>2</v>
      </c>
      <c r="H90" s="19"/>
      <c r="I90" s="19"/>
      <c r="K90">
        <v>107</v>
      </c>
    </row>
    <row r="91" spans="1:11" x14ac:dyDescent="0.25">
      <c r="A91" s="163">
        <v>108</v>
      </c>
      <c r="B91" s="164">
        <v>2</v>
      </c>
      <c r="C91" s="164">
        <v>1</v>
      </c>
      <c r="D91" s="182">
        <v>108</v>
      </c>
      <c r="E91" s="19">
        <v>1</v>
      </c>
      <c r="F91" s="19">
        <v>2</v>
      </c>
      <c r="H91" s="19"/>
      <c r="I91" s="19"/>
      <c r="K91">
        <v>108</v>
      </c>
    </row>
    <row r="92" spans="1:11" x14ac:dyDescent="0.25">
      <c r="A92" s="163">
        <v>109</v>
      </c>
      <c r="B92" s="164">
        <v>2</v>
      </c>
      <c r="C92" s="164">
        <v>0</v>
      </c>
      <c r="D92" s="182">
        <v>109</v>
      </c>
      <c r="E92" s="19">
        <v>0</v>
      </c>
      <c r="F92" s="19">
        <v>2</v>
      </c>
      <c r="H92" s="19"/>
      <c r="I92" s="19"/>
      <c r="K92">
        <v>109</v>
      </c>
    </row>
    <row r="93" spans="1:11" x14ac:dyDescent="0.25">
      <c r="A93" s="163">
        <v>110</v>
      </c>
      <c r="B93" s="164">
        <v>1.5</v>
      </c>
      <c r="C93" s="164">
        <v>0.5</v>
      </c>
      <c r="D93" s="182">
        <v>110</v>
      </c>
      <c r="E93" s="19">
        <v>1</v>
      </c>
      <c r="F93" s="19">
        <v>2</v>
      </c>
      <c r="H93" s="19"/>
      <c r="I93" s="19"/>
      <c r="K93">
        <v>110</v>
      </c>
    </row>
    <row r="94" spans="1:11" x14ac:dyDescent="0.25">
      <c r="A94" s="163">
        <v>112</v>
      </c>
      <c r="B94" s="164">
        <v>1.5</v>
      </c>
      <c r="C94" s="164">
        <v>0.5</v>
      </c>
      <c r="D94" s="182">
        <v>112</v>
      </c>
      <c r="E94" s="19">
        <v>1</v>
      </c>
      <c r="F94" s="19">
        <v>2</v>
      </c>
      <c r="H94" s="19"/>
      <c r="I94" s="19"/>
      <c r="K94">
        <v>112</v>
      </c>
    </row>
    <row r="95" spans="1:11" x14ac:dyDescent="0.25">
      <c r="A95" s="163">
        <v>114</v>
      </c>
      <c r="B95" s="164">
        <v>2</v>
      </c>
      <c r="C95" s="164">
        <v>2</v>
      </c>
      <c r="D95" s="182">
        <v>114</v>
      </c>
      <c r="E95" s="19">
        <v>2</v>
      </c>
      <c r="F95" s="19">
        <v>2</v>
      </c>
      <c r="H95" s="19"/>
      <c r="I95" s="19"/>
      <c r="K95">
        <v>114</v>
      </c>
    </row>
    <row r="96" spans="1:11" x14ac:dyDescent="0.25">
      <c r="A96" s="163">
        <v>116</v>
      </c>
      <c r="B96" s="164">
        <v>2</v>
      </c>
      <c r="C96" s="164">
        <v>2</v>
      </c>
      <c r="D96" s="182">
        <v>116</v>
      </c>
      <c r="E96" s="19">
        <v>2</v>
      </c>
      <c r="F96" s="19">
        <v>2</v>
      </c>
      <c r="H96" s="19"/>
      <c r="I96" s="19"/>
      <c r="K96">
        <v>116</v>
      </c>
    </row>
    <row r="97" spans="1:11" x14ac:dyDescent="0.25">
      <c r="A97" s="163">
        <v>128</v>
      </c>
      <c r="B97" s="164">
        <v>2</v>
      </c>
      <c r="C97" s="164">
        <v>2</v>
      </c>
      <c r="D97" s="182">
        <v>128</v>
      </c>
      <c r="E97" s="19">
        <v>2</v>
      </c>
      <c r="F97" s="19">
        <v>2</v>
      </c>
      <c r="H97" s="19"/>
      <c r="I97" s="178">
        <v>128</v>
      </c>
    </row>
    <row r="98" spans="1:11" x14ac:dyDescent="0.25">
      <c r="A98" s="163">
        <v>129</v>
      </c>
      <c r="B98" s="164">
        <v>2</v>
      </c>
      <c r="C98" s="164">
        <v>2</v>
      </c>
      <c r="D98" s="182">
        <v>129</v>
      </c>
      <c r="E98" s="19">
        <v>2</v>
      </c>
      <c r="F98" s="19">
        <v>2</v>
      </c>
      <c r="H98" s="19"/>
      <c r="I98" s="19"/>
      <c r="K98">
        <v>129</v>
      </c>
    </row>
    <row r="99" spans="1:11" x14ac:dyDescent="0.25">
      <c r="A99" s="163">
        <v>131</v>
      </c>
      <c r="B99" s="164" t="e">
        <v>#DIV/0!</v>
      </c>
      <c r="C99" s="164" t="e">
        <v>#DIV/0!</v>
      </c>
      <c r="D99" s="182">
        <v>131</v>
      </c>
      <c r="E99" s="19" t="e">
        <v>#DIV/0!</v>
      </c>
      <c r="F99" s="19" t="e">
        <v>#DIV/0!</v>
      </c>
      <c r="H99" s="19"/>
      <c r="I99" s="19"/>
      <c r="K99">
        <v>131</v>
      </c>
    </row>
    <row r="100" spans="1:11" x14ac:dyDescent="0.25">
      <c r="A100" s="163">
        <v>132</v>
      </c>
      <c r="B100" s="164">
        <v>2</v>
      </c>
      <c r="C100" s="164">
        <v>1</v>
      </c>
      <c r="D100" s="182">
        <v>132</v>
      </c>
      <c r="E100" s="19">
        <v>1</v>
      </c>
      <c r="F100" s="19">
        <v>2</v>
      </c>
      <c r="H100" s="19"/>
      <c r="I100" s="19"/>
      <c r="K100">
        <v>132</v>
      </c>
    </row>
    <row r="101" spans="1:11" x14ac:dyDescent="0.25">
      <c r="A101" s="163">
        <v>133</v>
      </c>
      <c r="B101" s="164">
        <v>2</v>
      </c>
      <c r="C101" s="164">
        <v>2</v>
      </c>
      <c r="D101" s="182">
        <v>133</v>
      </c>
      <c r="E101" s="19">
        <v>2</v>
      </c>
      <c r="F101" s="19">
        <v>2</v>
      </c>
      <c r="H101" s="19"/>
      <c r="I101" s="19"/>
      <c r="K101">
        <v>133</v>
      </c>
    </row>
    <row r="102" spans="1:11" x14ac:dyDescent="0.25">
      <c r="A102" s="163">
        <v>134</v>
      </c>
      <c r="B102" s="164">
        <v>2</v>
      </c>
      <c r="C102" s="164">
        <v>0</v>
      </c>
      <c r="D102" s="182">
        <v>134</v>
      </c>
      <c r="E102" s="19">
        <v>0</v>
      </c>
      <c r="F102" s="19">
        <v>2</v>
      </c>
      <c r="H102" s="19"/>
      <c r="I102" s="19"/>
      <c r="K102">
        <v>134</v>
      </c>
    </row>
    <row r="103" spans="1:11" x14ac:dyDescent="0.25">
      <c r="A103" s="163">
        <v>135</v>
      </c>
      <c r="B103" s="164">
        <v>2</v>
      </c>
      <c r="C103" s="164">
        <v>0</v>
      </c>
      <c r="D103" s="182">
        <v>135</v>
      </c>
      <c r="E103" s="19">
        <v>0</v>
      </c>
      <c r="F103" s="19">
        <v>2</v>
      </c>
      <c r="H103" s="19"/>
      <c r="I103" s="19"/>
      <c r="K103">
        <v>135</v>
      </c>
    </row>
    <row r="104" spans="1:11" x14ac:dyDescent="0.25">
      <c r="A104" s="163">
        <v>136</v>
      </c>
      <c r="B104" s="164">
        <v>2</v>
      </c>
      <c r="C104" s="164">
        <v>0</v>
      </c>
      <c r="D104" s="182">
        <v>136</v>
      </c>
      <c r="E104" s="19">
        <v>0</v>
      </c>
      <c r="F104" s="19">
        <v>2</v>
      </c>
      <c r="H104" s="19"/>
      <c r="I104" s="19"/>
      <c r="K104">
        <v>136</v>
      </c>
    </row>
    <row r="105" spans="1:11" x14ac:dyDescent="0.25">
      <c r="A105" s="163">
        <v>137</v>
      </c>
      <c r="B105" s="164">
        <v>2</v>
      </c>
      <c r="C105" s="164">
        <v>0</v>
      </c>
      <c r="D105" s="182">
        <v>137</v>
      </c>
      <c r="E105" s="19">
        <v>0</v>
      </c>
      <c r="F105" s="19">
        <v>2</v>
      </c>
      <c r="H105" s="19"/>
      <c r="I105" s="19"/>
      <c r="K105">
        <v>137</v>
      </c>
    </row>
    <row r="106" spans="1:11" x14ac:dyDescent="0.25">
      <c r="A106" s="163">
        <v>138</v>
      </c>
      <c r="B106" s="164">
        <v>2</v>
      </c>
      <c r="C106" s="164">
        <v>0</v>
      </c>
      <c r="D106" s="182">
        <v>138</v>
      </c>
      <c r="E106" s="19">
        <v>0</v>
      </c>
      <c r="F106" s="19">
        <v>2</v>
      </c>
      <c r="H106" s="19"/>
      <c r="I106" s="19"/>
      <c r="K106">
        <v>138</v>
      </c>
    </row>
    <row r="107" spans="1:11" x14ac:dyDescent="0.25">
      <c r="A107" s="163" t="s">
        <v>606</v>
      </c>
      <c r="B107" s="164">
        <v>1.7954545454545454</v>
      </c>
      <c r="C107" s="164">
        <v>1.2517482517482517</v>
      </c>
    </row>
  </sheetData>
  <pageMargins left="0.7" right="0.7" top="0.75" bottom="0.75" header="0.3" footer="0.3"/>
  <pageSetup orientation="portrait"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12049-34AC-44A7-821C-33C7FB9820F1}">
  <sheetPr>
    <tabColor rgb="FFFFFF00"/>
  </sheetPr>
  <dimension ref="A2:AN73"/>
  <sheetViews>
    <sheetView tabSelected="1" topLeftCell="H1" zoomScale="63" zoomScaleNormal="63" zoomScaleSheetLayoutView="55" zoomScalePageLayoutView="25" workbookViewId="0">
      <selection activeCell="T11" sqref="T11 V11"/>
    </sheetView>
  </sheetViews>
  <sheetFormatPr baseColWidth="10" defaultColWidth="10.85546875" defaultRowHeight="15" x14ac:dyDescent="0.25"/>
  <cols>
    <col min="1" max="1" width="7.28515625" style="230" customWidth="1"/>
    <col min="2" max="2" width="9.28515625" style="230" customWidth="1"/>
    <col min="3" max="6" width="14.28515625" style="230" hidden="1" customWidth="1"/>
    <col min="7" max="7" width="23.42578125" style="230" customWidth="1"/>
    <col min="8" max="8" width="31.85546875" style="230" customWidth="1"/>
    <col min="9" max="9" width="23.42578125" style="230" customWidth="1"/>
    <col min="10" max="10" width="8.28515625" style="230" customWidth="1"/>
    <col min="11" max="11" width="10.140625" style="230" customWidth="1"/>
    <col min="12" max="12" width="9.85546875" style="230" customWidth="1"/>
    <col min="13" max="13" width="10.140625" style="230" customWidth="1"/>
    <col min="14" max="14" width="10.28515625" style="230" customWidth="1"/>
    <col min="15" max="15" width="9.7109375" style="230" customWidth="1"/>
    <col min="16" max="16" width="7.7109375" style="230" customWidth="1"/>
    <col min="17" max="17" width="8.7109375" style="230" customWidth="1"/>
    <col min="18" max="18" width="6.85546875" style="230" customWidth="1"/>
    <col min="19" max="19" width="53.28515625" style="230" customWidth="1"/>
    <col min="20" max="26" width="13.28515625" style="230" customWidth="1"/>
    <col min="27" max="27" width="13.28515625" style="230" hidden="1" customWidth="1"/>
    <col min="28" max="29" width="13.28515625" style="230" customWidth="1"/>
    <col min="30" max="30" width="13.28515625" style="230" hidden="1" customWidth="1"/>
    <col min="31" max="34" width="13.28515625" style="230" customWidth="1"/>
    <col min="35" max="35" width="39" style="230" customWidth="1"/>
    <col min="36" max="36" width="17.42578125" style="299" customWidth="1"/>
    <col min="37" max="40" width="13.28515625" style="230" customWidth="1"/>
    <col min="41" max="43" width="10.85546875" style="230"/>
    <col min="44" max="44" width="44.85546875" style="230" customWidth="1"/>
    <col min="45" max="16384" width="10.85546875" style="230"/>
  </cols>
  <sheetData>
    <row r="2" spans="1:40" ht="24" customHeight="1" x14ac:dyDescent="0.25">
      <c r="A2" s="422" t="s">
        <v>954</v>
      </c>
      <c r="B2" s="422"/>
      <c r="C2" s="422"/>
      <c r="D2" s="422"/>
      <c r="E2" s="422"/>
      <c r="F2" s="422"/>
      <c r="G2" s="422"/>
      <c r="H2" s="422"/>
      <c r="I2" s="422"/>
      <c r="J2" s="422"/>
      <c r="K2" s="422"/>
      <c r="L2" s="422"/>
      <c r="M2" s="422"/>
      <c r="N2" s="422"/>
      <c r="O2" s="422"/>
      <c r="P2" s="422"/>
      <c r="Q2" s="422"/>
      <c r="R2" s="422"/>
      <c r="S2" s="422"/>
      <c r="T2" s="422"/>
      <c r="U2" s="422"/>
      <c r="V2" s="422"/>
      <c r="W2" s="422"/>
      <c r="X2" s="422"/>
      <c r="Y2" s="422"/>
      <c r="Z2" s="422"/>
      <c r="AA2" s="422"/>
      <c r="AB2" s="422"/>
      <c r="AC2" s="422"/>
      <c r="AD2" s="422"/>
      <c r="AE2" s="422"/>
      <c r="AF2" s="422"/>
      <c r="AG2" s="422"/>
      <c r="AH2" s="422"/>
      <c r="AI2" s="422"/>
      <c r="AJ2" s="422"/>
      <c r="AK2" s="422"/>
      <c r="AL2" s="422"/>
      <c r="AM2" s="422"/>
      <c r="AN2" s="422"/>
    </row>
    <row r="3" spans="1:40" ht="24" customHeight="1" thickBot="1" x14ac:dyDescent="0.3">
      <c r="A3" s="423"/>
      <c r="B3" s="423"/>
      <c r="C3" s="423"/>
      <c r="D3" s="423"/>
      <c r="E3" s="423"/>
      <c r="F3" s="423"/>
      <c r="G3" s="423"/>
      <c r="H3" s="423"/>
      <c r="I3" s="423"/>
      <c r="J3" s="423"/>
      <c r="K3" s="423"/>
      <c r="L3" s="423"/>
      <c r="M3" s="423"/>
      <c r="N3" s="423"/>
      <c r="O3" s="423"/>
      <c r="P3" s="423"/>
      <c r="Q3" s="423"/>
      <c r="R3" s="423"/>
      <c r="S3" s="423"/>
      <c r="T3" s="423"/>
      <c r="U3" s="423"/>
      <c r="V3" s="423"/>
      <c r="W3" s="423"/>
      <c r="X3" s="423"/>
      <c r="Y3" s="423"/>
      <c r="Z3" s="423"/>
      <c r="AA3" s="423"/>
      <c r="AB3" s="423"/>
      <c r="AC3" s="423"/>
      <c r="AD3" s="423"/>
      <c r="AE3" s="423"/>
      <c r="AF3" s="423"/>
      <c r="AG3" s="423"/>
      <c r="AH3" s="423"/>
      <c r="AI3" s="423"/>
      <c r="AJ3" s="423"/>
      <c r="AK3" s="423"/>
      <c r="AL3" s="423"/>
      <c r="AM3" s="423"/>
      <c r="AN3" s="423"/>
    </row>
    <row r="4" spans="1:40" ht="24" customHeight="1" thickBot="1" x14ac:dyDescent="0.3">
      <c r="A4" s="424" t="s">
        <v>571</v>
      </c>
      <c r="B4" s="425"/>
      <c r="C4" s="425"/>
      <c r="D4" s="425"/>
      <c r="E4" s="425"/>
      <c r="F4" s="425"/>
      <c r="G4" s="425"/>
      <c r="H4" s="425"/>
      <c r="I4" s="425"/>
      <c r="J4" s="425"/>
      <c r="K4" s="425"/>
      <c r="L4" s="425"/>
      <c r="M4" s="425"/>
      <c r="N4" s="425"/>
      <c r="O4" s="425"/>
      <c r="P4" s="425"/>
      <c r="Q4" s="425"/>
      <c r="R4" s="425"/>
      <c r="S4" s="425"/>
      <c r="T4" s="425"/>
      <c r="U4" s="425"/>
      <c r="V4" s="425"/>
      <c r="W4" s="425"/>
      <c r="X4" s="425"/>
      <c r="Y4" s="425"/>
      <c r="Z4" s="425"/>
      <c r="AA4" s="425"/>
      <c r="AB4" s="425"/>
      <c r="AC4" s="425"/>
      <c r="AD4" s="425"/>
      <c r="AE4" s="425"/>
      <c r="AF4" s="425"/>
      <c r="AG4" s="425"/>
      <c r="AH4" s="425"/>
      <c r="AI4" s="425"/>
      <c r="AJ4" s="425"/>
      <c r="AK4" s="425"/>
      <c r="AL4" s="425"/>
      <c r="AM4" s="425"/>
      <c r="AN4" s="425"/>
    </row>
    <row r="5" spans="1:40" ht="24" customHeight="1" x14ac:dyDescent="0.25">
      <c r="A5" s="249"/>
      <c r="B5" s="250"/>
      <c r="C5" s="250"/>
      <c r="D5" s="250"/>
      <c r="E5" s="250"/>
      <c r="F5" s="250"/>
      <c r="G5" s="250"/>
      <c r="H5" s="250"/>
      <c r="I5" s="250"/>
      <c r="J5" s="250"/>
      <c r="K5" s="250"/>
      <c r="L5" s="250"/>
      <c r="M5" s="250"/>
      <c r="N5" s="250"/>
      <c r="O5" s="250"/>
      <c r="P5" s="250"/>
      <c r="Q5" s="250"/>
      <c r="R5" s="250"/>
      <c r="S5" s="250"/>
      <c r="T5" s="250"/>
      <c r="U5" s="250"/>
      <c r="V5" s="250"/>
      <c r="W5" s="250"/>
      <c r="X5" s="250"/>
      <c r="Y5" s="250"/>
      <c r="Z5" s="250"/>
      <c r="AA5" s="250"/>
      <c r="AB5" s="250"/>
      <c r="AC5" s="250"/>
      <c r="AD5" s="250"/>
      <c r="AE5" s="250"/>
      <c r="AF5" s="250"/>
      <c r="AG5" s="250"/>
      <c r="AH5" s="250"/>
      <c r="AI5" s="250"/>
      <c r="AJ5" s="250"/>
      <c r="AK5" s="250"/>
      <c r="AL5" s="250"/>
      <c r="AM5" s="250"/>
      <c r="AN5" s="250"/>
    </row>
    <row r="6" spans="1:40" s="219" customFormat="1" ht="24" customHeight="1" x14ac:dyDescent="0.25">
      <c r="A6" s="253"/>
      <c r="B6" s="253"/>
      <c r="C6" s="253"/>
      <c r="D6" s="253"/>
      <c r="E6" s="253"/>
      <c r="F6" s="253"/>
      <c r="G6" s="253"/>
      <c r="H6" s="253"/>
      <c r="I6" s="253"/>
      <c r="J6" s="253"/>
      <c r="K6" s="253"/>
      <c r="L6" s="253"/>
      <c r="M6" s="253"/>
      <c r="N6" s="253"/>
      <c r="O6" s="253"/>
      <c r="P6" s="253"/>
      <c r="Q6" s="253"/>
      <c r="R6" s="253"/>
      <c r="S6" s="253"/>
      <c r="T6" s="253"/>
      <c r="U6" s="253"/>
      <c r="V6" s="253"/>
      <c r="W6" s="253"/>
      <c r="X6" s="253"/>
      <c r="Y6" s="253"/>
      <c r="Z6" s="253"/>
      <c r="AA6" s="253"/>
      <c r="AB6" s="253"/>
      <c r="AC6" s="253"/>
      <c r="AD6" s="253"/>
      <c r="AE6" s="253"/>
      <c r="AF6" s="253"/>
      <c r="AG6" s="253"/>
      <c r="AH6" s="253"/>
      <c r="AI6" s="253"/>
      <c r="AJ6" s="253"/>
      <c r="AK6" s="253"/>
      <c r="AL6" s="253"/>
      <c r="AM6" s="253"/>
      <c r="AN6" s="253"/>
    </row>
    <row r="7" spans="1:40" ht="24" customHeight="1" thickBot="1" x14ac:dyDescent="0.3">
      <c r="A7" s="251"/>
      <c r="B7" s="252"/>
      <c r="C7" s="252"/>
      <c r="D7" s="252"/>
      <c r="E7" s="252"/>
      <c r="F7" s="252"/>
      <c r="G7" s="252"/>
      <c r="H7" s="252"/>
      <c r="I7" s="252"/>
      <c r="J7" s="252"/>
      <c r="K7" s="252"/>
      <c r="L7" s="252"/>
      <c r="M7" s="252"/>
      <c r="N7" s="252"/>
      <c r="O7" s="252"/>
      <c r="P7" s="252"/>
      <c r="Q7" s="252"/>
      <c r="R7" s="252"/>
      <c r="S7" s="252"/>
      <c r="T7" s="252"/>
      <c r="U7" s="252"/>
      <c r="V7" s="252"/>
      <c r="W7" s="252"/>
      <c r="X7" s="252"/>
      <c r="Y7" s="252"/>
      <c r="Z7" s="252"/>
      <c r="AA7" s="252"/>
      <c r="AB7" s="252"/>
      <c r="AC7" s="252"/>
      <c r="AD7" s="252"/>
      <c r="AE7" s="252"/>
      <c r="AF7" s="252"/>
      <c r="AG7" s="252"/>
      <c r="AH7" s="252"/>
      <c r="AI7" s="252"/>
      <c r="AJ7" s="252"/>
      <c r="AK7" s="252"/>
      <c r="AL7" s="252"/>
      <c r="AM7" s="252"/>
      <c r="AN7" s="252"/>
    </row>
    <row r="8" spans="1:40" ht="38.25" customHeight="1" thickBot="1" x14ac:dyDescent="0.3">
      <c r="A8" s="444" t="s">
        <v>1002</v>
      </c>
      <c r="B8" s="445"/>
      <c r="C8" s="445"/>
      <c r="D8" s="445"/>
      <c r="E8" s="445"/>
      <c r="F8" s="445"/>
      <c r="G8" s="445"/>
      <c r="H8" s="445"/>
      <c r="I8" s="445"/>
      <c r="J8" s="445"/>
      <c r="K8" s="446"/>
      <c r="L8" s="384" t="s">
        <v>1003</v>
      </c>
      <c r="M8" s="385"/>
      <c r="N8" s="385"/>
      <c r="O8" s="385"/>
      <c r="P8" s="385"/>
      <c r="Q8" s="386" t="s">
        <v>1001</v>
      </c>
      <c r="R8" s="387"/>
      <c r="S8" s="387"/>
      <c r="T8" s="387"/>
      <c r="U8" s="387"/>
      <c r="V8" s="387"/>
      <c r="W8" s="387"/>
      <c r="X8" s="387"/>
      <c r="Y8" s="387"/>
      <c r="Z8" s="387"/>
      <c r="AA8" s="387"/>
      <c r="AB8" s="387"/>
      <c r="AC8" s="387"/>
      <c r="AD8" s="387"/>
      <c r="AE8" s="387"/>
      <c r="AF8" s="387"/>
      <c r="AG8" s="388"/>
      <c r="AH8" s="410" t="s">
        <v>1004</v>
      </c>
      <c r="AI8" s="411"/>
      <c r="AJ8" s="411"/>
      <c r="AK8" s="411"/>
      <c r="AL8" s="411"/>
      <c r="AM8" s="411"/>
      <c r="AN8" s="412"/>
    </row>
    <row r="9" spans="1:40" ht="38.25" customHeight="1" x14ac:dyDescent="0.25">
      <c r="A9" s="447" t="s">
        <v>260</v>
      </c>
      <c r="B9" s="429" t="s">
        <v>953</v>
      </c>
      <c r="C9" s="429" t="s">
        <v>774</v>
      </c>
      <c r="D9" s="427" t="s">
        <v>147</v>
      </c>
      <c r="E9" s="427" t="s">
        <v>775</v>
      </c>
      <c r="F9" s="427" t="s">
        <v>833</v>
      </c>
      <c r="G9" s="427" t="s">
        <v>835</v>
      </c>
      <c r="H9" s="427" t="s">
        <v>572</v>
      </c>
      <c r="I9" s="427" t="s">
        <v>573</v>
      </c>
      <c r="J9" s="429" t="s">
        <v>776</v>
      </c>
      <c r="K9" s="429" t="s">
        <v>777</v>
      </c>
      <c r="L9" s="435" t="s">
        <v>802</v>
      </c>
      <c r="M9" s="435" t="s">
        <v>814</v>
      </c>
      <c r="N9" s="435" t="s">
        <v>815</v>
      </c>
      <c r="O9" s="435" t="s">
        <v>816</v>
      </c>
      <c r="P9" s="435" t="s">
        <v>831</v>
      </c>
      <c r="Q9" s="433" t="s">
        <v>836</v>
      </c>
      <c r="R9" s="431" t="s">
        <v>837</v>
      </c>
      <c r="S9" s="433" t="s">
        <v>838</v>
      </c>
      <c r="T9" s="433" t="s">
        <v>839</v>
      </c>
      <c r="U9" s="433" t="s">
        <v>834</v>
      </c>
      <c r="V9" s="433" t="s">
        <v>840</v>
      </c>
      <c r="W9" s="433" t="s">
        <v>841</v>
      </c>
      <c r="X9" s="433" t="s">
        <v>842</v>
      </c>
      <c r="Y9" s="433" t="s">
        <v>135</v>
      </c>
      <c r="Z9" s="433" t="s">
        <v>843</v>
      </c>
      <c r="AA9" s="433" t="s">
        <v>847</v>
      </c>
      <c r="AB9" s="433" t="s">
        <v>844</v>
      </c>
      <c r="AC9" s="433" t="s">
        <v>845</v>
      </c>
      <c r="AD9" s="433" t="s">
        <v>846</v>
      </c>
      <c r="AE9" s="433" t="s">
        <v>848</v>
      </c>
      <c r="AF9" s="433" t="s">
        <v>849</v>
      </c>
      <c r="AG9" s="433" t="s">
        <v>162</v>
      </c>
      <c r="AH9" s="437" t="s">
        <v>168</v>
      </c>
      <c r="AI9" s="437" t="s">
        <v>1006</v>
      </c>
      <c r="AJ9" s="439" t="s">
        <v>396</v>
      </c>
      <c r="AK9" s="437" t="s">
        <v>850</v>
      </c>
      <c r="AL9" s="437" t="s">
        <v>851</v>
      </c>
      <c r="AM9" s="437" t="s">
        <v>852</v>
      </c>
      <c r="AN9" s="437" t="s">
        <v>90</v>
      </c>
    </row>
    <row r="10" spans="1:40" ht="38.25" customHeight="1" thickBot="1" x14ac:dyDescent="0.3">
      <c r="A10" s="448"/>
      <c r="B10" s="430"/>
      <c r="C10" s="430"/>
      <c r="D10" s="428"/>
      <c r="E10" s="428"/>
      <c r="F10" s="428"/>
      <c r="G10" s="428"/>
      <c r="H10" s="428"/>
      <c r="I10" s="428"/>
      <c r="J10" s="430"/>
      <c r="K10" s="430"/>
      <c r="L10" s="436"/>
      <c r="M10" s="436"/>
      <c r="N10" s="436"/>
      <c r="O10" s="436"/>
      <c r="P10" s="436"/>
      <c r="Q10" s="434"/>
      <c r="R10" s="432"/>
      <c r="S10" s="434"/>
      <c r="T10" s="434"/>
      <c r="U10" s="434"/>
      <c r="V10" s="434"/>
      <c r="W10" s="434"/>
      <c r="X10" s="434"/>
      <c r="Y10" s="434"/>
      <c r="Z10" s="434"/>
      <c r="AA10" s="434"/>
      <c r="AB10" s="434"/>
      <c r="AC10" s="434"/>
      <c r="AD10" s="434"/>
      <c r="AE10" s="434"/>
      <c r="AF10" s="434"/>
      <c r="AG10" s="434"/>
      <c r="AH10" s="438"/>
      <c r="AI10" s="438"/>
      <c r="AJ10" s="440"/>
      <c r="AK10" s="438"/>
      <c r="AL10" s="438"/>
      <c r="AM10" s="438"/>
      <c r="AN10" s="438"/>
    </row>
    <row r="11" spans="1:40" ht="93" customHeight="1" x14ac:dyDescent="0.25">
      <c r="A11" s="426">
        <v>1</v>
      </c>
      <c r="B11" s="426" t="str">
        <f>+VLOOKUP(A11,Tabla_Riesgos[[Número]:[Área]],2,FALSE)</f>
        <v>TODOS LOS PROCESOS</v>
      </c>
      <c r="C11" s="426"/>
      <c r="D11" s="426"/>
      <c r="E11" s="426"/>
      <c r="F11" s="426"/>
      <c r="G11" s="443" t="str">
        <f>+VLOOKUP(A11,Tabla_Riesgos[[Número]:[Área]],3,FALSE)</f>
        <v>Posibilidad de que un funcionario vaya mas allá de las funciones designadas con el fin de obtener un beneficio privado.</v>
      </c>
      <c r="H11" s="443" t="s">
        <v>634</v>
      </c>
      <c r="I11" s="443" t="s">
        <v>635</v>
      </c>
      <c r="J11" s="441" t="s">
        <v>860</v>
      </c>
      <c r="K11" s="443" t="s">
        <v>11</v>
      </c>
      <c r="L11" s="336">
        <v>247</v>
      </c>
      <c r="M11" s="404" t="str">
        <f>IF(L11&lt;=2,"Muy Baja",IF(L11&lt;=24,"Baja",IF(L11&lt;=500,"Media",IF(L11&lt;=5000,"Alta",IF(L11&gt;5000,"Muy Alta"," ")))))</f>
        <v>Media</v>
      </c>
      <c r="N11" s="374">
        <f>IF(M11="Muy alta",100%,IF(M11="Alta",80%,IF(M11="Media",60%,IF(M11="Baja",40%,IF(M11="Muy baja",20%,0%)))))</f>
        <v>0.6</v>
      </c>
      <c r="O11" s="374" t="str">
        <f ca="1">IF(P11=100%,"Catastrófico",IF(P11=80%,"Mayor",IF(P11=60%,"Moderado",IF(P11=40%,"Menor",IF(P11=20%,"Leve"," ")))))</f>
        <v>Catastrófico</v>
      </c>
      <c r="P11" s="374">
        <f ca="1">IFERROR(ROUND(AVERAGEIF(Impacto_Riesgos_Corrupción!$C$9:$AA$137,Mapa_riesgos_corrupción!A11,Impacto_Riesgos_Corrupción!$AA$9:$AA$137),0),0)</f>
        <v>1</v>
      </c>
      <c r="Q11" s="374" t="str">
        <f ca="1">IF(OR(AND(M11="Muy Baja",O11="Leve"),AND(M11="Muy Baja",O11="Menor"),AND(M11="Baja",O11="Leve")),"Bajo",IF(OR(AND(M11="Muy Baja",O11="Moderado"),AND(M11="Baja",O11="Menor"),AND(M11="Baja",O11="Moderado"),AND(M11="Media",O11="Leve"),AND(M11="Media",O11="Menor"),AND(M11="Media",O11="Moderado"),AND(M11="Alta",O11="Leve"),AND(M11="Alta",O11="Menor")),"Moderado",IF(OR(AND(M11="Muy Baja",O11="Mayor"),AND(M11="Baja",O11="Mayor"),AND(M11="Media",O11="Mayor"),AND(M11="Alta",O11="Moderado"),AND(M11="Alta",O11="Mayor"),AND(M11="Muy Alta",O11="Leve"),AND(M11="Muy Alta",O11="Menor"),AND(M11="Muy Alta",O11="Moderado"),AND(M11="Muy Alta",O11="Mayor")),"Alto",IF(OR(AND(M11="Muy Alta",O11="Catastrófico"),AND(M11="Alta",O11="Catastrófico"),AND(M11="Media",O11="Catastrófico"),AND(M11="Baja",O11="Catastrófico"),AND(M11="Muy Baja",O11="Catastrófico")),"Extremo"," "))))</f>
        <v>Extremo</v>
      </c>
      <c r="R11" s="272" t="s">
        <v>865</v>
      </c>
      <c r="S11" s="273" t="s">
        <v>959</v>
      </c>
      <c r="T11" s="274" t="s">
        <v>832</v>
      </c>
      <c r="U11" s="275" t="str">
        <f>IF(T11=0," ",IF(T11="Correctivo","Impacto","Probabilidad"))</f>
        <v>Probabilidad</v>
      </c>
      <c r="V11" s="274" t="s">
        <v>857</v>
      </c>
      <c r="W11" s="276">
        <f>SUM(IF(T11="Preventivo",25%,IF(T11="Detectivo",15%,IF(T11="Correctivo",10%,0%))),IF(V11="Automático",25%,IF(V11="Manual",15%,0%)))</f>
        <v>0.4</v>
      </c>
      <c r="X11" s="274" t="s">
        <v>862</v>
      </c>
      <c r="Y11" s="274" t="s">
        <v>863</v>
      </c>
      <c r="Z11" s="274" t="s">
        <v>864</v>
      </c>
      <c r="AA11" s="268">
        <f>IF(U11="Probabilidad",(N11-(N11*W11)),N11)</f>
        <v>0.36</v>
      </c>
      <c r="AB11" s="414" t="str">
        <f>IF(AC11&lt;=20%,"Muy Baja",IF(AC11&lt;=40%,"Baja",IF(AC11&lt;=60%,"Media",IF(AC11&lt;=80%,"Alta",IF(AC11&lt;=100%,"Muy Alta",0%)))))</f>
        <v>Muy Baja</v>
      </c>
      <c r="AC11" s="417">
        <f>AA17</f>
        <v>2.6671680000000003E-2</v>
      </c>
      <c r="AD11" s="269">
        <f ca="1">IF(U11="Impacto",(P11-(P11*W11)),P11)</f>
        <v>1</v>
      </c>
      <c r="AE11" s="420" t="str">
        <f ca="1">IF(AF11&lt;=20%,"Leve",IF(AF11&lt;=40%,"Menor",IF(AF11&lt;=60%,"Moderado",IF(AF11&lt;=80%,"Mayor",IF(AF11&lt;=100%,"Catastrófico",0%)))))</f>
        <v>Catastrófico</v>
      </c>
      <c r="AF11" s="417">
        <f ca="1">AD17</f>
        <v>1</v>
      </c>
      <c r="AG11" s="420" t="str">
        <f ca="1">IF(OR(AND(AB11="Muy Baja",AE11="Leve"),AND(AB11="Muy Baja",AE11="Menor"),AND(AB11="Baja",AE11="Leve")),"Bajo",IF(OR(AND(AB11="Muy Baja",AE11="Moderado"),AND(AB11="Baja",AE11="Menor"),AND(AB11="Baja",AE11="Moderado"),AND(AB11="Media",AE11="Leve"),AND(AB11="Media",AE11="Menor"),AND(AB11="Media",AE11="Moderado"),AND(AB11="Alta",AE11="Leve"),AND(AB11="Alta",AE11="Menor")),"Moderado",IF(OR(AND(AB11="Muy Baja",AE11="Mayor"),AND(AB11="Baja",AE11="Mayor"),AND(AB11="Media",AE11="Mayor"),AND(AB11="Alta",AE11="Moderado"),AND(AB11="Alta",AE11="Mayor"),AND(AB11="Muy Alta",AE11="Leve"),AND(AB11="Muy Alta",AE11="Menor"),AND(AB11="Muy Alta",AE11="Moderado"),AND(AB11="Muy Alta",AE11="Mayor")),"Alto",IF(OR(AND(AB11="Muy Alta",AE11="Catastrófico"),AND(AB11="Alta",AE11="Catastrófico"),AND(AB11="Media",AE11="Catastrófico"),AND(AB11="Baja",AE11="Catastrófico"),AND(AB11="Muy Baja",AE11="Catastrófico")),"Extremo",0%))))</f>
        <v>Extremo</v>
      </c>
      <c r="AH11" s="382" t="s">
        <v>896</v>
      </c>
      <c r="AI11" s="290" t="s">
        <v>933</v>
      </c>
      <c r="AJ11" s="292" t="s">
        <v>934</v>
      </c>
      <c r="AK11" s="291">
        <v>44270</v>
      </c>
      <c r="AL11" s="291">
        <v>44296</v>
      </c>
      <c r="AM11" s="274"/>
      <c r="AN11" s="274" t="s">
        <v>897</v>
      </c>
    </row>
    <row r="12" spans="1:40" ht="93" customHeight="1" x14ac:dyDescent="0.25">
      <c r="A12" s="404"/>
      <c r="B12" s="404"/>
      <c r="C12" s="404"/>
      <c r="D12" s="404"/>
      <c r="E12" s="404"/>
      <c r="F12" s="404"/>
      <c r="G12" s="336"/>
      <c r="H12" s="336"/>
      <c r="I12" s="336"/>
      <c r="J12" s="442"/>
      <c r="K12" s="336"/>
      <c r="L12" s="336"/>
      <c r="M12" s="404"/>
      <c r="N12" s="374"/>
      <c r="O12" s="374"/>
      <c r="P12" s="374"/>
      <c r="Q12" s="374"/>
      <c r="R12" s="277" t="s">
        <v>867</v>
      </c>
      <c r="S12" s="278" t="s">
        <v>866</v>
      </c>
      <c r="T12" s="279" t="s">
        <v>832</v>
      </c>
      <c r="U12" s="280" t="str">
        <f t="shared" ref="U12:U73" si="0">IF(T12=0," ",IF(T12="Correctivo","Impacto","Probabilidad"))</f>
        <v>Probabilidad</v>
      </c>
      <c r="V12" s="279" t="s">
        <v>857</v>
      </c>
      <c r="W12" s="281">
        <f t="shared" ref="W12:W73" si="1">SUM(IF(T12="Preventivo",25%,IF(T12="Detectivo",15%,IF(T12="Correctivo",10%,0%))),IF(V12="Automático",25%,IF(V12="Manual",15%,0%)))</f>
        <v>0.4</v>
      </c>
      <c r="X12" s="279" t="s">
        <v>862</v>
      </c>
      <c r="Y12" s="279" t="s">
        <v>863</v>
      </c>
      <c r="Z12" s="279" t="s">
        <v>864</v>
      </c>
      <c r="AA12" s="263">
        <f t="shared" ref="AA12:AA17" si="2">IF(U12="Probabilidad",(AA11-(AA11*W12)),AA11)</f>
        <v>0.216</v>
      </c>
      <c r="AB12" s="414"/>
      <c r="AC12" s="417"/>
      <c r="AD12" s="264">
        <f ca="1">IF(U12="Impacto",(AD11-(AD11*W12)),AD11)</f>
        <v>1</v>
      </c>
      <c r="AE12" s="420"/>
      <c r="AF12" s="417"/>
      <c r="AG12" s="420"/>
      <c r="AH12" s="382"/>
      <c r="AI12" s="257" t="s">
        <v>956</v>
      </c>
      <c r="AJ12" s="293" t="s">
        <v>121</v>
      </c>
      <c r="AK12" s="258">
        <v>44459</v>
      </c>
      <c r="AL12" s="258">
        <v>44480</v>
      </c>
      <c r="AM12" s="171"/>
      <c r="AN12" s="171" t="s">
        <v>897</v>
      </c>
    </row>
    <row r="13" spans="1:40" ht="108.95" customHeight="1" x14ac:dyDescent="0.25">
      <c r="A13" s="404"/>
      <c r="B13" s="404"/>
      <c r="C13" s="404"/>
      <c r="D13" s="404"/>
      <c r="E13" s="404"/>
      <c r="F13" s="404"/>
      <c r="G13" s="336"/>
      <c r="H13" s="336"/>
      <c r="I13" s="336"/>
      <c r="J13" s="442"/>
      <c r="K13" s="336"/>
      <c r="L13" s="336"/>
      <c r="M13" s="404"/>
      <c r="N13" s="374"/>
      <c r="O13" s="374"/>
      <c r="P13" s="374"/>
      <c r="Q13" s="374"/>
      <c r="R13" s="277" t="s">
        <v>868</v>
      </c>
      <c r="S13" s="278" t="s">
        <v>955</v>
      </c>
      <c r="T13" s="279" t="s">
        <v>832</v>
      </c>
      <c r="U13" s="280" t="str">
        <f t="shared" si="0"/>
        <v>Probabilidad</v>
      </c>
      <c r="V13" s="279" t="s">
        <v>857</v>
      </c>
      <c r="W13" s="281">
        <f t="shared" si="1"/>
        <v>0.4</v>
      </c>
      <c r="X13" s="279" t="s">
        <v>862</v>
      </c>
      <c r="Y13" s="279" t="s">
        <v>869</v>
      </c>
      <c r="Z13" s="279" t="s">
        <v>864</v>
      </c>
      <c r="AA13" s="263">
        <f t="shared" si="2"/>
        <v>0.12959999999999999</v>
      </c>
      <c r="AB13" s="414"/>
      <c r="AC13" s="417"/>
      <c r="AD13" s="264">
        <f t="shared" ref="AD13:AD15" ca="1" si="3">IF(U13="Impacto",(AD12-(AD12*W13)),AD12)</f>
        <v>1</v>
      </c>
      <c r="AE13" s="420"/>
      <c r="AF13" s="417"/>
      <c r="AG13" s="420"/>
      <c r="AH13" s="382"/>
      <c r="AI13" s="257" t="s">
        <v>938</v>
      </c>
      <c r="AJ13" s="293" t="s">
        <v>935</v>
      </c>
      <c r="AK13" s="171" t="s">
        <v>936</v>
      </c>
      <c r="AL13" s="258" t="s">
        <v>937</v>
      </c>
      <c r="AM13" s="171"/>
      <c r="AN13" s="171" t="s">
        <v>897</v>
      </c>
    </row>
    <row r="14" spans="1:40" ht="123" customHeight="1" x14ac:dyDescent="0.25">
      <c r="A14" s="404"/>
      <c r="B14" s="404"/>
      <c r="C14" s="404"/>
      <c r="D14" s="404"/>
      <c r="E14" s="404"/>
      <c r="F14" s="404"/>
      <c r="G14" s="336"/>
      <c r="H14" s="336"/>
      <c r="I14" s="336"/>
      <c r="J14" s="442"/>
      <c r="K14" s="336"/>
      <c r="L14" s="336"/>
      <c r="M14" s="404"/>
      <c r="N14" s="374"/>
      <c r="O14" s="374"/>
      <c r="P14" s="374"/>
      <c r="Q14" s="374"/>
      <c r="R14" s="277" t="s">
        <v>870</v>
      </c>
      <c r="S14" s="278" t="s">
        <v>958</v>
      </c>
      <c r="T14" s="279" t="s">
        <v>854</v>
      </c>
      <c r="U14" s="280" t="str">
        <f t="shared" si="0"/>
        <v>Probabilidad</v>
      </c>
      <c r="V14" s="279" t="s">
        <v>857</v>
      </c>
      <c r="W14" s="281">
        <f t="shared" si="1"/>
        <v>0.3</v>
      </c>
      <c r="X14" s="279" t="s">
        <v>862</v>
      </c>
      <c r="Y14" s="279" t="s">
        <v>863</v>
      </c>
      <c r="Z14" s="279" t="s">
        <v>864</v>
      </c>
      <c r="AA14" s="263">
        <f t="shared" si="2"/>
        <v>9.0719999999999995E-2</v>
      </c>
      <c r="AB14" s="414"/>
      <c r="AC14" s="417"/>
      <c r="AD14" s="264">
        <f t="shared" ca="1" si="3"/>
        <v>1</v>
      </c>
      <c r="AE14" s="420"/>
      <c r="AF14" s="417"/>
      <c r="AG14" s="420"/>
      <c r="AH14" s="382"/>
      <c r="AI14" s="353" t="s">
        <v>939</v>
      </c>
      <c r="AJ14" s="362" t="s">
        <v>972</v>
      </c>
      <c r="AK14" s="402">
        <v>44270</v>
      </c>
      <c r="AL14" s="402">
        <v>44296</v>
      </c>
      <c r="AM14" s="400"/>
      <c r="AN14" s="400" t="s">
        <v>897</v>
      </c>
    </row>
    <row r="15" spans="1:40" ht="93" customHeight="1" x14ac:dyDescent="0.25">
      <c r="A15" s="404"/>
      <c r="B15" s="404"/>
      <c r="C15" s="405"/>
      <c r="D15" s="405"/>
      <c r="E15" s="405"/>
      <c r="F15" s="405"/>
      <c r="G15" s="336"/>
      <c r="H15" s="336"/>
      <c r="I15" s="336"/>
      <c r="J15" s="442"/>
      <c r="K15" s="336"/>
      <c r="L15" s="336"/>
      <c r="M15" s="404"/>
      <c r="N15" s="374"/>
      <c r="O15" s="374"/>
      <c r="P15" s="374"/>
      <c r="Q15" s="374"/>
      <c r="R15" s="277" t="s">
        <v>871</v>
      </c>
      <c r="S15" s="278" t="s">
        <v>960</v>
      </c>
      <c r="T15" s="279" t="s">
        <v>854</v>
      </c>
      <c r="U15" s="280" t="str">
        <f t="shared" si="0"/>
        <v>Probabilidad</v>
      </c>
      <c r="V15" s="279" t="s">
        <v>857</v>
      </c>
      <c r="W15" s="281">
        <f t="shared" si="1"/>
        <v>0.3</v>
      </c>
      <c r="X15" s="279" t="s">
        <v>862</v>
      </c>
      <c r="Y15" s="279" t="s">
        <v>869</v>
      </c>
      <c r="Z15" s="279" t="s">
        <v>864</v>
      </c>
      <c r="AA15" s="263">
        <f t="shared" si="2"/>
        <v>6.3504000000000005E-2</v>
      </c>
      <c r="AB15" s="414"/>
      <c r="AC15" s="417"/>
      <c r="AD15" s="264">
        <f t="shared" ca="1" si="3"/>
        <v>1</v>
      </c>
      <c r="AE15" s="420"/>
      <c r="AF15" s="417"/>
      <c r="AG15" s="420"/>
      <c r="AH15" s="382"/>
      <c r="AI15" s="353"/>
      <c r="AJ15" s="362"/>
      <c r="AK15" s="402"/>
      <c r="AL15" s="402"/>
      <c r="AM15" s="400"/>
      <c r="AN15" s="400"/>
    </row>
    <row r="16" spans="1:40" ht="102.95" customHeight="1" x14ac:dyDescent="0.25">
      <c r="A16" s="404"/>
      <c r="B16" s="404"/>
      <c r="C16" s="265"/>
      <c r="D16" s="265"/>
      <c r="E16" s="265"/>
      <c r="F16" s="265"/>
      <c r="G16" s="336"/>
      <c r="H16" s="336"/>
      <c r="I16" s="336"/>
      <c r="J16" s="336"/>
      <c r="K16" s="336"/>
      <c r="L16" s="336"/>
      <c r="M16" s="404"/>
      <c r="N16" s="404"/>
      <c r="O16" s="404"/>
      <c r="P16" s="404"/>
      <c r="Q16" s="404"/>
      <c r="R16" s="277" t="s">
        <v>961</v>
      </c>
      <c r="S16" s="278" t="s">
        <v>962</v>
      </c>
      <c r="T16" s="279" t="s">
        <v>832</v>
      </c>
      <c r="U16" s="280" t="str">
        <f t="shared" si="0"/>
        <v>Probabilidad</v>
      </c>
      <c r="V16" s="279" t="s">
        <v>857</v>
      </c>
      <c r="W16" s="281">
        <f t="shared" si="1"/>
        <v>0.4</v>
      </c>
      <c r="X16" s="279" t="s">
        <v>862</v>
      </c>
      <c r="Y16" s="279" t="s">
        <v>863</v>
      </c>
      <c r="Z16" s="279" t="s">
        <v>864</v>
      </c>
      <c r="AA16" s="263">
        <f t="shared" si="2"/>
        <v>3.8102400000000002E-2</v>
      </c>
      <c r="AB16" s="414"/>
      <c r="AC16" s="417"/>
      <c r="AD16" s="264">
        <f ca="1">IF(U16="Impacto",(AD15-(AD15*W16)),AD15)</f>
        <v>1</v>
      </c>
      <c r="AE16" s="420"/>
      <c r="AF16" s="417"/>
      <c r="AG16" s="420"/>
      <c r="AH16" s="382"/>
      <c r="AI16" s="343" t="s">
        <v>974</v>
      </c>
      <c r="AJ16" s="345" t="s">
        <v>973</v>
      </c>
      <c r="AK16" s="347">
        <v>44278</v>
      </c>
      <c r="AL16" s="347">
        <v>44296</v>
      </c>
      <c r="AM16" s="349"/>
      <c r="AN16" s="349" t="s">
        <v>897</v>
      </c>
    </row>
    <row r="17" spans="1:40" ht="93" customHeight="1" x14ac:dyDescent="0.25">
      <c r="A17" s="405"/>
      <c r="B17" s="405"/>
      <c r="C17" s="265"/>
      <c r="D17" s="265"/>
      <c r="E17" s="265"/>
      <c r="F17" s="265"/>
      <c r="G17" s="337"/>
      <c r="H17" s="337"/>
      <c r="I17" s="337"/>
      <c r="J17" s="337"/>
      <c r="K17" s="337"/>
      <c r="L17" s="337"/>
      <c r="M17" s="405"/>
      <c r="N17" s="405"/>
      <c r="O17" s="405"/>
      <c r="P17" s="405"/>
      <c r="Q17" s="405"/>
      <c r="R17" s="277" t="s">
        <v>979</v>
      </c>
      <c r="S17" s="278" t="s">
        <v>986</v>
      </c>
      <c r="T17" s="279" t="s">
        <v>854</v>
      </c>
      <c r="U17" s="280" t="str">
        <f>IF(T17=0," ",IF(T17="Correctivo","Impacto","Probabilidad"))</f>
        <v>Probabilidad</v>
      </c>
      <c r="V17" s="279" t="s">
        <v>857</v>
      </c>
      <c r="W17" s="281">
        <f t="shared" si="1"/>
        <v>0.3</v>
      </c>
      <c r="X17" s="279" t="s">
        <v>862</v>
      </c>
      <c r="Y17" s="279" t="s">
        <v>869</v>
      </c>
      <c r="Z17" s="279" t="s">
        <v>864</v>
      </c>
      <c r="AA17" s="263">
        <f t="shared" si="2"/>
        <v>2.6671680000000003E-2</v>
      </c>
      <c r="AB17" s="415"/>
      <c r="AC17" s="418"/>
      <c r="AD17" s="264">
        <f ca="1">IF(U17="Impacto",(AD16-(AD16*W17)),AD16)</f>
        <v>1</v>
      </c>
      <c r="AE17" s="421"/>
      <c r="AF17" s="418"/>
      <c r="AG17" s="421"/>
      <c r="AH17" s="383"/>
      <c r="AI17" s="344"/>
      <c r="AJ17" s="346"/>
      <c r="AK17" s="348"/>
      <c r="AL17" s="348"/>
      <c r="AM17" s="350"/>
      <c r="AN17" s="350"/>
    </row>
    <row r="18" spans="1:40" ht="84" customHeight="1" x14ac:dyDescent="0.25">
      <c r="A18" s="403">
        <v>3</v>
      </c>
      <c r="B18" s="403" t="str">
        <f>+VLOOKUP(A18,Tabla_Riesgos[[Número]:[Área]],2,FALSE)</f>
        <v>TODOS LOS PROCESOS</v>
      </c>
      <c r="C18" s="403"/>
      <c r="D18" s="403"/>
      <c r="E18" s="403"/>
      <c r="F18" s="403"/>
      <c r="G18" s="406" t="str">
        <f>+VLOOKUP(A18,Tabla_Riesgos[[Número]:[Área]],3,FALSE)</f>
        <v>Puede ocurrir intercambio extraoficial de favores, en el cual un individuo se beneficie a si mismo o a un tercero. Amiguismo y clientelismo.</v>
      </c>
      <c r="H18" s="406" t="s">
        <v>991</v>
      </c>
      <c r="I18" s="406" t="s">
        <v>637</v>
      </c>
      <c r="J18" s="407" t="s">
        <v>860</v>
      </c>
      <c r="K18" s="403" t="s">
        <v>11</v>
      </c>
      <c r="L18" s="403">
        <v>247</v>
      </c>
      <c r="M18" s="403" t="str">
        <f t="shared" ref="M18" si="4">IF(L18&lt;=2,"Muy Baja",IF(L18&lt;=24,"Baja",IF(L18&lt;=500,"Media",IF(L18&lt;=5000,"Alta",IF(L18&gt;5000,"Muy Alta"," ")))))</f>
        <v>Media</v>
      </c>
      <c r="N18" s="373">
        <f t="shared" ref="N18" si="5">IF(M18="Muy alta",100%,IF(M18="Alta",80%,IF(M18="Media",60%,IF(M18="Baja",40%,IF(M18="Muy baja",20%,0%)))))</f>
        <v>0.6</v>
      </c>
      <c r="O18" s="373" t="str">
        <f t="shared" ref="O18" ca="1" si="6">IF(P18=100%,"Catastrófico",IF(P18=80%,"Mayor",IF(P18=60%,"Moderado",IF(P18=40%,"Menor",IF(P18=20%,"Leve"," ")))))</f>
        <v>Catastrófico</v>
      </c>
      <c r="P18" s="373">
        <f ca="1">IFERROR(ROUND(AVERAGEIF(Impacto_Riesgos_Corrupción!$C$9:$AA$137,Mapa_riesgos_corrupción!A18,Impacto_Riesgos_Corrupción!$AA$9:$AA$137),0),0)</f>
        <v>1</v>
      </c>
      <c r="Q18" s="373" t="str">
        <f ca="1">IF(OR(AND(M18="Muy Baja",O18="Leve"),AND(M18="Muy Baja",O18="Menor"),AND(M18="Baja",O18="Leve")),"Bajo",IF(OR(AND(M18="Muy Baja",O18="Moderado"),AND(M18="Baja",O18="Menor"),AND(M18="Baja",O18="Moderado"),AND(M18="Media",O18="Leve"),AND(M18="Media",O18="Menor"),AND(M18="Media",O18="Moderado"),AND(M18="Alta",O18="Leve"),AND(M18="Alta",O18="Menor")),"Moderado",IF(OR(AND(M18="Muy Baja",O18="Mayor"),AND(M18="Baja",O18="Mayor"),AND(M18="Media",O18="Mayor"),AND(M18="Alta",O18="Moderado"),AND(M18="Alta",O18="Mayor"),AND(M18="Muy Alta",O18="Leve"),AND(M18="Muy Alta",O18="Menor"),AND(M18="Muy Alta",O18="Moderado"),AND(M18="Muy Alta",O18="Mayor")),"Alto",IF(OR(AND(M18="Muy Alta",O18="Catastrófico"),AND(M18="Alta",O18="Catastrófico"),AND(M18="Media",O18="Catastrófico"),AND(M18="Baja",O18="Catastrófico"),AND(M18="Muy Baja",O18="Catastrófico")),"Extremo"," "))))</f>
        <v>Extremo</v>
      </c>
      <c r="R18" s="277" t="s">
        <v>873</v>
      </c>
      <c r="S18" s="278" t="s">
        <v>872</v>
      </c>
      <c r="T18" s="279" t="s">
        <v>854</v>
      </c>
      <c r="U18" s="280" t="str">
        <f t="shared" si="0"/>
        <v>Probabilidad</v>
      </c>
      <c r="V18" s="279" t="s">
        <v>857</v>
      </c>
      <c r="W18" s="281">
        <f t="shared" si="1"/>
        <v>0.3</v>
      </c>
      <c r="X18" s="279" t="s">
        <v>862</v>
      </c>
      <c r="Y18" s="279" t="s">
        <v>863</v>
      </c>
      <c r="Z18" s="279" t="s">
        <v>864</v>
      </c>
      <c r="AA18" s="263">
        <f>IF(U18="Probabilidad",(N18-(N18*W18)),N18)</f>
        <v>0.42</v>
      </c>
      <c r="AB18" s="413" t="str">
        <f t="shared" ref="AB18" si="7">IF(AC18&lt;=20%,"Muy Baja",IF(AC18&lt;=40%,"Baja",IF(AC18&lt;=60%,"Media",IF(AC18&lt;=80%,"Alta",IF(AC18&lt;=100%,"Muy Alta",0%)))))</f>
        <v>Muy Baja</v>
      </c>
      <c r="AC18" s="416">
        <f>AA23</f>
        <v>3.8102400000000002E-2</v>
      </c>
      <c r="AD18" s="264">
        <f ca="1">IF(U18="Impacto",(P18-(P18*W18)),P18)</f>
        <v>1</v>
      </c>
      <c r="AE18" s="419" t="str">
        <f t="shared" ref="AE18" ca="1" si="8">IF(AF18&lt;=20%,"Leve",IF(AF18&lt;=40%,"Menor",IF(AF18&lt;=60%,"Moderado",IF(AF18&lt;=80%,"Mayor",IF(AF18&lt;=100%,"Catastrófico",0%)))))</f>
        <v>Catastrófico</v>
      </c>
      <c r="AF18" s="416">
        <f ca="1">AD23</f>
        <v>1</v>
      </c>
      <c r="AG18" s="419" t="str">
        <f t="shared" ref="AG18" ca="1" si="9">IF(OR(AND(AB18="Muy Baja",AE18="Leve"),AND(AB18="Muy Baja",AE18="Menor"),AND(AB18="Baja",AE18="Leve")),"Bajo",IF(OR(AND(AB18="Muy Baja",AE18="Moderado"),AND(AB18="Baja",AE18="Menor"),AND(AB18="Baja",AE18="Moderado"),AND(AB18="Media",AE18="Leve"),AND(AB18="Media",AE18="Menor"),AND(AB18="Media",AE18="Moderado"),AND(AB18="Alta",AE18="Leve"),AND(AB18="Alta",AE18="Menor")),"Moderado",IF(OR(AND(AB18="Muy Baja",AE18="Mayor"),AND(AB18="Baja",AE18="Mayor"),AND(AB18="Media",AE18="Mayor"),AND(AB18="Alta",AE18="Moderado"),AND(AB18="Alta",AE18="Mayor"),AND(AB18="Muy Alta",AE18="Leve"),AND(AB18="Muy Alta",AE18="Menor"),AND(AB18="Muy Alta",AE18="Moderado"),AND(AB18="Muy Alta",AE18="Mayor")),"Alto",IF(OR(AND(AB18="Muy Alta",AE18="Catastrófico"),AND(AB18="Alta",AE18="Catastrófico"),AND(AB18="Media",AE18="Catastrófico"),AND(AB18="Baja",AE18="Catastrófico"),AND(AB18="Muy Baja",AE18="Catastrófico")),"Extremo",0%))))</f>
        <v>Extremo</v>
      </c>
      <c r="AH18" s="381" t="s">
        <v>896</v>
      </c>
      <c r="AI18" s="342" t="s">
        <v>933</v>
      </c>
      <c r="AJ18" s="377" t="s">
        <v>934</v>
      </c>
      <c r="AK18" s="360">
        <v>44270</v>
      </c>
      <c r="AL18" s="360">
        <v>44296</v>
      </c>
      <c r="AM18" s="340"/>
      <c r="AN18" s="342" t="s">
        <v>897</v>
      </c>
    </row>
    <row r="19" spans="1:40" ht="126.95" customHeight="1" x14ac:dyDescent="0.25">
      <c r="A19" s="404"/>
      <c r="B19" s="404"/>
      <c r="C19" s="404"/>
      <c r="D19" s="404"/>
      <c r="E19" s="404"/>
      <c r="F19" s="404"/>
      <c r="G19" s="336"/>
      <c r="H19" s="336"/>
      <c r="I19" s="336"/>
      <c r="J19" s="408"/>
      <c r="K19" s="404"/>
      <c r="L19" s="404"/>
      <c r="M19" s="404"/>
      <c r="N19" s="374"/>
      <c r="O19" s="374"/>
      <c r="P19" s="374"/>
      <c r="Q19" s="374"/>
      <c r="R19" s="277" t="s">
        <v>874</v>
      </c>
      <c r="S19" s="278" t="s">
        <v>876</v>
      </c>
      <c r="T19" s="279" t="s">
        <v>832</v>
      </c>
      <c r="U19" s="280" t="str">
        <f t="shared" si="0"/>
        <v>Probabilidad</v>
      </c>
      <c r="V19" s="279" t="s">
        <v>857</v>
      </c>
      <c r="W19" s="281">
        <f t="shared" si="1"/>
        <v>0.4</v>
      </c>
      <c r="X19" s="279" t="s">
        <v>862</v>
      </c>
      <c r="Y19" s="279" t="s">
        <v>863</v>
      </c>
      <c r="Z19" s="279" t="s">
        <v>864</v>
      </c>
      <c r="AA19" s="263">
        <f>IF(U19="Probabilidad",(AA18-(AA18*W19)),AA18)</f>
        <v>0.252</v>
      </c>
      <c r="AB19" s="414"/>
      <c r="AC19" s="417"/>
      <c r="AD19" s="264">
        <f ca="1">IF(U19="Impacto",(AD18-(AD18*W19)),AD18)</f>
        <v>1</v>
      </c>
      <c r="AE19" s="420"/>
      <c r="AF19" s="417"/>
      <c r="AG19" s="420"/>
      <c r="AH19" s="382"/>
      <c r="AI19" s="341"/>
      <c r="AJ19" s="359"/>
      <c r="AK19" s="341"/>
      <c r="AL19" s="341"/>
      <c r="AM19" s="341"/>
      <c r="AN19" s="341"/>
    </row>
    <row r="20" spans="1:40" ht="87" customHeight="1" x14ac:dyDescent="0.25">
      <c r="A20" s="404"/>
      <c r="B20" s="404"/>
      <c r="C20" s="404"/>
      <c r="D20" s="404"/>
      <c r="E20" s="404"/>
      <c r="F20" s="404"/>
      <c r="G20" s="336"/>
      <c r="H20" s="336"/>
      <c r="I20" s="336"/>
      <c r="J20" s="408"/>
      <c r="K20" s="404"/>
      <c r="L20" s="404"/>
      <c r="M20" s="404"/>
      <c r="N20" s="374"/>
      <c r="O20" s="374"/>
      <c r="P20" s="374"/>
      <c r="Q20" s="374"/>
      <c r="R20" s="277" t="s">
        <v>875</v>
      </c>
      <c r="S20" s="278" t="s">
        <v>958</v>
      </c>
      <c r="T20" s="279" t="s">
        <v>832</v>
      </c>
      <c r="U20" s="280" t="str">
        <f t="shared" si="0"/>
        <v>Probabilidad</v>
      </c>
      <c r="V20" s="279" t="s">
        <v>857</v>
      </c>
      <c r="W20" s="281">
        <f t="shared" si="1"/>
        <v>0.4</v>
      </c>
      <c r="X20" s="279" t="s">
        <v>862</v>
      </c>
      <c r="Y20" s="279" t="s">
        <v>863</v>
      </c>
      <c r="Z20" s="279" t="s">
        <v>864</v>
      </c>
      <c r="AA20" s="263">
        <f>IF(U20="Probabilidad",(AA19-(AA19*W20)),AA19)</f>
        <v>0.1512</v>
      </c>
      <c r="AB20" s="414"/>
      <c r="AC20" s="417"/>
      <c r="AD20" s="264">
        <f ca="1">IF(U20="Impacto",(AD19-(AD19*W20)),AD19)</f>
        <v>1</v>
      </c>
      <c r="AE20" s="420"/>
      <c r="AF20" s="417"/>
      <c r="AG20" s="420"/>
      <c r="AH20" s="382"/>
      <c r="AI20" s="341"/>
      <c r="AJ20" s="359"/>
      <c r="AK20" s="341"/>
      <c r="AL20" s="341"/>
      <c r="AM20" s="341"/>
      <c r="AN20" s="341"/>
    </row>
    <row r="21" spans="1:40" ht="87.95" customHeight="1" x14ac:dyDescent="0.25">
      <c r="A21" s="404"/>
      <c r="B21" s="404"/>
      <c r="C21" s="404"/>
      <c r="D21" s="404"/>
      <c r="E21" s="404"/>
      <c r="F21" s="404"/>
      <c r="G21" s="336"/>
      <c r="H21" s="336"/>
      <c r="I21" s="336"/>
      <c r="J21" s="408"/>
      <c r="K21" s="404"/>
      <c r="L21" s="404"/>
      <c r="M21" s="404"/>
      <c r="N21" s="374"/>
      <c r="O21" s="374"/>
      <c r="P21" s="374"/>
      <c r="Q21" s="374"/>
      <c r="R21" s="277" t="s">
        <v>980</v>
      </c>
      <c r="S21" s="278" t="s">
        <v>986</v>
      </c>
      <c r="T21" s="279" t="s">
        <v>854</v>
      </c>
      <c r="U21" s="280" t="str">
        <f t="shared" si="0"/>
        <v>Probabilidad</v>
      </c>
      <c r="V21" s="279" t="s">
        <v>857</v>
      </c>
      <c r="W21" s="281">
        <f t="shared" si="1"/>
        <v>0.3</v>
      </c>
      <c r="X21" s="279" t="s">
        <v>862</v>
      </c>
      <c r="Y21" s="279" t="s">
        <v>869</v>
      </c>
      <c r="Z21" s="279" t="s">
        <v>864</v>
      </c>
      <c r="AA21" s="263">
        <f>IF(U21="Probabilidad",(AA20-(AA20*W21)),AA20)</f>
        <v>0.10584</v>
      </c>
      <c r="AB21" s="414"/>
      <c r="AC21" s="417"/>
      <c r="AD21" s="264">
        <f ca="1">IF(U21="Impacto",(AD20-(AD20*W21)),AD20)</f>
        <v>1</v>
      </c>
      <c r="AE21" s="420"/>
      <c r="AF21" s="417"/>
      <c r="AG21" s="420"/>
      <c r="AH21" s="382"/>
      <c r="AI21" s="339" t="s">
        <v>941</v>
      </c>
      <c r="AJ21" s="332" t="s">
        <v>120</v>
      </c>
      <c r="AK21" s="335" t="s">
        <v>936</v>
      </c>
      <c r="AL21" s="338" t="s">
        <v>937</v>
      </c>
      <c r="AM21" s="339"/>
      <c r="AN21" s="335" t="s">
        <v>897</v>
      </c>
    </row>
    <row r="22" spans="1:40" ht="86.1" customHeight="1" x14ac:dyDescent="0.25">
      <c r="A22" s="404"/>
      <c r="B22" s="404"/>
      <c r="C22" s="405"/>
      <c r="D22" s="405"/>
      <c r="E22" s="405"/>
      <c r="F22" s="405"/>
      <c r="G22" s="336"/>
      <c r="H22" s="336"/>
      <c r="I22" s="336"/>
      <c r="J22" s="408"/>
      <c r="K22" s="404"/>
      <c r="L22" s="404"/>
      <c r="M22" s="404"/>
      <c r="N22" s="374"/>
      <c r="O22" s="374"/>
      <c r="P22" s="374"/>
      <c r="Q22" s="374"/>
      <c r="R22" s="277" t="s">
        <v>992</v>
      </c>
      <c r="S22" s="278" t="s">
        <v>993</v>
      </c>
      <c r="T22" s="279" t="s">
        <v>832</v>
      </c>
      <c r="U22" s="280" t="str">
        <f t="shared" si="0"/>
        <v>Probabilidad</v>
      </c>
      <c r="V22" s="279" t="s">
        <v>857</v>
      </c>
      <c r="W22" s="281">
        <f t="shared" si="1"/>
        <v>0.4</v>
      </c>
      <c r="X22" s="279" t="s">
        <v>862</v>
      </c>
      <c r="Y22" s="279" t="s">
        <v>863</v>
      </c>
      <c r="Z22" s="279" t="s">
        <v>864</v>
      </c>
      <c r="AA22" s="263">
        <f>IF(U22="Probabilidad",(AA21-(AA21*W22)),AA21)</f>
        <v>6.3504000000000005E-2</v>
      </c>
      <c r="AB22" s="414"/>
      <c r="AC22" s="417"/>
      <c r="AD22" s="264">
        <f ca="1">IF(U22="Impacto",(AD21-(AD21*W22)),AD21)</f>
        <v>1</v>
      </c>
      <c r="AE22" s="420"/>
      <c r="AF22" s="417"/>
      <c r="AG22" s="420"/>
      <c r="AH22" s="382"/>
      <c r="AI22" s="389"/>
      <c r="AJ22" s="333"/>
      <c r="AK22" s="336"/>
      <c r="AL22" s="336"/>
      <c r="AM22" s="336"/>
      <c r="AN22" s="336"/>
    </row>
    <row r="23" spans="1:40" ht="98.1" customHeight="1" x14ac:dyDescent="0.25">
      <c r="A23" s="405"/>
      <c r="B23" s="405"/>
      <c r="C23" s="265"/>
      <c r="D23" s="265"/>
      <c r="E23" s="265"/>
      <c r="F23" s="265"/>
      <c r="G23" s="337"/>
      <c r="H23" s="337"/>
      <c r="I23" s="337"/>
      <c r="J23" s="409"/>
      <c r="K23" s="405"/>
      <c r="L23" s="405"/>
      <c r="M23" s="405"/>
      <c r="N23" s="375"/>
      <c r="O23" s="375"/>
      <c r="P23" s="375"/>
      <c r="Q23" s="375"/>
      <c r="R23" s="277" t="s">
        <v>994</v>
      </c>
      <c r="S23" s="278" t="s">
        <v>995</v>
      </c>
      <c r="T23" s="279" t="s">
        <v>832</v>
      </c>
      <c r="U23" s="280" t="str">
        <f t="shared" si="0"/>
        <v>Probabilidad</v>
      </c>
      <c r="V23" s="279" t="s">
        <v>857</v>
      </c>
      <c r="W23" s="281">
        <f t="shared" si="1"/>
        <v>0.4</v>
      </c>
      <c r="X23" s="279" t="s">
        <v>862</v>
      </c>
      <c r="Y23" s="279" t="s">
        <v>863</v>
      </c>
      <c r="Z23" s="279" t="s">
        <v>864</v>
      </c>
      <c r="AA23" s="263">
        <f>IF(U23="Probabilidad",(AA22-(AA22*W23)),AA22)</f>
        <v>3.8102400000000002E-2</v>
      </c>
      <c r="AB23" s="415"/>
      <c r="AC23" s="418"/>
      <c r="AD23" s="264">
        <f ca="1">IF(U23="Impacto",(AD22-(AD22*W23)),AD22)</f>
        <v>1</v>
      </c>
      <c r="AE23" s="421"/>
      <c r="AF23" s="418"/>
      <c r="AG23" s="421"/>
      <c r="AH23" s="383"/>
      <c r="AI23" s="365"/>
      <c r="AJ23" s="334"/>
      <c r="AK23" s="337"/>
      <c r="AL23" s="337"/>
      <c r="AM23" s="337"/>
      <c r="AN23" s="337"/>
    </row>
    <row r="24" spans="1:40" ht="117" customHeight="1" x14ac:dyDescent="0.25">
      <c r="A24" s="403">
        <v>4</v>
      </c>
      <c r="B24" s="403" t="str">
        <f>+VLOOKUP(A24,Tabla_Riesgos[[Número]:[Área]],2,FALSE)</f>
        <v>TODOS LOS PROCESOS</v>
      </c>
      <c r="C24" s="403"/>
      <c r="D24" s="403"/>
      <c r="E24" s="403"/>
      <c r="F24" s="403"/>
      <c r="G24" s="406" t="str">
        <f>+VLOOKUP(A24,Tabla_Riesgos[[Número]:[Área]],3,FALSE)</f>
        <v xml:space="preserve">Puede presentarse situaciones de orden moral y económico que le impidan a un funcionario actuar en forma objetiva e independiente, porque le sea particularmente conveniente. </v>
      </c>
      <c r="H24" s="406" t="s">
        <v>638</v>
      </c>
      <c r="I24" s="406" t="s">
        <v>637</v>
      </c>
      <c r="J24" s="407" t="s">
        <v>860</v>
      </c>
      <c r="K24" s="403" t="s">
        <v>11</v>
      </c>
      <c r="L24" s="403">
        <v>247</v>
      </c>
      <c r="M24" s="403" t="str">
        <f t="shared" ref="M24" si="10">IF(L24&lt;=2,"Muy Baja",IF(L24&lt;=24,"Baja",IF(L24&lt;=500,"Media",IF(L24&lt;=5000,"Alta",IF(L24&gt;5000,"Muy Alta"," ")))))</f>
        <v>Media</v>
      </c>
      <c r="N24" s="373">
        <f t="shared" ref="N24" si="11">IF(M24="Muy alta",100%,IF(M24="Alta",80%,IF(M24="Media",60%,IF(M24="Baja",40%,IF(M24="Muy baja",20%,0%)))))</f>
        <v>0.6</v>
      </c>
      <c r="O24" s="373" t="str">
        <f t="shared" ref="O24" ca="1" si="12">IF(P24=100%,"Catastrófico",IF(P24=80%,"Mayor",IF(P24=60%,"Moderado",IF(P24=40%,"Menor",IF(P24=20%,"Leve"," ")))))</f>
        <v>Catastrófico</v>
      </c>
      <c r="P24" s="373">
        <f ca="1">IFERROR(ROUND(AVERAGEIF(Impacto_Riesgos_Corrupción!$C$9:$AA$137,Mapa_riesgos_corrupción!A24,Impacto_Riesgos_Corrupción!$AA$9:$AA$137),0),0)</f>
        <v>1</v>
      </c>
      <c r="Q24" s="373" t="str">
        <f ca="1">IF(OR(AND(M24="Muy Baja",O24="Leve"),AND(M24="Muy Baja",O24="Menor"),AND(M24="Baja",O24="Leve")),"Bajo",IF(OR(AND(M24="Muy Baja",O24="Moderado"),AND(M24="Baja",O24="Menor"),AND(M24="Baja",O24="Moderado"),AND(M24="Media",O24="Leve"),AND(M24="Media",O24="Menor"),AND(M24="Media",O24="Moderado"),AND(M24="Alta",O24="Leve"),AND(M24="Alta",O24="Menor")),"Moderado",IF(OR(AND(M24="Muy Baja",O24="Mayor"),AND(M24="Baja",O24="Mayor"),AND(M24="Media",O24="Mayor"),AND(M24="Alta",O24="Moderado"),AND(M24="Alta",O24="Mayor"),AND(M24="Muy Alta",O24="Leve"),AND(M24="Muy Alta",O24="Menor"),AND(M24="Muy Alta",O24="Moderado"),AND(M24="Muy Alta",O24="Mayor")),"Alto",IF(OR(AND(M24="Muy Alta",O24="Catastrófico"),AND(M24="Alta",O24="Catastrófico"),AND(M24="Media",O24="Catastrófico"),AND(M24="Baja",O24="Catastrófico"),AND(M24="Muy Baja",O24="Catastrófico")),"Extremo"," "))))</f>
        <v>Extremo</v>
      </c>
      <c r="R24" s="277" t="s">
        <v>877</v>
      </c>
      <c r="S24" s="278" t="s">
        <v>963</v>
      </c>
      <c r="T24" s="279" t="s">
        <v>832</v>
      </c>
      <c r="U24" s="280" t="str">
        <f t="shared" si="0"/>
        <v>Probabilidad</v>
      </c>
      <c r="V24" s="279" t="s">
        <v>857</v>
      </c>
      <c r="W24" s="281">
        <f t="shared" si="1"/>
        <v>0.4</v>
      </c>
      <c r="X24" s="279" t="s">
        <v>862</v>
      </c>
      <c r="Y24" s="279" t="s">
        <v>863</v>
      </c>
      <c r="Z24" s="279" t="s">
        <v>864</v>
      </c>
      <c r="AA24" s="263">
        <f>IF(U24="Probabilidad",(N24-(N24*W24)),N24)</f>
        <v>0.36</v>
      </c>
      <c r="AB24" s="413" t="str">
        <f t="shared" ref="AB24" si="13">IF(AC24&lt;=20%,"Muy Baja",IF(AC24&lt;=40%,"Baja",IF(AC24&lt;=60%,"Media",IF(AC24&lt;=80%,"Alta",IF(AC24&lt;=100%,"Muy Alta",0%)))))</f>
        <v>Muy Baja</v>
      </c>
      <c r="AC24" s="416">
        <f>AA28</f>
        <v>9.0719999999999995E-2</v>
      </c>
      <c r="AD24" s="264">
        <f ca="1">IF(U24="Impacto",(P24-(P24*W24)),P24)</f>
        <v>1</v>
      </c>
      <c r="AE24" s="419" t="str">
        <f t="shared" ref="AE24" ca="1" si="14">IF(AF24&lt;=20%,"Leve",IF(AF24&lt;=40%,"Menor",IF(AF24&lt;=60%,"Moderado",IF(AF24&lt;=80%,"Mayor",IF(AF24&lt;=100%,"Catastrófico",0%)))))</f>
        <v>Catastrófico</v>
      </c>
      <c r="AF24" s="416">
        <f ca="1">AD28</f>
        <v>1</v>
      </c>
      <c r="AG24" s="419" t="str">
        <f t="shared" ref="AG24" ca="1" si="15">IF(OR(AND(AB24="Muy Baja",AE24="Leve"),AND(AB24="Muy Baja",AE24="Menor"),AND(AB24="Baja",AE24="Leve")),"Bajo",IF(OR(AND(AB24="Muy Baja",AE24="Moderado"),AND(AB24="Baja",AE24="Menor"),AND(AB24="Baja",AE24="Moderado"),AND(AB24="Media",AE24="Leve"),AND(AB24="Media",AE24="Menor"),AND(AB24="Media",AE24="Moderado"),AND(AB24="Alta",AE24="Leve"),AND(AB24="Alta",AE24="Menor")),"Moderado",IF(OR(AND(AB24="Muy Baja",AE24="Mayor"),AND(AB24="Baja",AE24="Mayor"),AND(AB24="Media",AE24="Mayor"),AND(AB24="Alta",AE24="Moderado"),AND(AB24="Alta",AE24="Mayor"),AND(AB24="Muy Alta",AE24="Leve"),AND(AB24="Muy Alta",AE24="Menor"),AND(AB24="Muy Alta",AE24="Moderado"),AND(AB24="Muy Alta",AE24="Mayor")),"Alto",IF(OR(AND(AB24="Muy Alta",AE24="Catastrófico"),AND(AB24="Alta",AE24="Catastrófico"),AND(AB24="Media",AE24="Catastrófico"),AND(AB24="Baja",AE24="Catastrófico"),AND(AB24="Muy Baja",AE24="Catastrófico")),"Extremo",0%))))</f>
        <v>Extremo</v>
      </c>
      <c r="AH24" s="381" t="s">
        <v>896</v>
      </c>
      <c r="AI24" s="278" t="s">
        <v>978</v>
      </c>
      <c r="AJ24" s="294" t="s">
        <v>115</v>
      </c>
      <c r="AK24" s="282" t="s">
        <v>942</v>
      </c>
      <c r="AL24" s="287" t="s">
        <v>937</v>
      </c>
      <c r="AM24" s="282"/>
      <c r="AN24" s="279" t="s">
        <v>897</v>
      </c>
    </row>
    <row r="25" spans="1:40" ht="78" customHeight="1" x14ac:dyDescent="0.25">
      <c r="A25" s="404"/>
      <c r="B25" s="404"/>
      <c r="C25" s="404"/>
      <c r="D25" s="404"/>
      <c r="E25" s="404"/>
      <c r="F25" s="404"/>
      <c r="G25" s="336"/>
      <c r="H25" s="336"/>
      <c r="I25" s="336"/>
      <c r="J25" s="408"/>
      <c r="K25" s="404"/>
      <c r="L25" s="404"/>
      <c r="M25" s="404"/>
      <c r="N25" s="374"/>
      <c r="O25" s="374"/>
      <c r="P25" s="374"/>
      <c r="Q25" s="374"/>
      <c r="R25" s="277" t="s">
        <v>878</v>
      </c>
      <c r="S25" s="278" t="s">
        <v>964</v>
      </c>
      <c r="T25" s="279" t="s">
        <v>832</v>
      </c>
      <c r="U25" s="280" t="str">
        <f t="shared" si="0"/>
        <v>Probabilidad</v>
      </c>
      <c r="V25" s="279" t="s">
        <v>857</v>
      </c>
      <c r="W25" s="281">
        <f t="shared" si="1"/>
        <v>0.4</v>
      </c>
      <c r="X25" s="279" t="s">
        <v>862</v>
      </c>
      <c r="Y25" s="279" t="s">
        <v>869</v>
      </c>
      <c r="Z25" s="279" t="s">
        <v>864</v>
      </c>
      <c r="AA25" s="263">
        <f>IF(U25="Probabilidad",(AA24-(AA24*W25)),AA24)</f>
        <v>0.216</v>
      </c>
      <c r="AB25" s="414"/>
      <c r="AC25" s="417"/>
      <c r="AD25" s="264">
        <f ca="1">IF(U25="Impacto",(AD24-(AD24*W25)),AD24)</f>
        <v>1</v>
      </c>
      <c r="AE25" s="420"/>
      <c r="AF25" s="417"/>
      <c r="AG25" s="420"/>
      <c r="AH25" s="382"/>
      <c r="AI25" s="342" t="s">
        <v>975</v>
      </c>
      <c r="AJ25" s="358" t="s">
        <v>115</v>
      </c>
      <c r="AK25" s="360" t="s">
        <v>976</v>
      </c>
      <c r="AL25" s="360" t="s">
        <v>977</v>
      </c>
      <c r="AM25" s="340"/>
      <c r="AN25" s="342" t="s">
        <v>897</v>
      </c>
    </row>
    <row r="26" spans="1:40" ht="72" customHeight="1" x14ac:dyDescent="0.25">
      <c r="A26" s="404"/>
      <c r="B26" s="404"/>
      <c r="C26" s="404"/>
      <c r="D26" s="404"/>
      <c r="E26" s="404"/>
      <c r="F26" s="404"/>
      <c r="G26" s="336"/>
      <c r="H26" s="336"/>
      <c r="I26" s="336"/>
      <c r="J26" s="408"/>
      <c r="K26" s="404"/>
      <c r="L26" s="404"/>
      <c r="M26" s="404"/>
      <c r="N26" s="374"/>
      <c r="O26" s="374"/>
      <c r="P26" s="374"/>
      <c r="Q26" s="374"/>
      <c r="R26" s="277" t="s">
        <v>879</v>
      </c>
      <c r="S26" s="278" t="s">
        <v>880</v>
      </c>
      <c r="T26" s="279" t="s">
        <v>832</v>
      </c>
      <c r="U26" s="280" t="str">
        <f t="shared" si="0"/>
        <v>Probabilidad</v>
      </c>
      <c r="V26" s="279" t="s">
        <v>857</v>
      </c>
      <c r="W26" s="281">
        <f t="shared" si="1"/>
        <v>0.4</v>
      </c>
      <c r="X26" s="279" t="s">
        <v>862</v>
      </c>
      <c r="Y26" s="279" t="s">
        <v>863</v>
      </c>
      <c r="Z26" s="279" t="s">
        <v>864</v>
      </c>
      <c r="AA26" s="263">
        <f>IF(U26="Probabilidad",(AA25-(AA25*W26)),AA25)</f>
        <v>0.12959999999999999</v>
      </c>
      <c r="AB26" s="414"/>
      <c r="AC26" s="417"/>
      <c r="AD26" s="264">
        <f t="shared" ref="AD26:AD28" ca="1" si="16">IF(U26="Impacto",(AD25-(AD25*W26)),AD25)</f>
        <v>1</v>
      </c>
      <c r="AE26" s="420"/>
      <c r="AF26" s="417"/>
      <c r="AG26" s="420"/>
      <c r="AH26" s="382"/>
      <c r="AI26" s="341"/>
      <c r="AJ26" s="359"/>
      <c r="AK26" s="341"/>
      <c r="AL26" s="341"/>
      <c r="AM26" s="341"/>
      <c r="AN26" s="341"/>
    </row>
    <row r="27" spans="1:40" ht="90" customHeight="1" x14ac:dyDescent="0.25">
      <c r="A27" s="404"/>
      <c r="B27" s="404"/>
      <c r="C27" s="404"/>
      <c r="D27" s="404"/>
      <c r="E27" s="404"/>
      <c r="F27" s="404"/>
      <c r="G27" s="336"/>
      <c r="H27" s="336"/>
      <c r="I27" s="336"/>
      <c r="J27" s="408"/>
      <c r="K27" s="404"/>
      <c r="L27" s="404"/>
      <c r="M27" s="404"/>
      <c r="N27" s="374"/>
      <c r="O27" s="374"/>
      <c r="P27" s="374"/>
      <c r="Q27" s="374"/>
      <c r="R27" s="277" t="s">
        <v>981</v>
      </c>
      <c r="S27" s="278" t="s">
        <v>986</v>
      </c>
      <c r="T27" s="279" t="s">
        <v>854</v>
      </c>
      <c r="U27" s="280" t="str">
        <f t="shared" si="0"/>
        <v>Probabilidad</v>
      </c>
      <c r="V27" s="279" t="s">
        <v>857</v>
      </c>
      <c r="W27" s="281">
        <f t="shared" si="1"/>
        <v>0.3</v>
      </c>
      <c r="X27" s="279" t="s">
        <v>862</v>
      </c>
      <c r="Y27" s="279" t="s">
        <v>869</v>
      </c>
      <c r="Z27" s="279" t="s">
        <v>864</v>
      </c>
      <c r="AA27" s="263">
        <f>IF(U27="Probabilidad",(AA26-(AA26*W27)),AA26)</f>
        <v>9.0719999999999995E-2</v>
      </c>
      <c r="AB27" s="414"/>
      <c r="AC27" s="417"/>
      <c r="AD27" s="264">
        <f ca="1">IF(U27="Impacto",(AD26-(AD26*W27)),AD26)</f>
        <v>1</v>
      </c>
      <c r="AE27" s="420"/>
      <c r="AF27" s="417"/>
      <c r="AG27" s="420"/>
      <c r="AH27" s="382"/>
      <c r="AI27" s="343" t="s">
        <v>966</v>
      </c>
      <c r="AJ27" s="345" t="s">
        <v>965</v>
      </c>
      <c r="AK27" s="355">
        <v>44270</v>
      </c>
      <c r="AL27" s="355">
        <v>44296</v>
      </c>
      <c r="AM27" s="357"/>
      <c r="AN27" s="343" t="s">
        <v>897</v>
      </c>
    </row>
    <row r="28" spans="1:40" hidden="1" x14ac:dyDescent="0.25">
      <c r="A28" s="405"/>
      <c r="B28" s="405"/>
      <c r="C28" s="405"/>
      <c r="D28" s="405"/>
      <c r="E28" s="405"/>
      <c r="F28" s="405"/>
      <c r="G28" s="337"/>
      <c r="H28" s="337"/>
      <c r="I28" s="337"/>
      <c r="J28" s="409"/>
      <c r="K28" s="405"/>
      <c r="L28" s="405"/>
      <c r="M28" s="405"/>
      <c r="N28" s="375"/>
      <c r="O28" s="375"/>
      <c r="P28" s="375"/>
      <c r="Q28" s="375"/>
      <c r="R28" s="277"/>
      <c r="S28" s="282"/>
      <c r="T28" s="279"/>
      <c r="U28" s="280" t="str">
        <f t="shared" si="0"/>
        <v xml:space="preserve"> </v>
      </c>
      <c r="V28" s="279"/>
      <c r="W28" s="281">
        <f t="shared" si="1"/>
        <v>0</v>
      </c>
      <c r="X28" s="279"/>
      <c r="Y28" s="279"/>
      <c r="Z28" s="279"/>
      <c r="AA28" s="263">
        <f>IF(U28="Probabilidad",(AA27-(AA27*W28)),AA27)</f>
        <v>9.0719999999999995E-2</v>
      </c>
      <c r="AB28" s="415"/>
      <c r="AC28" s="418"/>
      <c r="AD28" s="264">
        <f t="shared" ca="1" si="16"/>
        <v>1</v>
      </c>
      <c r="AE28" s="421"/>
      <c r="AF28" s="418"/>
      <c r="AG28" s="421"/>
      <c r="AH28" s="383"/>
      <c r="AI28" s="344"/>
      <c r="AJ28" s="354"/>
      <c r="AK28" s="356"/>
      <c r="AL28" s="356"/>
      <c r="AM28" s="356"/>
      <c r="AN28" s="356"/>
    </row>
    <row r="29" spans="1:40" ht="96" customHeight="1" x14ac:dyDescent="0.25">
      <c r="A29" s="403">
        <v>6</v>
      </c>
      <c r="B29" s="403" t="s">
        <v>861</v>
      </c>
      <c r="C29" s="403"/>
      <c r="D29" s="403"/>
      <c r="E29" s="403"/>
      <c r="F29" s="403"/>
      <c r="G29" s="406" t="str">
        <f>+VLOOKUP(A29,Tabla_Riesgos[[Número]:[Área]],3,FALSE)</f>
        <v>Posibilidad de recibir o solicitar cualquier dádiva o beneficio a nombre propio o de terceros con el fin de celebrar un contrato.</v>
      </c>
      <c r="H29" s="406" t="s">
        <v>752</v>
      </c>
      <c r="I29" s="406" t="s">
        <v>641</v>
      </c>
      <c r="J29" s="407" t="s">
        <v>860</v>
      </c>
      <c r="K29" s="403" t="s">
        <v>11</v>
      </c>
      <c r="L29" s="403">
        <v>52</v>
      </c>
      <c r="M29" s="403" t="str">
        <f t="shared" ref="M29" si="17">IF(L29&lt;=2,"Muy Baja",IF(L29&lt;=24,"Baja",IF(L29&lt;=500,"Media",IF(L29&lt;=5000,"Alta",IF(L29&gt;5000,"Muy Alta"," ")))))</f>
        <v>Media</v>
      </c>
      <c r="N29" s="373">
        <f t="shared" ref="N29" si="18">IF(M29="Muy alta",100%,IF(M29="Alta",80%,IF(M29="Media",60%,IF(M29="Baja",40%,IF(M29="Muy baja",20%,0%)))))</f>
        <v>0.6</v>
      </c>
      <c r="O29" s="373" t="str">
        <f t="shared" ref="O29" ca="1" si="19">IF(P29=100%,"Catastrófico",IF(P29=80%,"Mayor",IF(P29=60%,"Moderado",IF(P29=40%,"Menor",IF(P29=20%,"Leve"," ")))))</f>
        <v>Catastrófico</v>
      </c>
      <c r="P29" s="373">
        <f ca="1">IFERROR(ROUND(AVERAGEIF(Impacto_Riesgos_Corrupción!$C$9:$AA$137,Mapa_riesgos_corrupción!A29,Impacto_Riesgos_Corrupción!$AA$9:$AA$137),0),0)</f>
        <v>1</v>
      </c>
      <c r="Q29" s="373" t="str">
        <f ca="1">IF(OR(AND(M29="Muy Baja",O29="Leve"),AND(M29="Muy Baja",O29="Menor"),AND(M29="Baja",O29="Leve")),"Bajo",IF(OR(AND(M29="Muy Baja",O29="Moderado"),AND(M29="Baja",O29="Menor"),AND(M29="Baja",O29="Moderado"),AND(M29="Media",O29="Leve"),AND(M29="Media",O29="Menor"),AND(M29="Media",O29="Moderado"),AND(M29="Alta",O29="Leve"),AND(M29="Alta",O29="Menor")),"Moderado",IF(OR(AND(M29="Muy Baja",O29="Mayor"),AND(M29="Baja",O29="Mayor"),AND(M29="Media",O29="Mayor"),AND(M29="Alta",O29="Moderado"),AND(M29="Alta",O29="Mayor"),AND(M29="Muy Alta",O29="Leve"),AND(M29="Muy Alta",O29="Menor"),AND(M29="Muy Alta",O29="Moderado"),AND(M29="Muy Alta",O29="Mayor")),"Alto",IF(OR(AND(M29="Muy Alta",O29="Catastrófico"),AND(M29="Alta",O29="Catastrófico"),AND(M29="Media",O29="Catastrófico"),AND(M29="Baja",O29="Catastrófico"),AND(M29="Muy Baja",O29="Catastrófico")),"Extremo"," "))))</f>
        <v>Extremo</v>
      </c>
      <c r="R29" s="277" t="s">
        <v>881</v>
      </c>
      <c r="S29" s="278" t="s">
        <v>882</v>
      </c>
      <c r="T29" s="279" t="s">
        <v>832</v>
      </c>
      <c r="U29" s="280" t="str">
        <f t="shared" si="0"/>
        <v>Probabilidad</v>
      </c>
      <c r="V29" s="279" t="s">
        <v>857</v>
      </c>
      <c r="W29" s="281">
        <f t="shared" si="1"/>
        <v>0.4</v>
      </c>
      <c r="X29" s="279" t="s">
        <v>862</v>
      </c>
      <c r="Y29" s="279" t="s">
        <v>869</v>
      </c>
      <c r="Z29" s="279" t="s">
        <v>864</v>
      </c>
      <c r="AA29" s="263">
        <f>IF(U29="Probabilidad",(N29-(N29*W29)),N29)</f>
        <v>0.36</v>
      </c>
      <c r="AB29" s="413" t="str">
        <f t="shared" ref="AB29" si="20">IF(AC29&lt;=20%,"Muy Baja",IF(AC29&lt;=40%,"Baja",IF(AC29&lt;=60%,"Media",IF(AC29&lt;=80%,"Alta",IF(AC29&lt;=100%,"Muy Alta",0%)))))</f>
        <v>Muy Baja</v>
      </c>
      <c r="AC29" s="416">
        <f>AA33</f>
        <v>0.1764</v>
      </c>
      <c r="AD29" s="264">
        <f ca="1">IF(U29="Impacto",(P29-(P29*W29)),P29)</f>
        <v>1</v>
      </c>
      <c r="AE29" s="419" t="str">
        <f t="shared" ref="AE29" ca="1" si="21">IF(AF29&lt;=20%,"Leve",IF(AF29&lt;=40%,"Menor",IF(AF29&lt;=60%,"Moderado",IF(AF29&lt;=80%,"Mayor",IF(AF29&lt;=100%,"Catastrófico",0%)))))</f>
        <v>Moderado</v>
      </c>
      <c r="AF29" s="416">
        <f ca="1">AD33</f>
        <v>0.5625</v>
      </c>
      <c r="AG29" s="419" t="str">
        <f t="shared" ref="AG29" ca="1" si="22">IF(OR(AND(AB29="Muy Baja",AE29="Leve"),AND(AB29="Muy Baja",AE29="Menor"),AND(AB29="Baja",AE29="Leve")),"Bajo",IF(OR(AND(AB29="Muy Baja",AE29="Moderado"),AND(AB29="Baja",AE29="Menor"),AND(AB29="Baja",AE29="Moderado"),AND(AB29="Media",AE29="Leve"),AND(AB29="Media",AE29="Menor"),AND(AB29="Media",AE29="Moderado"),AND(AB29="Alta",AE29="Leve"),AND(AB29="Alta",AE29="Menor")),"Moderado",IF(OR(AND(AB29="Muy Baja",AE29="Mayor"),AND(AB29="Baja",AE29="Mayor"),AND(AB29="Media",AE29="Mayor"),AND(AB29="Alta",AE29="Moderado"),AND(AB29="Alta",AE29="Mayor"),AND(AB29="Muy Alta",AE29="Leve"),AND(AB29="Muy Alta",AE29="Menor"),AND(AB29="Muy Alta",AE29="Moderado"),AND(AB29="Muy Alta",AE29="Mayor")),"Alto",IF(OR(AND(AB29="Muy Alta",AE29="Catastrófico"),AND(AB29="Alta",AE29="Catastrófico"),AND(AB29="Media",AE29="Catastrófico"),AND(AB29="Baja",AE29="Catastrófico"),AND(AB29="Muy Baja",AE29="Catastrófico")),"Extremo",0%))))</f>
        <v>Moderado</v>
      </c>
      <c r="AH29" s="381" t="s">
        <v>896</v>
      </c>
      <c r="AI29" s="254" t="s">
        <v>943</v>
      </c>
      <c r="AJ29" s="295" t="s">
        <v>120</v>
      </c>
      <c r="AK29" s="258">
        <v>44392</v>
      </c>
      <c r="AL29" s="259">
        <v>44479</v>
      </c>
      <c r="AM29" s="255"/>
      <c r="AN29" s="171" t="s">
        <v>897</v>
      </c>
    </row>
    <row r="30" spans="1:40" ht="116.1" customHeight="1" x14ac:dyDescent="0.25">
      <c r="A30" s="404"/>
      <c r="B30" s="404"/>
      <c r="C30" s="404"/>
      <c r="D30" s="404"/>
      <c r="E30" s="404"/>
      <c r="F30" s="404"/>
      <c r="G30" s="336"/>
      <c r="H30" s="336"/>
      <c r="I30" s="336"/>
      <c r="J30" s="408"/>
      <c r="K30" s="404"/>
      <c r="L30" s="404"/>
      <c r="M30" s="404"/>
      <c r="N30" s="374"/>
      <c r="O30" s="374"/>
      <c r="P30" s="374"/>
      <c r="Q30" s="374"/>
      <c r="R30" s="277" t="s">
        <v>883</v>
      </c>
      <c r="S30" s="278" t="s">
        <v>885</v>
      </c>
      <c r="T30" s="279" t="s">
        <v>854</v>
      </c>
      <c r="U30" s="280" t="str">
        <f t="shared" si="0"/>
        <v>Probabilidad</v>
      </c>
      <c r="V30" s="279" t="s">
        <v>857</v>
      </c>
      <c r="W30" s="281">
        <f t="shared" si="1"/>
        <v>0.3</v>
      </c>
      <c r="X30" s="279" t="s">
        <v>862</v>
      </c>
      <c r="Y30" s="279" t="s">
        <v>863</v>
      </c>
      <c r="Z30" s="279" t="s">
        <v>864</v>
      </c>
      <c r="AA30" s="263">
        <f>IF(U30="Probabilidad",(AA29-(AA29*W30)),AA29)</f>
        <v>0.252</v>
      </c>
      <c r="AB30" s="414"/>
      <c r="AC30" s="417"/>
      <c r="AD30" s="264">
        <f ca="1">IF(U30="Impacto",(AD29-(AD29*W30)),AD29)</f>
        <v>1</v>
      </c>
      <c r="AE30" s="420"/>
      <c r="AF30" s="417"/>
      <c r="AG30" s="420"/>
      <c r="AH30" s="382"/>
      <c r="AI30" s="351" t="s">
        <v>941</v>
      </c>
      <c r="AJ30" s="399" t="s">
        <v>120</v>
      </c>
      <c r="AK30" s="400" t="s">
        <v>936</v>
      </c>
      <c r="AL30" s="402" t="s">
        <v>937</v>
      </c>
      <c r="AM30" s="351"/>
      <c r="AN30" s="353" t="s">
        <v>897</v>
      </c>
    </row>
    <row r="31" spans="1:40" ht="86.1" customHeight="1" x14ac:dyDescent="0.25">
      <c r="A31" s="404"/>
      <c r="B31" s="404"/>
      <c r="C31" s="404"/>
      <c r="D31" s="404"/>
      <c r="E31" s="404"/>
      <c r="F31" s="404"/>
      <c r="G31" s="336"/>
      <c r="H31" s="336"/>
      <c r="I31" s="336"/>
      <c r="J31" s="408"/>
      <c r="K31" s="404"/>
      <c r="L31" s="404"/>
      <c r="M31" s="404"/>
      <c r="N31" s="374"/>
      <c r="O31" s="374"/>
      <c r="P31" s="374"/>
      <c r="Q31" s="374"/>
      <c r="R31" s="277" t="s">
        <v>884</v>
      </c>
      <c r="S31" s="278" t="s">
        <v>986</v>
      </c>
      <c r="T31" s="279" t="s">
        <v>854</v>
      </c>
      <c r="U31" s="280" t="str">
        <f t="shared" si="0"/>
        <v>Probabilidad</v>
      </c>
      <c r="V31" s="279" t="s">
        <v>857</v>
      </c>
      <c r="W31" s="281">
        <f t="shared" si="1"/>
        <v>0.3</v>
      </c>
      <c r="X31" s="279" t="s">
        <v>862</v>
      </c>
      <c r="Y31" s="279" t="s">
        <v>869</v>
      </c>
      <c r="Z31" s="279" t="s">
        <v>864</v>
      </c>
      <c r="AA31" s="263">
        <f>IF(U31="Probabilidad",(AA30-(AA30*W31)),AA30)</f>
        <v>0.1764</v>
      </c>
      <c r="AB31" s="414"/>
      <c r="AC31" s="417"/>
      <c r="AD31" s="264">
        <f t="shared" ref="AD31:AD32" ca="1" si="23">IF(U31="Impacto",(AD30-(AD30*W31)),AD30)</f>
        <v>1</v>
      </c>
      <c r="AE31" s="420"/>
      <c r="AF31" s="417"/>
      <c r="AG31" s="420"/>
      <c r="AH31" s="382"/>
      <c r="AI31" s="351"/>
      <c r="AJ31" s="363"/>
      <c r="AK31" s="401"/>
      <c r="AL31" s="401"/>
      <c r="AM31" s="352"/>
      <c r="AN31" s="352"/>
    </row>
    <row r="32" spans="1:40" ht="75.95" customHeight="1" x14ac:dyDescent="0.25">
      <c r="A32" s="404"/>
      <c r="B32" s="404"/>
      <c r="C32" s="404"/>
      <c r="D32" s="404"/>
      <c r="E32" s="404"/>
      <c r="F32" s="404"/>
      <c r="G32" s="336"/>
      <c r="H32" s="336"/>
      <c r="I32" s="336"/>
      <c r="J32" s="408"/>
      <c r="K32" s="404"/>
      <c r="L32" s="404"/>
      <c r="M32" s="404"/>
      <c r="N32" s="374"/>
      <c r="O32" s="374"/>
      <c r="P32" s="374"/>
      <c r="Q32" s="374"/>
      <c r="R32" s="277" t="s">
        <v>886</v>
      </c>
      <c r="S32" s="278" t="s">
        <v>967</v>
      </c>
      <c r="T32" s="279" t="s">
        <v>855</v>
      </c>
      <c r="U32" s="280" t="str">
        <f t="shared" si="0"/>
        <v>Impacto</v>
      </c>
      <c r="V32" s="279" t="s">
        <v>857</v>
      </c>
      <c r="W32" s="281">
        <f t="shared" si="1"/>
        <v>0.25</v>
      </c>
      <c r="X32" s="279" t="s">
        <v>862</v>
      </c>
      <c r="Y32" s="279" t="s">
        <v>869</v>
      </c>
      <c r="Z32" s="279" t="s">
        <v>864</v>
      </c>
      <c r="AA32" s="263">
        <f>IF(U32="Probabilidad",(AA31-(AA31*W32)),AA31)</f>
        <v>0.1764</v>
      </c>
      <c r="AB32" s="414"/>
      <c r="AC32" s="417"/>
      <c r="AD32" s="264">
        <f t="shared" ca="1" si="23"/>
        <v>0.75</v>
      </c>
      <c r="AE32" s="420"/>
      <c r="AF32" s="417"/>
      <c r="AG32" s="420"/>
      <c r="AH32" s="382"/>
      <c r="AI32" s="339" t="s">
        <v>944</v>
      </c>
      <c r="AJ32" s="332" t="s">
        <v>120</v>
      </c>
      <c r="AK32" s="367" t="s">
        <v>945</v>
      </c>
      <c r="AL32" s="369" t="s">
        <v>937</v>
      </c>
      <c r="AM32" s="367"/>
      <c r="AN32" s="371" t="s">
        <v>897</v>
      </c>
    </row>
    <row r="33" spans="1:40" ht="120" customHeight="1" x14ac:dyDescent="0.25">
      <c r="A33" s="405"/>
      <c r="B33" s="405"/>
      <c r="C33" s="405"/>
      <c r="D33" s="405"/>
      <c r="E33" s="405"/>
      <c r="F33" s="405"/>
      <c r="G33" s="337"/>
      <c r="H33" s="337"/>
      <c r="I33" s="337"/>
      <c r="J33" s="409"/>
      <c r="K33" s="405"/>
      <c r="L33" s="405"/>
      <c r="M33" s="405"/>
      <c r="N33" s="375"/>
      <c r="O33" s="375"/>
      <c r="P33" s="375"/>
      <c r="Q33" s="375"/>
      <c r="R33" s="277" t="s">
        <v>887</v>
      </c>
      <c r="S33" s="278" t="s">
        <v>957</v>
      </c>
      <c r="T33" s="279" t="s">
        <v>855</v>
      </c>
      <c r="U33" s="280" t="str">
        <f t="shared" si="0"/>
        <v>Impacto</v>
      </c>
      <c r="V33" s="279" t="s">
        <v>857</v>
      </c>
      <c r="W33" s="281">
        <f t="shared" si="1"/>
        <v>0.25</v>
      </c>
      <c r="X33" s="279" t="s">
        <v>862</v>
      </c>
      <c r="Y33" s="279" t="s">
        <v>869</v>
      </c>
      <c r="Z33" s="279" t="s">
        <v>864</v>
      </c>
      <c r="AA33" s="263">
        <f>IF(U33="Probabilidad",(AA32-(AA32*W33)),AA32)</f>
        <v>0.1764</v>
      </c>
      <c r="AB33" s="415"/>
      <c r="AC33" s="418"/>
      <c r="AD33" s="264">
        <f ca="1">IF(U33="Impacto",(AD32-(AD32*W33)),AD32)</f>
        <v>0.5625</v>
      </c>
      <c r="AE33" s="421"/>
      <c r="AF33" s="418"/>
      <c r="AG33" s="421"/>
      <c r="AH33" s="383"/>
      <c r="AI33" s="365"/>
      <c r="AJ33" s="366"/>
      <c r="AK33" s="368"/>
      <c r="AL33" s="370"/>
      <c r="AM33" s="368"/>
      <c r="AN33" s="372"/>
    </row>
    <row r="34" spans="1:40" ht="105.95" customHeight="1" x14ac:dyDescent="0.25">
      <c r="A34" s="403">
        <v>7</v>
      </c>
      <c r="B34" s="403" t="str">
        <f>+VLOOKUP(A34,Tabla_Riesgos[[Número]:[Área]],2,FALSE)</f>
        <v>TODOS LOS PROCESOS</v>
      </c>
      <c r="C34" s="403"/>
      <c r="D34" s="403"/>
      <c r="E34" s="403"/>
      <c r="F34" s="403"/>
      <c r="G34" s="406" t="str">
        <f>+VLOOKUP(A34,Tabla_Riesgos[[Número]:[Área]],3,FALSE)</f>
        <v xml:space="preserve">Posibilidad de que un funcionario reciba u ofrezca un soborno, con el fin de dar o recibir un trato especial con una compañía o persona natural. </v>
      </c>
      <c r="H34" s="406" t="s">
        <v>752</v>
      </c>
      <c r="I34" s="406" t="s">
        <v>641</v>
      </c>
      <c r="J34" s="407" t="s">
        <v>860</v>
      </c>
      <c r="K34" s="403" t="s">
        <v>11</v>
      </c>
      <c r="L34" s="403">
        <v>247</v>
      </c>
      <c r="M34" s="403" t="str">
        <f t="shared" ref="M34" si="24">IF(L34&lt;=2,"Muy Baja",IF(L34&lt;=24,"Baja",IF(L34&lt;=500,"Media",IF(L34&lt;=5000,"Alta",IF(L34&gt;5000,"Muy Alta"," ")))))</f>
        <v>Media</v>
      </c>
      <c r="N34" s="373">
        <f t="shared" ref="N34" si="25">IF(M34="Muy alta",100%,IF(M34="Alta",80%,IF(M34="Media",60%,IF(M34="Baja",40%,IF(M34="Muy baja",20%,0%)))))</f>
        <v>0.6</v>
      </c>
      <c r="O34" s="373" t="str">
        <f t="shared" ref="O34" ca="1" si="26">IF(P34=100%,"Catastrófico",IF(P34=80%,"Mayor",IF(P34=60%,"Moderado",IF(P34=40%,"Menor",IF(P34=20%,"Leve"," ")))))</f>
        <v>Catastrófico</v>
      </c>
      <c r="P34" s="373">
        <f ca="1">IFERROR(ROUND(AVERAGEIF(Impacto_Riesgos_Corrupción!$C$9:$AA$137,Mapa_riesgos_corrupción!A34,Impacto_Riesgos_Corrupción!$AA$9:$AA$137),0),0)</f>
        <v>1</v>
      </c>
      <c r="Q34" s="373" t="str">
        <f ca="1">IF(OR(AND(M34="Muy Baja",O34="Leve"),AND(M34="Muy Baja",O34="Menor"),AND(M34="Baja",O34="Leve")),"Bajo",IF(OR(AND(M34="Muy Baja",O34="Moderado"),AND(M34="Baja",O34="Menor"),AND(M34="Baja",O34="Moderado"),AND(M34="Media",O34="Leve"),AND(M34="Media",O34="Menor"),AND(M34="Media",O34="Moderado"),AND(M34="Alta",O34="Leve"),AND(M34="Alta",O34="Menor")),"Moderado",IF(OR(AND(M34="Muy Baja",O34="Mayor"),AND(M34="Baja",O34="Mayor"),AND(M34="Media",O34="Mayor"),AND(M34="Alta",O34="Moderado"),AND(M34="Alta",O34="Mayor"),AND(M34="Muy Alta",O34="Leve"),AND(M34="Muy Alta",O34="Menor"),AND(M34="Muy Alta",O34="Moderado"),AND(M34="Muy Alta",O34="Mayor")),"Alto",IF(OR(AND(M34="Muy Alta",O34="Catastrófico"),AND(M34="Alta",O34="Catastrófico"),AND(M34="Media",O34="Catastrófico"),AND(M34="Baja",O34="Catastrófico"),AND(M34="Muy Baja",O34="Catastrófico")),"Extremo"," "))))</f>
        <v>Extremo</v>
      </c>
      <c r="R34" s="277" t="s">
        <v>888</v>
      </c>
      <c r="S34" s="278" t="s">
        <v>872</v>
      </c>
      <c r="T34" s="279" t="s">
        <v>854</v>
      </c>
      <c r="U34" s="280" t="str">
        <f t="shared" si="0"/>
        <v>Probabilidad</v>
      </c>
      <c r="V34" s="279" t="s">
        <v>857</v>
      </c>
      <c r="W34" s="281">
        <f t="shared" si="1"/>
        <v>0.3</v>
      </c>
      <c r="X34" s="279" t="s">
        <v>862</v>
      </c>
      <c r="Y34" s="279" t="s">
        <v>863</v>
      </c>
      <c r="Z34" s="279" t="s">
        <v>864</v>
      </c>
      <c r="AA34" s="263">
        <f>IF(U34="Probabilidad",(N34-(N34*W34)),N34)</f>
        <v>0.42</v>
      </c>
      <c r="AB34" s="413" t="str">
        <f t="shared" ref="AB34" si="27">IF(AC34&lt;=20%,"Muy Baja",IF(AC34&lt;=40%,"Baja",IF(AC34&lt;=60%,"Media",IF(AC34&lt;=80%,"Alta",IF(AC34&lt;=100%,"Muy Alta",0%)))))</f>
        <v>Muy Baja</v>
      </c>
      <c r="AC34" s="416">
        <f>AA38</f>
        <v>0.12348000000000001</v>
      </c>
      <c r="AD34" s="264">
        <f ca="1">IF(U34="Impacto",(P34-(P34*W34)),P34)</f>
        <v>1</v>
      </c>
      <c r="AE34" s="419" t="str">
        <f t="shared" ref="AE34" ca="1" si="28">IF(AF34&lt;=20%,"Leve",IF(AF34&lt;=40%,"Menor",IF(AF34&lt;=60%,"Moderado",IF(AF34&lt;=80%,"Mayor",IF(AF34&lt;=100%,"Catastrófico",0%)))))</f>
        <v>Mayor</v>
      </c>
      <c r="AF34" s="416">
        <f ca="1">AD38</f>
        <v>0.75</v>
      </c>
      <c r="AG34" s="419" t="str">
        <f t="shared" ref="AG34" ca="1" si="29">IF(OR(AND(AB34="Muy Baja",AE34="Leve"),AND(AB34="Muy Baja",AE34="Menor"),AND(AB34="Baja",AE34="Leve")),"Bajo",IF(OR(AND(AB34="Muy Baja",AE34="Moderado"),AND(AB34="Baja",AE34="Menor"),AND(AB34="Baja",AE34="Moderado"),AND(AB34="Media",AE34="Leve"),AND(AB34="Media",AE34="Menor"),AND(AB34="Media",AE34="Moderado"),AND(AB34="Alta",AE34="Leve"),AND(AB34="Alta",AE34="Menor")),"Moderado",IF(OR(AND(AB34="Muy Baja",AE34="Mayor"),AND(AB34="Baja",AE34="Mayor"),AND(AB34="Media",AE34="Mayor"),AND(AB34="Alta",AE34="Moderado"),AND(AB34="Alta",AE34="Mayor"),AND(AB34="Muy Alta",AE34="Leve"),AND(AB34="Muy Alta",AE34="Menor"),AND(AB34="Muy Alta",AE34="Moderado"),AND(AB34="Muy Alta",AE34="Mayor")),"Alto",IF(OR(AND(AB34="Muy Alta",AE34="Catastrófico"),AND(AB34="Alta",AE34="Catastrófico"),AND(AB34="Media",AE34="Catastrófico"),AND(AB34="Baja",AE34="Catastrófico"),AND(AB34="Muy Baja",AE34="Catastrófico")),"Extremo",0%))))</f>
        <v>Alto</v>
      </c>
      <c r="AH34" s="381" t="s">
        <v>896</v>
      </c>
      <c r="AI34" s="260" t="s">
        <v>948</v>
      </c>
      <c r="AJ34" s="296" t="s">
        <v>946</v>
      </c>
      <c r="AK34" s="289" t="s">
        <v>947</v>
      </c>
      <c r="AL34" s="267" t="s">
        <v>949</v>
      </c>
      <c r="AM34" s="267"/>
      <c r="AN34" s="266" t="s">
        <v>897</v>
      </c>
    </row>
    <row r="35" spans="1:40" ht="90.95" customHeight="1" x14ac:dyDescent="0.25">
      <c r="A35" s="404"/>
      <c r="B35" s="404"/>
      <c r="C35" s="404"/>
      <c r="D35" s="404"/>
      <c r="E35" s="404"/>
      <c r="F35" s="404"/>
      <c r="G35" s="336"/>
      <c r="H35" s="336"/>
      <c r="I35" s="336"/>
      <c r="J35" s="408"/>
      <c r="K35" s="404"/>
      <c r="L35" s="404"/>
      <c r="M35" s="404"/>
      <c r="N35" s="374"/>
      <c r="O35" s="374"/>
      <c r="P35" s="374"/>
      <c r="Q35" s="374"/>
      <c r="R35" s="277" t="s">
        <v>889</v>
      </c>
      <c r="S35" s="278" t="s">
        <v>958</v>
      </c>
      <c r="T35" s="279" t="s">
        <v>854</v>
      </c>
      <c r="U35" s="280" t="str">
        <f t="shared" si="0"/>
        <v>Probabilidad</v>
      </c>
      <c r="V35" s="279" t="s">
        <v>857</v>
      </c>
      <c r="W35" s="281">
        <f t="shared" si="1"/>
        <v>0.3</v>
      </c>
      <c r="X35" s="279" t="s">
        <v>862</v>
      </c>
      <c r="Y35" s="279" t="s">
        <v>863</v>
      </c>
      <c r="Z35" s="279" t="s">
        <v>864</v>
      </c>
      <c r="AA35" s="263">
        <f>IF(U35="Probabilidad",(AA34-(AA34*W35)),AA34)</f>
        <v>0.29399999999999998</v>
      </c>
      <c r="AB35" s="414"/>
      <c r="AC35" s="417"/>
      <c r="AD35" s="264">
        <f ca="1">IF(U35="Impacto",(AD34-(AD34*W35)),AD34)</f>
        <v>1</v>
      </c>
      <c r="AE35" s="420"/>
      <c r="AF35" s="417"/>
      <c r="AG35" s="420"/>
      <c r="AH35" s="382"/>
      <c r="AI35" s="271" t="s">
        <v>933</v>
      </c>
      <c r="AJ35" s="293" t="s">
        <v>934</v>
      </c>
      <c r="AK35" s="270">
        <v>44270</v>
      </c>
      <c r="AL35" s="270">
        <v>44296</v>
      </c>
      <c r="AM35" s="261"/>
      <c r="AN35" s="266" t="s">
        <v>897</v>
      </c>
    </row>
    <row r="36" spans="1:40" ht="90.95" customHeight="1" x14ac:dyDescent="0.25">
      <c r="A36" s="404"/>
      <c r="B36" s="404"/>
      <c r="C36" s="404"/>
      <c r="D36" s="404"/>
      <c r="E36" s="404"/>
      <c r="F36" s="404"/>
      <c r="G36" s="336"/>
      <c r="H36" s="336"/>
      <c r="I36" s="336"/>
      <c r="J36" s="408"/>
      <c r="K36" s="404"/>
      <c r="L36" s="404"/>
      <c r="M36" s="404"/>
      <c r="N36" s="374"/>
      <c r="O36" s="374"/>
      <c r="P36" s="374"/>
      <c r="Q36" s="374"/>
      <c r="R36" s="277" t="s">
        <v>890</v>
      </c>
      <c r="S36" s="278" t="s">
        <v>891</v>
      </c>
      <c r="T36" s="279" t="s">
        <v>832</v>
      </c>
      <c r="U36" s="280" t="str">
        <f t="shared" si="0"/>
        <v>Probabilidad</v>
      </c>
      <c r="V36" s="279" t="s">
        <v>857</v>
      </c>
      <c r="W36" s="281">
        <f t="shared" si="1"/>
        <v>0.4</v>
      </c>
      <c r="X36" s="279" t="s">
        <v>862</v>
      </c>
      <c r="Y36" s="279" t="s">
        <v>869</v>
      </c>
      <c r="Z36" s="279" t="s">
        <v>864</v>
      </c>
      <c r="AA36" s="263">
        <f>IF(U36="Probabilidad",(AA35-(AA35*W36)),AA35)</f>
        <v>0.1764</v>
      </c>
      <c r="AB36" s="414"/>
      <c r="AC36" s="417"/>
      <c r="AD36" s="264">
        <f t="shared" ref="AD36:AD38" ca="1" si="30">IF(U36="Impacto",(AD35-(AD35*W36)),AD35)</f>
        <v>1</v>
      </c>
      <c r="AE36" s="420"/>
      <c r="AF36" s="417"/>
      <c r="AG36" s="420"/>
      <c r="AH36" s="382"/>
      <c r="AI36" s="257" t="s">
        <v>956</v>
      </c>
      <c r="AJ36" s="293" t="s">
        <v>121</v>
      </c>
      <c r="AK36" s="258">
        <v>44459</v>
      </c>
      <c r="AL36" s="258">
        <v>44480</v>
      </c>
      <c r="AM36" s="171"/>
      <c r="AN36" s="171" t="s">
        <v>897</v>
      </c>
    </row>
    <row r="37" spans="1:40" ht="90.95" customHeight="1" x14ac:dyDescent="0.25">
      <c r="A37" s="404"/>
      <c r="B37" s="404"/>
      <c r="C37" s="404"/>
      <c r="D37" s="404"/>
      <c r="E37" s="404"/>
      <c r="F37" s="404"/>
      <c r="G37" s="336"/>
      <c r="H37" s="336"/>
      <c r="I37" s="336"/>
      <c r="J37" s="408"/>
      <c r="K37" s="404"/>
      <c r="L37" s="404"/>
      <c r="M37" s="404"/>
      <c r="N37" s="374"/>
      <c r="O37" s="374"/>
      <c r="P37" s="374"/>
      <c r="Q37" s="374"/>
      <c r="R37" s="277" t="s">
        <v>968</v>
      </c>
      <c r="S37" s="278" t="s">
        <v>967</v>
      </c>
      <c r="T37" s="279" t="s">
        <v>855</v>
      </c>
      <c r="U37" s="280" t="str">
        <f t="shared" si="0"/>
        <v>Impacto</v>
      </c>
      <c r="V37" s="279" t="s">
        <v>857</v>
      </c>
      <c r="W37" s="281">
        <f t="shared" si="1"/>
        <v>0.25</v>
      </c>
      <c r="X37" s="279" t="s">
        <v>862</v>
      </c>
      <c r="Y37" s="279" t="s">
        <v>869</v>
      </c>
      <c r="Z37" s="279" t="s">
        <v>864</v>
      </c>
      <c r="AA37" s="263">
        <f>IF(U37="Probabilidad",(AA36-(AA36*W37)),AA36)</f>
        <v>0.1764</v>
      </c>
      <c r="AB37" s="414"/>
      <c r="AC37" s="417"/>
      <c r="AD37" s="264">
        <f t="shared" ca="1" si="30"/>
        <v>0.75</v>
      </c>
      <c r="AE37" s="420"/>
      <c r="AF37" s="417"/>
      <c r="AG37" s="420"/>
      <c r="AH37" s="382"/>
      <c r="AI37" s="257" t="s">
        <v>939</v>
      </c>
      <c r="AJ37" s="293" t="s">
        <v>972</v>
      </c>
      <c r="AK37" s="258">
        <v>44270</v>
      </c>
      <c r="AL37" s="258">
        <v>44296</v>
      </c>
      <c r="AM37" s="171"/>
      <c r="AN37" s="171" t="s">
        <v>897</v>
      </c>
    </row>
    <row r="38" spans="1:40" ht="105.95" customHeight="1" x14ac:dyDescent="0.25">
      <c r="A38" s="405"/>
      <c r="B38" s="405"/>
      <c r="C38" s="405"/>
      <c r="D38" s="405"/>
      <c r="E38" s="405"/>
      <c r="F38" s="405"/>
      <c r="G38" s="337"/>
      <c r="H38" s="337"/>
      <c r="I38" s="337"/>
      <c r="J38" s="409"/>
      <c r="K38" s="405"/>
      <c r="L38" s="405"/>
      <c r="M38" s="405"/>
      <c r="N38" s="375"/>
      <c r="O38" s="375"/>
      <c r="P38" s="375"/>
      <c r="Q38" s="375"/>
      <c r="R38" s="277" t="s">
        <v>982</v>
      </c>
      <c r="S38" s="278" t="s">
        <v>986</v>
      </c>
      <c r="T38" s="279" t="s">
        <v>854</v>
      </c>
      <c r="U38" s="280" t="str">
        <f t="shared" si="0"/>
        <v>Probabilidad</v>
      </c>
      <c r="V38" s="279" t="s">
        <v>857</v>
      </c>
      <c r="W38" s="281">
        <f t="shared" si="1"/>
        <v>0.3</v>
      </c>
      <c r="X38" s="279" t="s">
        <v>862</v>
      </c>
      <c r="Y38" s="279" t="s">
        <v>869</v>
      </c>
      <c r="Z38" s="279" t="s">
        <v>864</v>
      </c>
      <c r="AA38" s="263">
        <f>IF(U38="Probabilidad",(AA37-(AA37*W38)),AA37)</f>
        <v>0.12348000000000001</v>
      </c>
      <c r="AB38" s="415"/>
      <c r="AC38" s="418"/>
      <c r="AD38" s="264">
        <f t="shared" ca="1" si="30"/>
        <v>0.75</v>
      </c>
      <c r="AE38" s="421"/>
      <c r="AF38" s="418"/>
      <c r="AG38" s="421"/>
      <c r="AH38" s="383"/>
      <c r="AI38" s="286" t="s">
        <v>974</v>
      </c>
      <c r="AJ38" s="297" t="s">
        <v>973</v>
      </c>
      <c r="AK38" s="287">
        <v>44278</v>
      </c>
      <c r="AL38" s="287">
        <v>44296</v>
      </c>
      <c r="AM38" s="279"/>
      <c r="AN38" s="279" t="s">
        <v>897</v>
      </c>
    </row>
    <row r="39" spans="1:40" ht="120" customHeight="1" x14ac:dyDescent="0.25">
      <c r="A39" s="403">
        <v>8</v>
      </c>
      <c r="B39" s="403" t="str">
        <f>+VLOOKUP(A39,Tabla_Riesgos[[Número]:[Área]],2,FALSE)</f>
        <v>TODOS LOS PROCESOS</v>
      </c>
      <c r="C39" s="403"/>
      <c r="D39" s="403"/>
      <c r="E39" s="403"/>
      <c r="F39" s="403"/>
      <c r="G39" s="406" t="str">
        <f>+VLOOKUP(A39,Tabla_Riesgos[[Número]:[Área]],3,FALSE)</f>
        <v>Puede incitar la participación de varias personas o compañías para cometer un delito buscando el beneficio propio. Concierto para delinquir.</v>
      </c>
      <c r="H39" s="406" t="s">
        <v>404</v>
      </c>
      <c r="I39" s="406" t="s">
        <v>640</v>
      </c>
      <c r="J39" s="407" t="s">
        <v>860</v>
      </c>
      <c r="K39" s="403" t="s">
        <v>11</v>
      </c>
      <c r="L39" s="403">
        <v>247</v>
      </c>
      <c r="M39" s="403" t="str">
        <f t="shared" ref="M39" si="31">IF(L39&lt;=2,"Muy Baja",IF(L39&lt;=24,"Baja",IF(L39&lt;=500,"Media",IF(L39&lt;=5000,"Alta",IF(L39&gt;5000,"Muy Alta"," ")))))</f>
        <v>Media</v>
      </c>
      <c r="N39" s="373">
        <f t="shared" ref="N39" si="32">IF(M39="Muy alta",100%,IF(M39="Alta",80%,IF(M39="Media",60%,IF(M39="Baja",40%,IF(M39="Muy baja",20%,0%)))))</f>
        <v>0.6</v>
      </c>
      <c r="O39" s="373" t="str">
        <f t="shared" ref="O39" ca="1" si="33">IF(P39=100%,"Catastrófico",IF(P39=80%,"Mayor",IF(P39=60%,"Moderado",IF(P39=40%,"Menor",IF(P39=20%,"Leve"," ")))))</f>
        <v>Catastrófico</v>
      </c>
      <c r="P39" s="373">
        <f ca="1">IFERROR(ROUND(AVERAGEIF(Impacto_Riesgos_Corrupción!$C$9:$AA$137,Mapa_riesgos_corrupción!A39,Impacto_Riesgos_Corrupción!$AA$9:$AA$137),0),0)</f>
        <v>1</v>
      </c>
      <c r="Q39" s="373" t="str">
        <f ca="1">IF(OR(AND(M39="Muy Baja",O39="Leve"),AND(M39="Muy Baja",O39="Menor"),AND(M39="Baja",O39="Leve")),"Bajo",IF(OR(AND(M39="Muy Baja",O39="Moderado"),AND(M39="Baja",O39="Menor"),AND(M39="Baja",O39="Moderado"),AND(M39="Media",O39="Leve"),AND(M39="Media",O39="Menor"),AND(M39="Media",O39="Moderado"),AND(M39="Alta",O39="Leve"),AND(M39="Alta",O39="Menor")),"Moderado",IF(OR(AND(M39="Muy Baja",O39="Mayor"),AND(M39="Baja",O39="Mayor"),AND(M39="Media",O39="Mayor"),AND(M39="Alta",O39="Moderado"),AND(M39="Alta",O39="Mayor"),AND(M39="Muy Alta",O39="Leve"),AND(M39="Muy Alta",O39="Menor"),AND(M39="Muy Alta",O39="Moderado"),AND(M39="Muy Alta",O39="Mayor")),"Alto",IF(OR(AND(M39="Muy Alta",O39="Catastrófico"),AND(M39="Alta",O39="Catastrófico"),AND(M39="Media",O39="Catastrófico"),AND(M39="Baja",O39="Catastrófico"),AND(M39="Muy Baja",O39="Catastrófico")),"Extremo"," "))))</f>
        <v>Extremo</v>
      </c>
      <c r="R39" s="277" t="s">
        <v>892</v>
      </c>
      <c r="S39" s="278" t="s">
        <v>872</v>
      </c>
      <c r="T39" s="279" t="s">
        <v>854</v>
      </c>
      <c r="U39" s="280" t="str">
        <f t="shared" si="0"/>
        <v>Probabilidad</v>
      </c>
      <c r="V39" s="279" t="s">
        <v>857</v>
      </c>
      <c r="W39" s="281">
        <f t="shared" si="1"/>
        <v>0.3</v>
      </c>
      <c r="X39" s="279" t="s">
        <v>862</v>
      </c>
      <c r="Y39" s="279" t="s">
        <v>863</v>
      </c>
      <c r="Z39" s="279" t="s">
        <v>864</v>
      </c>
      <c r="AA39" s="263">
        <f>IF(U39="Probabilidad",(N39-(N39*W39)),N39)</f>
        <v>0.42</v>
      </c>
      <c r="AB39" s="413" t="str">
        <f t="shared" ref="AB39" si="34">IF(AC39&lt;=20%,"Muy Baja",IF(AC39&lt;=40%,"Baja",IF(AC39&lt;=60%,"Media",IF(AC39&lt;=80%,"Alta",IF(AC39&lt;=100%,"Muy Alta",0%)))))</f>
        <v>Baja</v>
      </c>
      <c r="AC39" s="416">
        <f>AA43</f>
        <v>0.20579999999999998</v>
      </c>
      <c r="AD39" s="264">
        <f ca="1">IF(U39="Impacto",(P39-(P39*W39)),P39)</f>
        <v>1</v>
      </c>
      <c r="AE39" s="419" t="str">
        <f t="shared" ref="AE39" ca="1" si="35">IF(AF39&lt;=20%,"Leve",IF(AF39&lt;=40%,"Menor",IF(AF39&lt;=60%,"Moderado",IF(AF39&lt;=80%,"Mayor",IF(AF39&lt;=100%,"Catastrófico",0%)))))</f>
        <v>Moderado</v>
      </c>
      <c r="AF39" s="416">
        <f ca="1">AD43</f>
        <v>0.5625</v>
      </c>
      <c r="AG39" s="419" t="str">
        <f t="shared" ref="AG39" ca="1" si="36">IF(OR(AND(AB39="Muy Baja",AE39="Leve"),AND(AB39="Muy Baja",AE39="Menor"),AND(AB39="Baja",AE39="Leve")),"Bajo",IF(OR(AND(AB39="Muy Baja",AE39="Moderado"),AND(AB39="Baja",AE39="Menor"),AND(AB39="Baja",AE39="Moderado"),AND(AB39="Media",AE39="Leve"),AND(AB39="Media",AE39="Menor"),AND(AB39="Media",AE39="Moderado"),AND(AB39="Alta",AE39="Leve"),AND(AB39="Alta",AE39="Menor")),"Moderado",IF(OR(AND(AB39="Muy Baja",AE39="Mayor"),AND(AB39="Baja",AE39="Mayor"),AND(AB39="Media",AE39="Mayor"),AND(AB39="Alta",AE39="Moderado"),AND(AB39="Alta",AE39="Mayor"),AND(AB39="Muy Alta",AE39="Leve"),AND(AB39="Muy Alta",AE39="Menor"),AND(AB39="Muy Alta",AE39="Moderado"),AND(AB39="Muy Alta",AE39="Mayor")),"Alto",IF(OR(AND(AB39="Muy Alta",AE39="Catastrófico"),AND(AB39="Alta",AE39="Catastrófico"),AND(AB39="Media",AE39="Catastrófico"),AND(AB39="Baja",AE39="Catastrófico"),AND(AB39="Muy Baja",AE39="Catastrófico")),"Extremo",0%))))</f>
        <v>Moderado</v>
      </c>
      <c r="AH39" s="381" t="s">
        <v>896</v>
      </c>
      <c r="AI39" s="286" t="s">
        <v>933</v>
      </c>
      <c r="AJ39" s="297" t="s">
        <v>934</v>
      </c>
      <c r="AK39" s="287">
        <v>44270</v>
      </c>
      <c r="AL39" s="287">
        <v>44296</v>
      </c>
      <c r="AM39" s="282"/>
      <c r="AN39" s="279" t="s">
        <v>897</v>
      </c>
    </row>
    <row r="40" spans="1:40" ht="120" customHeight="1" x14ac:dyDescent="0.25">
      <c r="A40" s="404"/>
      <c r="B40" s="404"/>
      <c r="C40" s="404"/>
      <c r="D40" s="404"/>
      <c r="E40" s="404"/>
      <c r="F40" s="404"/>
      <c r="G40" s="336"/>
      <c r="H40" s="336"/>
      <c r="I40" s="336"/>
      <c r="J40" s="408"/>
      <c r="K40" s="404"/>
      <c r="L40" s="404"/>
      <c r="M40" s="404"/>
      <c r="N40" s="374"/>
      <c r="O40" s="374"/>
      <c r="P40" s="374"/>
      <c r="Q40" s="374"/>
      <c r="R40" s="277" t="s">
        <v>893</v>
      </c>
      <c r="S40" s="278" t="s">
        <v>960</v>
      </c>
      <c r="T40" s="279" t="s">
        <v>854</v>
      </c>
      <c r="U40" s="280" t="str">
        <f t="shared" si="0"/>
        <v>Probabilidad</v>
      </c>
      <c r="V40" s="279" t="s">
        <v>857</v>
      </c>
      <c r="W40" s="281">
        <f t="shared" si="1"/>
        <v>0.3</v>
      </c>
      <c r="X40" s="279" t="s">
        <v>862</v>
      </c>
      <c r="Y40" s="279" t="s">
        <v>869</v>
      </c>
      <c r="Z40" s="279" t="s">
        <v>864</v>
      </c>
      <c r="AA40" s="263">
        <f>IF(U40="Probabilidad",(AA39-(AA39*W40)),AA39)</f>
        <v>0.29399999999999998</v>
      </c>
      <c r="AB40" s="414"/>
      <c r="AC40" s="417"/>
      <c r="AD40" s="264">
        <f ca="1">IF(U40="Impacto",(AD39-(AD39*W40)),AD39)</f>
        <v>1</v>
      </c>
      <c r="AE40" s="420"/>
      <c r="AF40" s="417"/>
      <c r="AG40" s="420"/>
      <c r="AH40" s="382"/>
      <c r="AI40" s="353" t="s">
        <v>956</v>
      </c>
      <c r="AJ40" s="362" t="s">
        <v>121</v>
      </c>
      <c r="AK40" s="364">
        <v>44459</v>
      </c>
      <c r="AL40" s="364">
        <v>44480</v>
      </c>
      <c r="AM40" s="353"/>
      <c r="AN40" s="353" t="s">
        <v>897</v>
      </c>
    </row>
    <row r="41" spans="1:40" ht="120" customHeight="1" x14ac:dyDescent="0.25">
      <c r="A41" s="404"/>
      <c r="B41" s="404"/>
      <c r="C41" s="404"/>
      <c r="D41" s="404"/>
      <c r="E41" s="404"/>
      <c r="F41" s="404"/>
      <c r="G41" s="336"/>
      <c r="H41" s="336"/>
      <c r="I41" s="336"/>
      <c r="J41" s="408"/>
      <c r="K41" s="404"/>
      <c r="L41" s="404"/>
      <c r="M41" s="404"/>
      <c r="N41" s="374"/>
      <c r="O41" s="374"/>
      <c r="P41" s="374"/>
      <c r="Q41" s="374"/>
      <c r="R41" s="277" t="s">
        <v>894</v>
      </c>
      <c r="S41" s="278" t="s">
        <v>986</v>
      </c>
      <c r="T41" s="279" t="s">
        <v>854</v>
      </c>
      <c r="U41" s="280" t="str">
        <f t="shared" si="0"/>
        <v>Probabilidad</v>
      </c>
      <c r="V41" s="279" t="s">
        <v>857</v>
      </c>
      <c r="W41" s="281">
        <f t="shared" si="1"/>
        <v>0.3</v>
      </c>
      <c r="X41" s="279" t="s">
        <v>862</v>
      </c>
      <c r="Y41" s="279" t="s">
        <v>869</v>
      </c>
      <c r="Z41" s="279" t="s">
        <v>864</v>
      </c>
      <c r="AA41" s="263">
        <f>IF(U41="Probabilidad",(AA40-(AA40*W41)),AA40)</f>
        <v>0.20579999999999998</v>
      </c>
      <c r="AB41" s="414"/>
      <c r="AC41" s="417"/>
      <c r="AD41" s="264">
        <f t="shared" ref="AD41" ca="1" si="37">IF(U41="Impacto",(AD40-(AD40*W41)),AD40)</f>
        <v>1</v>
      </c>
      <c r="AE41" s="420"/>
      <c r="AF41" s="417"/>
      <c r="AG41" s="420"/>
      <c r="AH41" s="382"/>
      <c r="AI41" s="353"/>
      <c r="AJ41" s="363"/>
      <c r="AK41" s="352"/>
      <c r="AL41" s="352"/>
      <c r="AM41" s="352"/>
      <c r="AN41" s="352"/>
    </row>
    <row r="42" spans="1:40" ht="120" customHeight="1" x14ac:dyDescent="0.25">
      <c r="A42" s="404"/>
      <c r="B42" s="404"/>
      <c r="C42" s="404"/>
      <c r="D42" s="404"/>
      <c r="E42" s="404"/>
      <c r="F42" s="404"/>
      <c r="G42" s="336"/>
      <c r="H42" s="336"/>
      <c r="I42" s="336"/>
      <c r="J42" s="408"/>
      <c r="K42" s="404"/>
      <c r="L42" s="404"/>
      <c r="M42" s="404"/>
      <c r="N42" s="374"/>
      <c r="O42" s="374"/>
      <c r="P42" s="374"/>
      <c r="Q42" s="374"/>
      <c r="R42" s="277" t="s">
        <v>969</v>
      </c>
      <c r="S42" s="278" t="s">
        <v>967</v>
      </c>
      <c r="T42" s="279" t="s">
        <v>855</v>
      </c>
      <c r="U42" s="280" t="str">
        <f t="shared" si="0"/>
        <v>Impacto</v>
      </c>
      <c r="V42" s="279" t="s">
        <v>857</v>
      </c>
      <c r="W42" s="281">
        <f t="shared" si="1"/>
        <v>0.25</v>
      </c>
      <c r="X42" s="279" t="s">
        <v>862</v>
      </c>
      <c r="Y42" s="279" t="s">
        <v>869</v>
      </c>
      <c r="Z42" s="279" t="s">
        <v>864</v>
      </c>
      <c r="AA42" s="263">
        <f>IF(U42="Probabilidad",(AA41-(AA41*W42)),AA41)</f>
        <v>0.20579999999999998</v>
      </c>
      <c r="AB42" s="414"/>
      <c r="AC42" s="417"/>
      <c r="AD42" s="264">
        <f ca="1">IF(U42="Impacto",(AD41-(AD41*W42)),AD41)</f>
        <v>0.75</v>
      </c>
      <c r="AE42" s="420"/>
      <c r="AF42" s="417"/>
      <c r="AG42" s="420"/>
      <c r="AH42" s="382"/>
      <c r="AI42" s="357" t="s">
        <v>948</v>
      </c>
      <c r="AJ42" s="397" t="s">
        <v>946</v>
      </c>
      <c r="AK42" s="398" t="s">
        <v>947</v>
      </c>
      <c r="AL42" s="361" t="s">
        <v>949</v>
      </c>
      <c r="AM42" s="361"/>
      <c r="AN42" s="343" t="s">
        <v>897</v>
      </c>
    </row>
    <row r="43" spans="1:40" ht="120" customHeight="1" x14ac:dyDescent="0.25">
      <c r="A43" s="405"/>
      <c r="B43" s="405"/>
      <c r="C43" s="405"/>
      <c r="D43" s="405"/>
      <c r="E43" s="405"/>
      <c r="F43" s="405"/>
      <c r="G43" s="337"/>
      <c r="H43" s="337"/>
      <c r="I43" s="337"/>
      <c r="J43" s="409"/>
      <c r="K43" s="405"/>
      <c r="L43" s="405"/>
      <c r="M43" s="405"/>
      <c r="N43" s="375"/>
      <c r="O43" s="375"/>
      <c r="P43" s="375"/>
      <c r="Q43" s="375"/>
      <c r="R43" s="277" t="s">
        <v>970</v>
      </c>
      <c r="S43" s="278" t="s">
        <v>957</v>
      </c>
      <c r="T43" s="279" t="s">
        <v>855</v>
      </c>
      <c r="U43" s="280" t="str">
        <f t="shared" si="0"/>
        <v>Impacto</v>
      </c>
      <c r="V43" s="279" t="s">
        <v>857</v>
      </c>
      <c r="W43" s="281">
        <f t="shared" si="1"/>
        <v>0.25</v>
      </c>
      <c r="X43" s="279" t="s">
        <v>862</v>
      </c>
      <c r="Y43" s="279" t="s">
        <v>869</v>
      </c>
      <c r="Z43" s="279" t="s">
        <v>864</v>
      </c>
      <c r="AA43" s="263">
        <f>IF(U43="Probabilidad",(AA42-(AA42*W43)),AA42)</f>
        <v>0.20579999999999998</v>
      </c>
      <c r="AB43" s="415"/>
      <c r="AC43" s="418"/>
      <c r="AD43" s="264">
        <f ca="1">IF(U43="Impacto",(AD42-(AD42*W43)),AD42)</f>
        <v>0.5625</v>
      </c>
      <c r="AE43" s="421"/>
      <c r="AF43" s="418"/>
      <c r="AG43" s="421"/>
      <c r="AH43" s="383"/>
      <c r="AI43" s="396"/>
      <c r="AJ43" s="354"/>
      <c r="AK43" s="356"/>
      <c r="AL43" s="356"/>
      <c r="AM43" s="356"/>
      <c r="AN43" s="356"/>
    </row>
    <row r="44" spans="1:40" ht="102" customHeight="1" x14ac:dyDescent="0.25">
      <c r="A44" s="403">
        <v>9</v>
      </c>
      <c r="B44" s="403" t="str">
        <f>+VLOOKUP(A44,Tabla_Riesgos[[Número]:[Área]],2,FALSE)</f>
        <v>TODOS LOS PROCESOS</v>
      </c>
      <c r="C44" s="403"/>
      <c r="D44" s="403"/>
      <c r="E44" s="403"/>
      <c r="F44" s="403"/>
      <c r="G44" s="406" t="str">
        <f>+VLOOKUP(A44,Tabla_Riesgos[[Número]:[Área]],3,FALSE)</f>
        <v xml:space="preserve">Puede ocurrir que un funcionario abuse de su cargo o funciones para inducir a otra persona a dar o prometer dinero o cualquier otro beneficio indebido. </v>
      </c>
      <c r="H44" s="406" t="s">
        <v>753</v>
      </c>
      <c r="I44" s="406" t="s">
        <v>640</v>
      </c>
      <c r="J44" s="407" t="s">
        <v>860</v>
      </c>
      <c r="K44" s="403" t="s">
        <v>11</v>
      </c>
      <c r="L44" s="403">
        <v>247</v>
      </c>
      <c r="M44" s="403" t="str">
        <f t="shared" ref="M44" si="38">IF(L44&lt;=2,"Muy Baja",IF(L44&lt;=24,"Baja",IF(L44&lt;=500,"Media",IF(L44&lt;=5000,"Alta",IF(L44&gt;5000,"Muy Alta"," ")))))</f>
        <v>Media</v>
      </c>
      <c r="N44" s="373">
        <f t="shared" ref="N44" si="39">IF(M44="Muy alta",100%,IF(M44="Alta",80%,IF(M44="Media",60%,IF(M44="Baja",40%,IF(M44="Muy baja",20%,0%)))))</f>
        <v>0.6</v>
      </c>
      <c r="O44" s="373" t="str">
        <f t="shared" ref="O44" ca="1" si="40">IF(P44=100%,"Catastrófico",IF(P44=80%,"Mayor",IF(P44=60%,"Moderado",IF(P44=40%,"Menor",IF(P44=20%,"Leve"," ")))))</f>
        <v>Catastrófico</v>
      </c>
      <c r="P44" s="373">
        <f ca="1">IFERROR(ROUND(AVERAGEIF(Impacto_Riesgos_Corrupción!$C$9:$AA$137,Mapa_riesgos_corrupción!A44,Impacto_Riesgos_Corrupción!$AA$9:$AA$137),0),0)</f>
        <v>1</v>
      </c>
      <c r="Q44" s="373" t="str">
        <f ca="1">IF(OR(AND(M44="Muy Baja",O44="Leve"),AND(M44="Muy Baja",O44="Menor"),AND(M44="Baja",O44="Leve")),"Bajo",IF(OR(AND(M44="Muy Baja",O44="Moderado"),AND(M44="Baja",O44="Menor"),AND(M44="Baja",O44="Moderado"),AND(M44="Media",O44="Leve"),AND(M44="Media",O44="Menor"),AND(M44="Media",O44="Moderado"),AND(M44="Alta",O44="Leve"),AND(M44="Alta",O44="Menor")),"Moderado",IF(OR(AND(M44="Muy Baja",O44="Mayor"),AND(M44="Baja",O44="Mayor"),AND(M44="Media",O44="Mayor"),AND(M44="Alta",O44="Moderado"),AND(M44="Alta",O44="Mayor"),AND(M44="Muy Alta",O44="Leve"),AND(M44="Muy Alta",O44="Menor"),AND(M44="Muy Alta",O44="Moderado"),AND(M44="Muy Alta",O44="Mayor")),"Alto",IF(OR(AND(M44="Muy Alta",O44="Catastrófico"),AND(M44="Alta",O44="Catastrófico"),AND(M44="Media",O44="Catastrófico"),AND(M44="Baja",O44="Catastrófico"),AND(M44="Muy Baja",O44="Catastrófico")),"Extremo"," "))))</f>
        <v>Extremo</v>
      </c>
      <c r="R44" s="277" t="s">
        <v>898</v>
      </c>
      <c r="S44" s="278" t="s">
        <v>895</v>
      </c>
      <c r="T44" s="279" t="s">
        <v>832</v>
      </c>
      <c r="U44" s="280" t="str">
        <f t="shared" si="0"/>
        <v>Probabilidad</v>
      </c>
      <c r="V44" s="279" t="s">
        <v>857</v>
      </c>
      <c r="W44" s="281">
        <f t="shared" si="1"/>
        <v>0.4</v>
      </c>
      <c r="X44" s="279" t="s">
        <v>862</v>
      </c>
      <c r="Y44" s="279" t="s">
        <v>869</v>
      </c>
      <c r="Z44" s="279" t="s">
        <v>864</v>
      </c>
      <c r="AA44" s="263">
        <f>IF(U44="Probabilidad",(N44-(N44*W44)),N44)</f>
        <v>0.36</v>
      </c>
      <c r="AB44" s="413" t="str">
        <f t="shared" ref="AB44" si="41">IF(AC44&lt;=20%,"Muy Baja",IF(AC44&lt;=40%,"Baja",IF(AC44&lt;=60%,"Media",IF(AC44&lt;=80%,"Alta",IF(AC44&lt;=100%,"Muy Alta",0%)))))</f>
        <v>Muy Baja</v>
      </c>
      <c r="AC44" s="416">
        <f>AA49</f>
        <v>3.8102399999999995E-2</v>
      </c>
      <c r="AD44" s="264">
        <f ca="1">IF(U44="Impacto",(P44-(P44*W44)),P44)</f>
        <v>1</v>
      </c>
      <c r="AE44" s="419" t="str">
        <f t="shared" ref="AE44" ca="1" si="42">IF(AF44&lt;=20%,"Leve",IF(AF44&lt;=40%,"Menor",IF(AF44&lt;=60%,"Moderado",IF(AF44&lt;=80%,"Mayor",IF(AF44&lt;=100%,"Catastrófico",0%)))))</f>
        <v>Catastrófico</v>
      </c>
      <c r="AF44" s="416">
        <f ca="1">AD49</f>
        <v>1</v>
      </c>
      <c r="AG44" s="419" t="str">
        <f t="shared" ref="AG44" ca="1" si="43">IF(OR(AND(AB44="Muy Baja",AE44="Leve"),AND(AB44="Muy Baja",AE44="Menor"),AND(AB44="Baja",AE44="Leve")),"Bajo",IF(OR(AND(AB44="Muy Baja",AE44="Moderado"),AND(AB44="Baja",AE44="Menor"),AND(AB44="Baja",AE44="Moderado"),AND(AB44="Media",AE44="Leve"),AND(AB44="Media",AE44="Menor"),AND(AB44="Media",AE44="Moderado"),AND(AB44="Alta",AE44="Leve"),AND(AB44="Alta",AE44="Menor")),"Moderado",IF(OR(AND(AB44="Muy Baja",AE44="Mayor"),AND(AB44="Baja",AE44="Mayor"),AND(AB44="Media",AE44="Mayor"),AND(AB44="Alta",AE44="Moderado"),AND(AB44="Alta",AE44="Mayor"),AND(AB44="Muy Alta",AE44="Leve"),AND(AB44="Muy Alta",AE44="Menor"),AND(AB44="Muy Alta",AE44="Moderado"),AND(AB44="Muy Alta",AE44="Mayor")),"Alto",IF(OR(AND(AB44="Muy Alta",AE44="Catastrófico"),AND(AB44="Alta",AE44="Catastrófico"),AND(AB44="Media",AE44="Catastrófico"),AND(AB44="Baja",AE44="Catastrófico"),AND(AB44="Muy Baja",AE44="Catastrófico")),"Extremo",0%))))</f>
        <v>Extremo</v>
      </c>
      <c r="AH44" s="381" t="s">
        <v>896</v>
      </c>
      <c r="AI44" s="342" t="s">
        <v>933</v>
      </c>
      <c r="AJ44" s="377" t="s">
        <v>934</v>
      </c>
      <c r="AK44" s="395">
        <v>44270</v>
      </c>
      <c r="AL44" s="395">
        <v>44296</v>
      </c>
      <c r="AM44" s="342"/>
      <c r="AN44" s="342" t="s">
        <v>897</v>
      </c>
    </row>
    <row r="45" spans="1:40" ht="102" customHeight="1" x14ac:dyDescent="0.25">
      <c r="A45" s="404"/>
      <c r="B45" s="404"/>
      <c r="C45" s="404"/>
      <c r="D45" s="404"/>
      <c r="E45" s="404"/>
      <c r="F45" s="404"/>
      <c r="G45" s="336"/>
      <c r="H45" s="336"/>
      <c r="I45" s="336"/>
      <c r="J45" s="408"/>
      <c r="K45" s="404"/>
      <c r="L45" s="404"/>
      <c r="M45" s="404"/>
      <c r="N45" s="374"/>
      <c r="O45" s="374"/>
      <c r="P45" s="374"/>
      <c r="Q45" s="374"/>
      <c r="R45" s="277" t="s">
        <v>899</v>
      </c>
      <c r="S45" s="278" t="s">
        <v>900</v>
      </c>
      <c r="T45" s="279" t="s">
        <v>832</v>
      </c>
      <c r="U45" s="280" t="str">
        <f t="shared" si="0"/>
        <v>Probabilidad</v>
      </c>
      <c r="V45" s="279" t="s">
        <v>857</v>
      </c>
      <c r="W45" s="281">
        <f t="shared" si="1"/>
        <v>0.4</v>
      </c>
      <c r="X45" s="279" t="s">
        <v>862</v>
      </c>
      <c r="Y45" s="279" t="s">
        <v>863</v>
      </c>
      <c r="Z45" s="279" t="s">
        <v>864</v>
      </c>
      <c r="AA45" s="263">
        <f>IF(U45="Probabilidad",(AA44-(AA44*W45)),AA44)</f>
        <v>0.216</v>
      </c>
      <c r="AB45" s="414"/>
      <c r="AC45" s="417"/>
      <c r="AD45" s="264">
        <f ca="1">IF(U45="Impacto",(AD44-(AD44*W45)),AD44)</f>
        <v>1</v>
      </c>
      <c r="AE45" s="420"/>
      <c r="AF45" s="417"/>
      <c r="AG45" s="420"/>
      <c r="AH45" s="382"/>
      <c r="AI45" s="342"/>
      <c r="AJ45" s="377"/>
      <c r="AK45" s="395"/>
      <c r="AL45" s="395"/>
      <c r="AM45" s="341"/>
      <c r="AN45" s="341"/>
    </row>
    <row r="46" spans="1:40" ht="102" customHeight="1" x14ac:dyDescent="0.25">
      <c r="A46" s="404"/>
      <c r="B46" s="404"/>
      <c r="C46" s="404"/>
      <c r="D46" s="404"/>
      <c r="E46" s="404"/>
      <c r="F46" s="404"/>
      <c r="G46" s="336"/>
      <c r="H46" s="336"/>
      <c r="I46" s="336"/>
      <c r="J46" s="408"/>
      <c r="K46" s="404"/>
      <c r="L46" s="404"/>
      <c r="M46" s="404"/>
      <c r="N46" s="374"/>
      <c r="O46" s="374"/>
      <c r="P46" s="374"/>
      <c r="Q46" s="374"/>
      <c r="R46" s="277" t="s">
        <v>901</v>
      </c>
      <c r="S46" s="278" t="s">
        <v>885</v>
      </c>
      <c r="T46" s="279" t="s">
        <v>854</v>
      </c>
      <c r="U46" s="280" t="str">
        <f t="shared" si="0"/>
        <v>Probabilidad</v>
      </c>
      <c r="V46" s="279" t="s">
        <v>857</v>
      </c>
      <c r="W46" s="281">
        <f t="shared" si="1"/>
        <v>0.3</v>
      </c>
      <c r="X46" s="279" t="s">
        <v>862</v>
      </c>
      <c r="Y46" s="279" t="s">
        <v>863</v>
      </c>
      <c r="Z46" s="279" t="s">
        <v>864</v>
      </c>
      <c r="AA46" s="263">
        <f>IF(U46="Probabilidad",(AA45-(AA45*W46)),AA45)</f>
        <v>0.1512</v>
      </c>
      <c r="AB46" s="414"/>
      <c r="AC46" s="417"/>
      <c r="AD46" s="264">
        <f t="shared" ref="AD46:AD48" ca="1" si="44">IF(U46="Impacto",(AD45-(AD45*W46)),AD45)</f>
        <v>1</v>
      </c>
      <c r="AE46" s="420"/>
      <c r="AF46" s="417"/>
      <c r="AG46" s="420"/>
      <c r="AH46" s="382"/>
      <c r="AI46" s="342" t="s">
        <v>988</v>
      </c>
      <c r="AJ46" s="377" t="s">
        <v>934</v>
      </c>
      <c r="AK46" s="342" t="s">
        <v>987</v>
      </c>
      <c r="AL46" s="360" t="s">
        <v>937</v>
      </c>
      <c r="AM46" s="342"/>
      <c r="AN46" s="342" t="s">
        <v>897</v>
      </c>
    </row>
    <row r="47" spans="1:40" ht="102" customHeight="1" x14ac:dyDescent="0.25">
      <c r="A47" s="404"/>
      <c r="B47" s="404"/>
      <c r="C47" s="404"/>
      <c r="D47" s="404"/>
      <c r="E47" s="404"/>
      <c r="F47" s="404"/>
      <c r="G47" s="336"/>
      <c r="H47" s="336"/>
      <c r="I47" s="336"/>
      <c r="J47" s="408"/>
      <c r="K47" s="404"/>
      <c r="L47" s="404"/>
      <c r="M47" s="404"/>
      <c r="N47" s="374"/>
      <c r="O47" s="374"/>
      <c r="P47" s="374"/>
      <c r="Q47" s="374"/>
      <c r="R47" s="277" t="s">
        <v>902</v>
      </c>
      <c r="S47" s="278" t="s">
        <v>903</v>
      </c>
      <c r="T47" s="279" t="s">
        <v>832</v>
      </c>
      <c r="U47" s="280" t="str">
        <f t="shared" si="0"/>
        <v>Probabilidad</v>
      </c>
      <c r="V47" s="279" t="s">
        <v>857</v>
      </c>
      <c r="W47" s="281">
        <f t="shared" si="1"/>
        <v>0.4</v>
      </c>
      <c r="X47" s="279" t="s">
        <v>862</v>
      </c>
      <c r="Y47" s="279" t="s">
        <v>863</v>
      </c>
      <c r="Z47" s="279" t="s">
        <v>864</v>
      </c>
      <c r="AA47" s="263">
        <f>IF(U47="Probabilidad",(AA46-(AA46*W47)),AA46)</f>
        <v>9.0719999999999995E-2</v>
      </c>
      <c r="AB47" s="414"/>
      <c r="AC47" s="417"/>
      <c r="AD47" s="264">
        <f t="shared" ca="1" si="44"/>
        <v>1</v>
      </c>
      <c r="AE47" s="420"/>
      <c r="AF47" s="417"/>
      <c r="AG47" s="420"/>
      <c r="AH47" s="382"/>
      <c r="AI47" s="342"/>
      <c r="AJ47" s="377"/>
      <c r="AK47" s="341"/>
      <c r="AL47" s="341"/>
      <c r="AM47" s="341"/>
      <c r="AN47" s="341"/>
    </row>
    <row r="48" spans="1:40" ht="102" customHeight="1" x14ac:dyDescent="0.25">
      <c r="A48" s="404"/>
      <c r="B48" s="404"/>
      <c r="C48" s="405"/>
      <c r="D48" s="405"/>
      <c r="E48" s="405"/>
      <c r="F48" s="405"/>
      <c r="G48" s="336"/>
      <c r="H48" s="336"/>
      <c r="I48" s="336"/>
      <c r="J48" s="408"/>
      <c r="K48" s="404"/>
      <c r="L48" s="404"/>
      <c r="M48" s="404"/>
      <c r="N48" s="374"/>
      <c r="O48" s="374"/>
      <c r="P48" s="374"/>
      <c r="Q48" s="374"/>
      <c r="R48" s="277" t="s">
        <v>904</v>
      </c>
      <c r="S48" s="278" t="s">
        <v>958</v>
      </c>
      <c r="T48" s="279" t="s">
        <v>832</v>
      </c>
      <c r="U48" s="280" t="str">
        <f t="shared" si="0"/>
        <v>Probabilidad</v>
      </c>
      <c r="V48" s="279" t="s">
        <v>857</v>
      </c>
      <c r="W48" s="281">
        <f t="shared" si="1"/>
        <v>0.4</v>
      </c>
      <c r="X48" s="279" t="s">
        <v>862</v>
      </c>
      <c r="Y48" s="279" t="s">
        <v>863</v>
      </c>
      <c r="Z48" s="279" t="s">
        <v>864</v>
      </c>
      <c r="AA48" s="263">
        <f>IF(U48="Probabilidad",(AA47-(AA47*W48)),AA47)</f>
        <v>5.4431999999999994E-2</v>
      </c>
      <c r="AB48" s="414"/>
      <c r="AC48" s="417"/>
      <c r="AD48" s="264">
        <f t="shared" ca="1" si="44"/>
        <v>1</v>
      </c>
      <c r="AE48" s="420"/>
      <c r="AF48" s="417"/>
      <c r="AG48" s="420"/>
      <c r="AH48" s="382"/>
      <c r="AI48" s="353" t="s">
        <v>940</v>
      </c>
      <c r="AJ48" s="362" t="s">
        <v>106</v>
      </c>
      <c r="AK48" s="353" t="s">
        <v>936</v>
      </c>
      <c r="AL48" s="364" t="s">
        <v>937</v>
      </c>
      <c r="AM48" s="353"/>
      <c r="AN48" s="353" t="s">
        <v>897</v>
      </c>
    </row>
    <row r="49" spans="1:40" ht="102" customHeight="1" x14ac:dyDescent="0.25">
      <c r="A49" s="405"/>
      <c r="B49" s="405"/>
      <c r="C49" s="265"/>
      <c r="D49" s="265"/>
      <c r="E49" s="265"/>
      <c r="F49" s="265"/>
      <c r="G49" s="337"/>
      <c r="H49" s="337"/>
      <c r="I49" s="337"/>
      <c r="J49" s="409"/>
      <c r="K49" s="405"/>
      <c r="L49" s="405"/>
      <c r="M49" s="405"/>
      <c r="N49" s="375"/>
      <c r="O49" s="375"/>
      <c r="P49" s="375"/>
      <c r="Q49" s="375"/>
      <c r="R49" s="277" t="s">
        <v>983</v>
      </c>
      <c r="S49" s="278" t="s">
        <v>986</v>
      </c>
      <c r="T49" s="279" t="s">
        <v>854</v>
      </c>
      <c r="U49" s="280" t="str">
        <f t="shared" si="0"/>
        <v>Probabilidad</v>
      </c>
      <c r="V49" s="279" t="s">
        <v>857</v>
      </c>
      <c r="W49" s="281">
        <f t="shared" si="1"/>
        <v>0.3</v>
      </c>
      <c r="X49" s="279" t="s">
        <v>862</v>
      </c>
      <c r="Y49" s="279" t="s">
        <v>869</v>
      </c>
      <c r="Z49" s="279" t="s">
        <v>864</v>
      </c>
      <c r="AA49" s="263">
        <f>IF(U49="Probabilidad",(AA48-(AA48*W49)),AA48)</f>
        <v>3.8102399999999995E-2</v>
      </c>
      <c r="AB49" s="415"/>
      <c r="AC49" s="418"/>
      <c r="AD49" s="264">
        <f ca="1">IF(U49="Impacto",(AD48-(AD48*W49)),AD48)</f>
        <v>1</v>
      </c>
      <c r="AE49" s="421"/>
      <c r="AF49" s="418"/>
      <c r="AG49" s="421"/>
      <c r="AH49" s="383"/>
      <c r="AI49" s="352"/>
      <c r="AJ49" s="363"/>
      <c r="AK49" s="352"/>
      <c r="AL49" s="352"/>
      <c r="AM49" s="352"/>
      <c r="AN49" s="352"/>
    </row>
    <row r="50" spans="1:40" ht="87" hidden="1" customHeight="1" x14ac:dyDescent="0.25">
      <c r="A50" s="403">
        <v>10</v>
      </c>
      <c r="B50" s="403" t="str">
        <f>+VLOOKUP(A50,Tabla_Riesgos[[Número]:[Área]],2,FALSE)</f>
        <v>TODOS LOS PROCESOS</v>
      </c>
      <c r="C50" s="403"/>
      <c r="D50" s="403"/>
      <c r="E50" s="403"/>
      <c r="F50" s="403"/>
      <c r="G50" s="406" t="str">
        <f>+VLOOKUP(A50,Tabla_Riesgos[[Número]:[Área]],3,FALSE)</f>
        <v>Puede ocurrir que teniendo conocimiento de una conducta delictiva, no se informe a las autoridades por temor a repercusiones sociales o financieras. Omisión de denuncia</v>
      </c>
      <c r="H50" s="406" t="s">
        <v>642</v>
      </c>
      <c r="I50" s="406" t="s">
        <v>640</v>
      </c>
      <c r="J50" s="407" t="s">
        <v>860</v>
      </c>
      <c r="K50" s="403" t="s">
        <v>11</v>
      </c>
      <c r="L50" s="403">
        <v>247</v>
      </c>
      <c r="M50" s="403" t="str">
        <f t="shared" ref="M50" si="45">IF(L50&lt;=2,"Muy Baja",IF(L50&lt;=24,"Baja",IF(L50&lt;=500,"Media",IF(L50&lt;=5000,"Alta",IF(L50&gt;5000,"Muy Alta"," ")))))</f>
        <v>Media</v>
      </c>
      <c r="N50" s="373">
        <f t="shared" ref="N50" si="46">IF(M50="Muy alta",100%,IF(M50="Alta",80%,IF(M50="Media",60%,IF(M50="Baja",40%,IF(M50="Muy baja",20%,0%)))))</f>
        <v>0.6</v>
      </c>
      <c r="O50" s="373" t="str">
        <f t="shared" ref="O50" ca="1" si="47">IF(P50=100%,"Catastrófico",IF(P50=80%,"Mayor",IF(P50=60%,"Moderado",IF(P50=40%,"Menor",IF(P50=20%,"Leve"," ")))))</f>
        <v>Catastrófico</v>
      </c>
      <c r="P50" s="373">
        <f ca="1">IFERROR(ROUND(AVERAGEIF(Impacto_Riesgos_Corrupción!$C$9:$AA$137,Mapa_riesgos_corrupción!A50,Impacto_Riesgos_Corrupción!$AA$9:$AA$137),0),0)</f>
        <v>1</v>
      </c>
      <c r="Q50" s="373" t="str">
        <f ca="1">IF(OR(AND(M50="Muy Baja",O50="Leve"),AND(M50="Muy Baja",O50="Menor"),AND(M50="Baja",O50="Leve")),"Bajo",IF(OR(AND(M50="Muy Baja",O50="Moderado"),AND(M50="Baja",O50="Menor"),AND(M50="Baja",O50="Moderado"),AND(M50="Media",O50="Leve"),AND(M50="Media",O50="Menor"),AND(M50="Media",O50="Moderado"),AND(M50="Alta",O50="Leve"),AND(M50="Alta",O50="Menor")),"Moderado",IF(OR(AND(M50="Muy Baja",O50="Mayor"),AND(M50="Baja",O50="Mayor"),AND(M50="Media",O50="Mayor"),AND(M50="Alta",O50="Moderado"),AND(M50="Alta",O50="Mayor"),AND(M50="Muy Alta",O50="Leve"),AND(M50="Muy Alta",O50="Menor"),AND(M50="Muy Alta",O50="Moderado"),AND(M50="Muy Alta",O50="Mayor")),"Alto",IF(OR(AND(M50="Muy Alta",O50="Catastrófico"),AND(M50="Alta",O50="Catastrófico"),AND(M50="Media",O50="Catastrófico"),AND(M50="Baja",O50="Catastrófico"),AND(M50="Muy Baja",O50="Catastrófico")),"Extremo"," "))))</f>
        <v>Extremo</v>
      </c>
      <c r="R50" s="277" t="s">
        <v>905</v>
      </c>
      <c r="S50" s="278" t="s">
        <v>958</v>
      </c>
      <c r="T50" s="279" t="s">
        <v>832</v>
      </c>
      <c r="U50" s="280" t="str">
        <f t="shared" si="0"/>
        <v>Probabilidad</v>
      </c>
      <c r="V50" s="279" t="s">
        <v>857</v>
      </c>
      <c r="W50" s="281">
        <f t="shared" si="1"/>
        <v>0.4</v>
      </c>
      <c r="X50" s="279" t="s">
        <v>862</v>
      </c>
      <c r="Y50" s="279" t="s">
        <v>863</v>
      </c>
      <c r="Z50" s="279" t="s">
        <v>864</v>
      </c>
      <c r="AA50" s="263">
        <f>IF(U50="Probabilidad",(N50-(N50*W50)),N50)</f>
        <v>0.36</v>
      </c>
      <c r="AB50" s="413" t="str">
        <f t="shared" ref="AB50" si="48">IF(AC50&lt;=20%,"Muy Baja",IF(AC50&lt;=40%,"Baja",IF(AC50&lt;=60%,"Media",IF(AC50&lt;=80%,"Alta",IF(AC50&lt;=100%,"Muy Alta",0%)))))</f>
        <v>Baja</v>
      </c>
      <c r="AC50" s="416">
        <f>AA54</f>
        <v>0.252</v>
      </c>
      <c r="AD50" s="264">
        <f ca="1">IF(U50="Impacto",(P50-(P50*W50)),P50)</f>
        <v>1</v>
      </c>
      <c r="AE50" s="419" t="str">
        <f t="shared" ref="AE50" ca="1" si="49">IF(AF50&lt;=20%,"Leve",IF(AF50&lt;=40%,"Menor",IF(AF50&lt;=60%,"Moderado",IF(AF50&lt;=80%,"Mayor",IF(AF50&lt;=100%,"Catastrófico",0%)))))</f>
        <v>Mayor</v>
      </c>
      <c r="AF50" s="416">
        <f ca="1">AD54</f>
        <v>0.75</v>
      </c>
      <c r="AG50" s="419" t="str">
        <f t="shared" ref="AG50" ca="1" si="50">IF(OR(AND(AB50="Muy Baja",AE50="Leve"),AND(AB50="Muy Baja",AE50="Menor"),AND(AB50="Baja",AE50="Leve")),"Bajo",IF(OR(AND(AB50="Muy Baja",AE50="Moderado"),AND(AB50="Baja",AE50="Menor"),AND(AB50="Baja",AE50="Moderado"),AND(AB50="Media",AE50="Leve"),AND(AB50="Media",AE50="Menor"),AND(AB50="Media",AE50="Moderado"),AND(AB50="Alta",AE50="Leve"),AND(AB50="Alta",AE50="Menor")),"Moderado",IF(OR(AND(AB50="Muy Baja",AE50="Mayor"),AND(AB50="Baja",AE50="Mayor"),AND(AB50="Media",AE50="Mayor"),AND(AB50="Alta",AE50="Moderado"),AND(AB50="Alta",AE50="Mayor"),AND(AB50="Muy Alta",AE50="Leve"),AND(AB50="Muy Alta",AE50="Menor"),AND(AB50="Muy Alta",AE50="Moderado"),AND(AB50="Muy Alta",AE50="Mayor")),"Alto",IF(OR(AND(AB50="Muy Alta",AE50="Catastrófico"),AND(AB50="Alta",AE50="Catastrófico"),AND(AB50="Media",AE50="Catastrófico"),AND(AB50="Baja",AE50="Catastrófico"),AND(AB50="Muy Baja",AE50="Catastrófico")),"Extremo",0%))))</f>
        <v>Alto</v>
      </c>
      <c r="AH50" s="381" t="s">
        <v>896</v>
      </c>
      <c r="AI50" s="257" t="s">
        <v>1005</v>
      </c>
      <c r="AJ50" s="293" t="s">
        <v>121</v>
      </c>
      <c r="AK50" s="258">
        <v>44459</v>
      </c>
      <c r="AL50" s="258">
        <v>44480</v>
      </c>
      <c r="AM50" s="171"/>
      <c r="AN50" s="171" t="s">
        <v>897</v>
      </c>
    </row>
    <row r="51" spans="1:40" ht="87" hidden="1" customHeight="1" x14ac:dyDescent="0.25">
      <c r="A51" s="404"/>
      <c r="B51" s="404"/>
      <c r="C51" s="404"/>
      <c r="D51" s="404"/>
      <c r="E51" s="404"/>
      <c r="F51" s="404"/>
      <c r="G51" s="336"/>
      <c r="H51" s="336"/>
      <c r="I51" s="336"/>
      <c r="J51" s="408"/>
      <c r="K51" s="404"/>
      <c r="L51" s="404"/>
      <c r="M51" s="404"/>
      <c r="N51" s="374"/>
      <c r="O51" s="374"/>
      <c r="P51" s="374"/>
      <c r="Q51" s="374"/>
      <c r="R51" s="277" t="s">
        <v>906</v>
      </c>
      <c r="S51" s="278" t="s">
        <v>986</v>
      </c>
      <c r="T51" s="279" t="s">
        <v>854</v>
      </c>
      <c r="U51" s="280" t="str">
        <f t="shared" si="0"/>
        <v>Probabilidad</v>
      </c>
      <c r="V51" s="279" t="s">
        <v>857</v>
      </c>
      <c r="W51" s="281">
        <f t="shared" si="1"/>
        <v>0.3</v>
      </c>
      <c r="X51" s="279" t="s">
        <v>862</v>
      </c>
      <c r="Y51" s="279" t="s">
        <v>869</v>
      </c>
      <c r="Z51" s="279" t="s">
        <v>864</v>
      </c>
      <c r="AA51" s="263">
        <f>IF(U51="Probabilidad",(AA50-(AA50*W51)),AA50)</f>
        <v>0.252</v>
      </c>
      <c r="AB51" s="414"/>
      <c r="AC51" s="417"/>
      <c r="AD51" s="264">
        <f ca="1">IF(U51="Impacto",(AD50-(AD50*W51)),AD50)</f>
        <v>1</v>
      </c>
      <c r="AE51" s="420"/>
      <c r="AF51" s="417"/>
      <c r="AG51" s="420"/>
      <c r="AH51" s="382"/>
      <c r="AI51" s="211"/>
      <c r="AJ51" s="298"/>
      <c r="AK51" s="211"/>
      <c r="AL51" s="211"/>
      <c r="AM51" s="211"/>
      <c r="AN51" s="171" t="s">
        <v>897</v>
      </c>
    </row>
    <row r="52" spans="1:40" ht="87" hidden="1" customHeight="1" x14ac:dyDescent="0.25">
      <c r="A52" s="404"/>
      <c r="B52" s="404"/>
      <c r="C52" s="404"/>
      <c r="D52" s="404"/>
      <c r="E52" s="404"/>
      <c r="F52" s="404"/>
      <c r="G52" s="336"/>
      <c r="H52" s="336"/>
      <c r="I52" s="336"/>
      <c r="J52" s="408"/>
      <c r="K52" s="404"/>
      <c r="L52" s="404"/>
      <c r="M52" s="404"/>
      <c r="N52" s="374"/>
      <c r="O52" s="374"/>
      <c r="P52" s="374"/>
      <c r="Q52" s="374"/>
      <c r="R52" s="277" t="s">
        <v>907</v>
      </c>
      <c r="S52" s="278" t="s">
        <v>967</v>
      </c>
      <c r="T52" s="279" t="s">
        <v>855</v>
      </c>
      <c r="U52" s="280" t="str">
        <f t="shared" si="0"/>
        <v>Impacto</v>
      </c>
      <c r="V52" s="279" t="s">
        <v>857</v>
      </c>
      <c r="W52" s="281">
        <f t="shared" si="1"/>
        <v>0.25</v>
      </c>
      <c r="X52" s="279" t="s">
        <v>862</v>
      </c>
      <c r="Y52" s="279" t="s">
        <v>869</v>
      </c>
      <c r="Z52" s="279" t="s">
        <v>864</v>
      </c>
      <c r="AA52" s="263">
        <f>IF(U52="Probabilidad",(AA51-(AA51*W52)),AA51)</f>
        <v>0.252</v>
      </c>
      <c r="AB52" s="414"/>
      <c r="AC52" s="417"/>
      <c r="AD52" s="264">
        <f t="shared" ref="AD52:AD54" ca="1" si="51">IF(U52="Impacto",(AD51-(AD51*W52)),AD51)</f>
        <v>0.75</v>
      </c>
      <c r="AE52" s="420"/>
      <c r="AF52" s="417"/>
      <c r="AG52" s="420"/>
      <c r="AH52" s="382"/>
      <c r="AI52" s="211"/>
      <c r="AJ52" s="298"/>
      <c r="AK52" s="211"/>
      <c r="AL52" s="211"/>
      <c r="AM52" s="211"/>
      <c r="AN52" s="171" t="s">
        <v>897</v>
      </c>
    </row>
    <row r="53" spans="1:40" hidden="1" x14ac:dyDescent="0.25">
      <c r="A53" s="404"/>
      <c r="B53" s="404"/>
      <c r="C53" s="404"/>
      <c r="D53" s="404"/>
      <c r="E53" s="404"/>
      <c r="F53" s="404"/>
      <c r="G53" s="336"/>
      <c r="H53" s="336"/>
      <c r="I53" s="336"/>
      <c r="J53" s="408"/>
      <c r="K53" s="404"/>
      <c r="L53" s="404"/>
      <c r="M53" s="404"/>
      <c r="N53" s="374"/>
      <c r="O53" s="374"/>
      <c r="P53" s="374"/>
      <c r="Q53" s="374"/>
      <c r="R53" s="277"/>
      <c r="S53" s="282"/>
      <c r="T53" s="279"/>
      <c r="U53" s="280" t="str">
        <f t="shared" si="0"/>
        <v xml:space="preserve"> </v>
      </c>
      <c r="V53" s="279"/>
      <c r="W53" s="281">
        <f t="shared" si="1"/>
        <v>0</v>
      </c>
      <c r="X53" s="279"/>
      <c r="Y53" s="279"/>
      <c r="Z53" s="279"/>
      <c r="AA53" s="263">
        <f>IF(U53="Probabilidad",(AA52-(AA52*W53)),AA52)</f>
        <v>0.252</v>
      </c>
      <c r="AB53" s="414"/>
      <c r="AC53" s="417"/>
      <c r="AD53" s="264">
        <f t="shared" ca="1" si="51"/>
        <v>0.75</v>
      </c>
      <c r="AE53" s="420"/>
      <c r="AF53" s="417"/>
      <c r="AG53" s="420"/>
      <c r="AH53" s="382"/>
      <c r="AI53" s="211"/>
      <c r="AJ53" s="298"/>
      <c r="AK53" s="211"/>
      <c r="AL53" s="211"/>
      <c r="AM53" s="211"/>
      <c r="AN53" s="171" t="s">
        <v>897</v>
      </c>
    </row>
    <row r="54" spans="1:40" hidden="1" x14ac:dyDescent="0.25">
      <c r="A54" s="405"/>
      <c r="B54" s="405"/>
      <c r="C54" s="405"/>
      <c r="D54" s="405"/>
      <c r="E54" s="405"/>
      <c r="F54" s="405"/>
      <c r="G54" s="337"/>
      <c r="H54" s="337"/>
      <c r="I54" s="337"/>
      <c r="J54" s="409"/>
      <c r="K54" s="405"/>
      <c r="L54" s="405"/>
      <c r="M54" s="405"/>
      <c r="N54" s="375"/>
      <c r="O54" s="375"/>
      <c r="P54" s="375"/>
      <c r="Q54" s="375"/>
      <c r="R54" s="277"/>
      <c r="S54" s="282"/>
      <c r="T54" s="279"/>
      <c r="U54" s="280" t="str">
        <f t="shared" si="0"/>
        <v xml:space="preserve"> </v>
      </c>
      <c r="V54" s="279"/>
      <c r="W54" s="281">
        <f t="shared" si="1"/>
        <v>0</v>
      </c>
      <c r="X54" s="279"/>
      <c r="Y54" s="279"/>
      <c r="Z54" s="279"/>
      <c r="AA54" s="263">
        <f>IF(U54="Probabilidad",(AA53-(AA53*W54)),AA53)</f>
        <v>0.252</v>
      </c>
      <c r="AB54" s="415"/>
      <c r="AC54" s="418"/>
      <c r="AD54" s="264">
        <f t="shared" ca="1" si="51"/>
        <v>0.75</v>
      </c>
      <c r="AE54" s="421"/>
      <c r="AF54" s="418"/>
      <c r="AG54" s="421"/>
      <c r="AH54" s="383"/>
      <c r="AI54" s="211"/>
      <c r="AJ54" s="298"/>
      <c r="AK54" s="211"/>
      <c r="AL54" s="211"/>
      <c r="AM54" s="211"/>
      <c r="AN54" s="171" t="s">
        <v>897</v>
      </c>
    </row>
    <row r="55" spans="1:40" ht="129.94999999999999" customHeight="1" x14ac:dyDescent="0.25">
      <c r="A55" s="403">
        <v>11</v>
      </c>
      <c r="B55" s="403" t="s">
        <v>908</v>
      </c>
      <c r="C55" s="403"/>
      <c r="D55" s="403"/>
      <c r="E55" s="403"/>
      <c r="F55" s="403"/>
      <c r="G55" s="403" t="str">
        <f>+VLOOKUP(A55,Tabla_Riesgos[[Número]:[Área]],3,FALSE)</f>
        <v xml:space="preserve">Posibilidad de que uno o varios funcionarios utilicen de forma  indebida la información  privilegiada de los sistemas de información para obtener beneficio privado. </v>
      </c>
      <c r="H55" s="403" t="s">
        <v>643</v>
      </c>
      <c r="I55" s="403" t="s">
        <v>644</v>
      </c>
      <c r="J55" s="407" t="s">
        <v>860</v>
      </c>
      <c r="K55" s="403" t="s">
        <v>11</v>
      </c>
      <c r="L55" s="403">
        <f>247*8</f>
        <v>1976</v>
      </c>
      <c r="M55" s="403" t="str">
        <f t="shared" ref="M55" si="52">IF(L55&lt;=2,"Muy Baja",IF(L55&lt;=24,"Baja",IF(L55&lt;=500,"Media",IF(L55&lt;=5000,"Alta",IF(L55&gt;5000,"Muy Alta"," ")))))</f>
        <v>Alta</v>
      </c>
      <c r="N55" s="373">
        <f t="shared" ref="N55" si="53">IF(M55="Muy alta",100%,IF(M55="Alta",80%,IF(M55="Media",60%,IF(M55="Baja",40%,IF(M55="Muy baja",20%,0%)))))</f>
        <v>0.8</v>
      </c>
      <c r="O55" s="373" t="str">
        <f t="shared" ref="O55" ca="1" si="54">IF(P55=100%,"Catastrófico",IF(P55=80%,"Mayor",IF(P55=60%,"Moderado",IF(P55=40%,"Menor",IF(P55=20%,"Leve"," ")))))</f>
        <v>Catastrófico</v>
      </c>
      <c r="P55" s="373">
        <f ca="1">IFERROR(ROUND(AVERAGEIF(Impacto_Riesgos_Corrupción!$C$9:$AA$137,Mapa_riesgos_corrupción!A55,Impacto_Riesgos_Corrupción!$AA$9:$AA$137),0),0)</f>
        <v>1</v>
      </c>
      <c r="Q55" s="373" t="str">
        <f ca="1">IF(OR(AND(M55="Muy Baja",O55="Leve"),AND(M55="Muy Baja",O55="Menor"),AND(M55="Baja",O55="Leve")),"Bajo",IF(OR(AND(M55="Muy Baja",O55="Moderado"),AND(M55="Baja",O55="Menor"),AND(M55="Baja",O55="Moderado"),AND(M55="Media",O55="Leve"),AND(M55="Media",O55="Menor"),AND(M55="Media",O55="Moderado"),AND(M55="Alta",O55="Leve"),AND(M55="Alta",O55="Menor")),"Moderado",IF(OR(AND(M55="Muy Baja",O55="Mayor"),AND(M55="Baja",O55="Mayor"),AND(M55="Media",O55="Mayor"),AND(M55="Alta",O55="Moderado"),AND(M55="Alta",O55="Mayor"),AND(M55="Muy Alta",O55="Leve"),AND(M55="Muy Alta",O55="Menor"),AND(M55="Muy Alta",O55="Moderado"),AND(M55="Muy Alta",O55="Mayor")),"Alto",IF(OR(AND(M55="Muy Alta",O55="Catastrófico"),AND(M55="Alta",O55="Catastrófico"),AND(M55="Media",O55="Catastrófico"),AND(M55="Baja",O55="Catastrófico"),AND(M55="Muy Baja",O55="Catastrófico")),"Extremo"," "))))</f>
        <v>Extremo</v>
      </c>
      <c r="R55" s="277" t="s">
        <v>909</v>
      </c>
      <c r="S55" s="278" t="s">
        <v>910</v>
      </c>
      <c r="T55" s="279" t="s">
        <v>832</v>
      </c>
      <c r="U55" s="280" t="str">
        <f t="shared" si="0"/>
        <v>Probabilidad</v>
      </c>
      <c r="V55" s="279" t="s">
        <v>857</v>
      </c>
      <c r="W55" s="281">
        <f t="shared" si="1"/>
        <v>0.4</v>
      </c>
      <c r="X55" s="279" t="s">
        <v>862</v>
      </c>
      <c r="Y55" s="279" t="s">
        <v>869</v>
      </c>
      <c r="Z55" s="279" t="s">
        <v>864</v>
      </c>
      <c r="AA55" s="263">
        <f>IF(U55="Probabilidad",(N55-(N55*W55)),N55)</f>
        <v>0.48</v>
      </c>
      <c r="AB55" s="413" t="str">
        <f t="shared" ref="AB55" si="55">IF(AC55&lt;=20%,"Muy Baja",IF(AC55&lt;=40%,"Baja",IF(AC55&lt;=60%,"Media",IF(AC55&lt;=80%,"Alta",IF(AC55&lt;=100%,"Muy Alta",0%)))))</f>
        <v>Muy Baja</v>
      </c>
      <c r="AC55" s="416">
        <f>AA62</f>
        <v>5.08032E-2</v>
      </c>
      <c r="AD55" s="264">
        <f ca="1">IF(U55="Impacto",(P55-(P55*W55)),P55)</f>
        <v>1</v>
      </c>
      <c r="AE55" s="419" t="str">
        <f t="shared" ref="AE55" ca="1" si="56">IF(AF55&lt;=20%,"Leve",IF(AF55&lt;=40%,"Menor",IF(AF55&lt;=60%,"Moderado",IF(AF55&lt;=80%,"Mayor",IF(AF55&lt;=100%,"Catastrófico",0%)))))</f>
        <v>Moderado</v>
      </c>
      <c r="AF55" s="416">
        <f ca="1">AD62</f>
        <v>0.48750000000000004</v>
      </c>
      <c r="AG55" s="419" t="str">
        <f t="shared" ref="AG55" ca="1" si="57">IF(OR(AND(AB55="Muy Baja",AE55="Leve"),AND(AB55="Muy Baja",AE55="Menor"),AND(AB55="Baja",AE55="Leve")),"Bajo",IF(OR(AND(AB55="Muy Baja",AE55="Moderado"),AND(AB55="Baja",AE55="Menor"),AND(AB55="Baja",AE55="Moderado"),AND(AB55="Media",AE55="Leve"),AND(AB55="Media",AE55="Menor"),AND(AB55="Media",AE55="Moderado"),AND(AB55="Alta",AE55="Leve"),AND(AB55="Alta",AE55="Menor")),"Moderado",IF(OR(AND(AB55="Muy Baja",AE55="Mayor"),AND(AB55="Baja",AE55="Mayor"),AND(AB55="Media",AE55="Mayor"),AND(AB55="Alta",AE55="Moderado"),AND(AB55="Alta",AE55="Mayor"),AND(AB55="Muy Alta",AE55="Leve"),AND(AB55="Muy Alta",AE55="Menor"),AND(AB55="Muy Alta",AE55="Moderado"),AND(AB55="Muy Alta",AE55="Mayor")),"Alto",IF(OR(AND(AB55="Muy Alta",AE55="Catastrófico"),AND(AB55="Alta",AE55="Catastrófico"),AND(AB55="Media",AE55="Catastrófico"),AND(AB55="Baja",AE55="Catastrófico"),AND(AB55="Muy Baja",AE55="Catastrófico")),"Extremo",0%))))</f>
        <v>Moderado</v>
      </c>
      <c r="AH55" s="381" t="s">
        <v>896</v>
      </c>
      <c r="AI55" s="339" t="s">
        <v>951</v>
      </c>
      <c r="AJ55" s="332" t="s">
        <v>950</v>
      </c>
      <c r="AK55" s="369">
        <v>44119</v>
      </c>
      <c r="AL55" s="392">
        <v>44561</v>
      </c>
      <c r="AM55" s="373"/>
      <c r="AN55" s="371" t="s">
        <v>897</v>
      </c>
    </row>
    <row r="56" spans="1:40" ht="129.94999999999999" customHeight="1" x14ac:dyDescent="0.25">
      <c r="A56" s="404"/>
      <c r="B56" s="404"/>
      <c r="C56" s="404"/>
      <c r="D56" s="404"/>
      <c r="E56" s="404"/>
      <c r="F56" s="404"/>
      <c r="G56" s="404"/>
      <c r="H56" s="404"/>
      <c r="I56" s="404"/>
      <c r="J56" s="408"/>
      <c r="K56" s="404"/>
      <c r="L56" s="404"/>
      <c r="M56" s="404"/>
      <c r="N56" s="374"/>
      <c r="O56" s="374"/>
      <c r="P56" s="374"/>
      <c r="Q56" s="374"/>
      <c r="R56" s="277" t="s">
        <v>911</v>
      </c>
      <c r="S56" s="278" t="s">
        <v>912</v>
      </c>
      <c r="T56" s="279" t="s">
        <v>832</v>
      </c>
      <c r="U56" s="280" t="str">
        <f t="shared" si="0"/>
        <v>Probabilidad</v>
      </c>
      <c r="V56" s="279" t="s">
        <v>857</v>
      </c>
      <c r="W56" s="281">
        <f t="shared" si="1"/>
        <v>0.4</v>
      </c>
      <c r="X56" s="279" t="s">
        <v>862</v>
      </c>
      <c r="Y56" s="279" t="s">
        <v>863</v>
      </c>
      <c r="Z56" s="279" t="s">
        <v>864</v>
      </c>
      <c r="AA56" s="263">
        <f t="shared" ref="AA56:AA62" si="58">IF(U56="Probabilidad",(AA55-(AA55*W56)),AA55)</f>
        <v>0.28799999999999998</v>
      </c>
      <c r="AB56" s="414"/>
      <c r="AC56" s="417"/>
      <c r="AD56" s="264">
        <f ca="1">IF(U56="Impacto",(AD55-(AD55*W56)),AD55)</f>
        <v>1</v>
      </c>
      <c r="AE56" s="420"/>
      <c r="AF56" s="417"/>
      <c r="AG56" s="420"/>
      <c r="AH56" s="382"/>
      <c r="AI56" s="389"/>
      <c r="AJ56" s="390"/>
      <c r="AK56" s="391"/>
      <c r="AL56" s="393"/>
      <c r="AM56" s="374"/>
      <c r="AN56" s="376"/>
    </row>
    <row r="57" spans="1:40" ht="129.94999999999999" customHeight="1" x14ac:dyDescent="0.25">
      <c r="A57" s="404"/>
      <c r="B57" s="404"/>
      <c r="C57" s="404"/>
      <c r="D57" s="404"/>
      <c r="E57" s="404"/>
      <c r="F57" s="404"/>
      <c r="G57" s="404"/>
      <c r="H57" s="404"/>
      <c r="I57" s="404"/>
      <c r="J57" s="408"/>
      <c r="K57" s="404"/>
      <c r="L57" s="404"/>
      <c r="M57" s="404"/>
      <c r="N57" s="374"/>
      <c r="O57" s="374"/>
      <c r="P57" s="374"/>
      <c r="Q57" s="374"/>
      <c r="R57" s="277" t="s">
        <v>913</v>
      </c>
      <c r="S57" s="278" t="s">
        <v>914</v>
      </c>
      <c r="T57" s="279" t="s">
        <v>855</v>
      </c>
      <c r="U57" s="280" t="str">
        <f t="shared" si="0"/>
        <v>Impacto</v>
      </c>
      <c r="V57" s="279" t="s">
        <v>856</v>
      </c>
      <c r="W57" s="281">
        <f t="shared" si="1"/>
        <v>0.35</v>
      </c>
      <c r="X57" s="279" t="s">
        <v>862</v>
      </c>
      <c r="Y57" s="279" t="s">
        <v>863</v>
      </c>
      <c r="Z57" s="279" t="s">
        <v>864</v>
      </c>
      <c r="AA57" s="263">
        <f t="shared" si="58"/>
        <v>0.28799999999999998</v>
      </c>
      <c r="AB57" s="414"/>
      <c r="AC57" s="417"/>
      <c r="AD57" s="264">
        <f t="shared" ref="AD57:AD59" ca="1" si="59">IF(U57="Impacto",(AD56-(AD56*W57)),AD56)</f>
        <v>0.65</v>
      </c>
      <c r="AE57" s="420"/>
      <c r="AF57" s="417"/>
      <c r="AG57" s="420"/>
      <c r="AH57" s="382"/>
      <c r="AI57" s="389"/>
      <c r="AJ57" s="390"/>
      <c r="AK57" s="391"/>
      <c r="AL57" s="393"/>
      <c r="AM57" s="374"/>
      <c r="AN57" s="376"/>
    </row>
    <row r="58" spans="1:40" ht="138" customHeight="1" x14ac:dyDescent="0.25">
      <c r="A58" s="404"/>
      <c r="B58" s="404"/>
      <c r="C58" s="404"/>
      <c r="D58" s="404"/>
      <c r="E58" s="404"/>
      <c r="F58" s="404"/>
      <c r="G58" s="404"/>
      <c r="H58" s="404"/>
      <c r="I58" s="404"/>
      <c r="J58" s="408"/>
      <c r="K58" s="404"/>
      <c r="L58" s="404"/>
      <c r="M58" s="404"/>
      <c r="N58" s="374"/>
      <c r="O58" s="374"/>
      <c r="P58" s="374"/>
      <c r="Q58" s="374"/>
      <c r="R58" s="277" t="s">
        <v>915</v>
      </c>
      <c r="S58" s="278" t="s">
        <v>996</v>
      </c>
      <c r="T58" s="279" t="s">
        <v>854</v>
      </c>
      <c r="U58" s="280" t="str">
        <f t="shared" si="0"/>
        <v>Probabilidad</v>
      </c>
      <c r="V58" s="279" t="s">
        <v>857</v>
      </c>
      <c r="W58" s="281">
        <f t="shared" si="1"/>
        <v>0.3</v>
      </c>
      <c r="X58" s="279" t="s">
        <v>862</v>
      </c>
      <c r="Y58" s="279" t="s">
        <v>863</v>
      </c>
      <c r="Z58" s="279" t="s">
        <v>864</v>
      </c>
      <c r="AA58" s="263">
        <f t="shared" si="58"/>
        <v>0.2016</v>
      </c>
      <c r="AB58" s="414"/>
      <c r="AC58" s="417"/>
      <c r="AD58" s="264">
        <f t="shared" ca="1" si="59"/>
        <v>0.65</v>
      </c>
      <c r="AE58" s="420"/>
      <c r="AF58" s="417"/>
      <c r="AG58" s="420"/>
      <c r="AH58" s="382"/>
      <c r="AI58" s="389"/>
      <c r="AJ58" s="390"/>
      <c r="AK58" s="391"/>
      <c r="AL58" s="393"/>
      <c r="AM58" s="374"/>
      <c r="AN58" s="376"/>
    </row>
    <row r="59" spans="1:40" ht="129.94999999999999" customHeight="1" x14ac:dyDescent="0.25">
      <c r="A59" s="404"/>
      <c r="B59" s="404"/>
      <c r="C59" s="405"/>
      <c r="D59" s="405"/>
      <c r="E59" s="405"/>
      <c r="F59" s="405"/>
      <c r="G59" s="404"/>
      <c r="H59" s="404"/>
      <c r="I59" s="404"/>
      <c r="J59" s="408"/>
      <c r="K59" s="404"/>
      <c r="L59" s="404"/>
      <c r="M59" s="404"/>
      <c r="N59" s="374"/>
      <c r="O59" s="374"/>
      <c r="P59" s="374"/>
      <c r="Q59" s="374"/>
      <c r="R59" s="277" t="s">
        <v>916</v>
      </c>
      <c r="S59" s="278" t="s">
        <v>917</v>
      </c>
      <c r="T59" s="279" t="s">
        <v>855</v>
      </c>
      <c r="U59" s="280" t="str">
        <f t="shared" si="0"/>
        <v>Impacto</v>
      </c>
      <c r="V59" s="279" t="s">
        <v>857</v>
      </c>
      <c r="W59" s="281">
        <f t="shared" si="1"/>
        <v>0.25</v>
      </c>
      <c r="X59" s="279" t="s">
        <v>862</v>
      </c>
      <c r="Y59" s="279" t="s">
        <v>863</v>
      </c>
      <c r="Z59" s="279" t="s">
        <v>864</v>
      </c>
      <c r="AA59" s="263">
        <f t="shared" si="58"/>
        <v>0.2016</v>
      </c>
      <c r="AB59" s="414"/>
      <c r="AC59" s="417"/>
      <c r="AD59" s="264">
        <f t="shared" ca="1" si="59"/>
        <v>0.48750000000000004</v>
      </c>
      <c r="AE59" s="420"/>
      <c r="AF59" s="417"/>
      <c r="AG59" s="420"/>
      <c r="AH59" s="382"/>
      <c r="AI59" s="389"/>
      <c r="AJ59" s="390"/>
      <c r="AK59" s="391"/>
      <c r="AL59" s="393"/>
      <c r="AM59" s="374"/>
      <c r="AN59" s="376"/>
    </row>
    <row r="60" spans="1:40" ht="129.94999999999999" customHeight="1" x14ac:dyDescent="0.25">
      <c r="A60" s="404"/>
      <c r="B60" s="404"/>
      <c r="C60" s="265"/>
      <c r="D60" s="265"/>
      <c r="E60" s="265"/>
      <c r="F60" s="265"/>
      <c r="G60" s="404"/>
      <c r="H60" s="404"/>
      <c r="I60" s="404"/>
      <c r="J60" s="408"/>
      <c r="K60" s="404"/>
      <c r="L60" s="404"/>
      <c r="M60" s="404"/>
      <c r="N60" s="374"/>
      <c r="O60" s="374"/>
      <c r="P60" s="374"/>
      <c r="Q60" s="374"/>
      <c r="R60" s="277" t="s">
        <v>984</v>
      </c>
      <c r="S60" s="278" t="s">
        <v>986</v>
      </c>
      <c r="T60" s="279" t="s">
        <v>854</v>
      </c>
      <c r="U60" s="280" t="str">
        <f>IF(T60=0," ",IF(T60="Correctivo","Impacto","Probabilidad"))</f>
        <v>Probabilidad</v>
      </c>
      <c r="V60" s="279" t="s">
        <v>857</v>
      </c>
      <c r="W60" s="281">
        <f t="shared" si="1"/>
        <v>0.3</v>
      </c>
      <c r="X60" s="279" t="s">
        <v>862</v>
      </c>
      <c r="Y60" s="279" t="s">
        <v>869</v>
      </c>
      <c r="Z60" s="279" t="s">
        <v>864</v>
      </c>
      <c r="AA60" s="263">
        <f t="shared" si="58"/>
        <v>0.14112</v>
      </c>
      <c r="AB60" s="414"/>
      <c r="AC60" s="417"/>
      <c r="AD60" s="264">
        <f ca="1">IF(U60="Impacto",(AD59-(AD59*W60)),AD59)</f>
        <v>0.48750000000000004</v>
      </c>
      <c r="AE60" s="420"/>
      <c r="AF60" s="417"/>
      <c r="AG60" s="420"/>
      <c r="AH60" s="382"/>
      <c r="AI60" s="389"/>
      <c r="AJ60" s="390"/>
      <c r="AK60" s="391"/>
      <c r="AL60" s="393"/>
      <c r="AM60" s="374"/>
      <c r="AN60" s="376"/>
    </row>
    <row r="61" spans="1:40" ht="129.94999999999999" customHeight="1" x14ac:dyDescent="0.25">
      <c r="A61" s="404"/>
      <c r="B61" s="404"/>
      <c r="C61" s="265"/>
      <c r="D61" s="265"/>
      <c r="E61" s="265"/>
      <c r="F61" s="265"/>
      <c r="G61" s="404"/>
      <c r="H61" s="404"/>
      <c r="I61" s="404"/>
      <c r="J61" s="408"/>
      <c r="K61" s="404"/>
      <c r="L61" s="404"/>
      <c r="M61" s="404"/>
      <c r="N61" s="374"/>
      <c r="O61" s="374"/>
      <c r="P61" s="374"/>
      <c r="Q61" s="374"/>
      <c r="R61" s="277" t="s">
        <v>998</v>
      </c>
      <c r="S61" s="278" t="s">
        <v>997</v>
      </c>
      <c r="T61" s="279" t="s">
        <v>832</v>
      </c>
      <c r="U61" s="280" t="str">
        <f>IF(T61=0," ",IF(T61="Correctivo","Impacto","Probabilidad"))</f>
        <v>Probabilidad</v>
      </c>
      <c r="V61" s="279" t="s">
        <v>857</v>
      </c>
      <c r="W61" s="281">
        <f t="shared" si="1"/>
        <v>0.4</v>
      </c>
      <c r="X61" s="279" t="s">
        <v>862</v>
      </c>
      <c r="Y61" s="279" t="s">
        <v>863</v>
      </c>
      <c r="Z61" s="279" t="s">
        <v>864</v>
      </c>
      <c r="AA61" s="263">
        <f t="shared" si="58"/>
        <v>8.4671999999999997E-2</v>
      </c>
      <c r="AB61" s="414"/>
      <c r="AC61" s="417"/>
      <c r="AD61" s="264">
        <f ca="1">IF(U61="Impacto",(AD60-(AD60*W61)),AD60)</f>
        <v>0.48750000000000004</v>
      </c>
      <c r="AE61" s="420"/>
      <c r="AF61" s="417"/>
      <c r="AG61" s="420"/>
      <c r="AH61" s="382"/>
      <c r="AI61" s="389"/>
      <c r="AJ61" s="390"/>
      <c r="AK61" s="391"/>
      <c r="AL61" s="393"/>
      <c r="AM61" s="374"/>
      <c r="AN61" s="376"/>
    </row>
    <row r="62" spans="1:40" ht="129.94999999999999" customHeight="1" x14ac:dyDescent="0.25">
      <c r="A62" s="405"/>
      <c r="B62" s="405"/>
      <c r="C62" s="265"/>
      <c r="D62" s="265"/>
      <c r="E62" s="265"/>
      <c r="F62" s="265"/>
      <c r="G62" s="405"/>
      <c r="H62" s="405"/>
      <c r="I62" s="405"/>
      <c r="J62" s="409"/>
      <c r="K62" s="405"/>
      <c r="L62" s="405"/>
      <c r="M62" s="405"/>
      <c r="N62" s="375"/>
      <c r="O62" s="375"/>
      <c r="P62" s="375"/>
      <c r="Q62" s="375"/>
      <c r="R62" s="277" t="s">
        <v>999</v>
      </c>
      <c r="S62" s="278" t="s">
        <v>1000</v>
      </c>
      <c r="T62" s="279" t="s">
        <v>832</v>
      </c>
      <c r="U62" s="283" t="str">
        <f t="shared" ref="U62" si="60">IF(T62=0," ",IF(T62="Correctivo","Impacto","Probabilidad"))</f>
        <v>Probabilidad</v>
      </c>
      <c r="V62" s="279" t="s">
        <v>857</v>
      </c>
      <c r="W62" s="281">
        <f t="shared" si="1"/>
        <v>0.4</v>
      </c>
      <c r="X62" s="279" t="s">
        <v>862</v>
      </c>
      <c r="Y62" s="279" t="s">
        <v>863</v>
      </c>
      <c r="Z62" s="279" t="s">
        <v>864</v>
      </c>
      <c r="AA62" s="263">
        <f t="shared" si="58"/>
        <v>5.08032E-2</v>
      </c>
      <c r="AB62" s="415"/>
      <c r="AC62" s="418"/>
      <c r="AD62" s="264">
        <f ca="1">IF(U62="Impacto",(AD61-(AD61*W62)),AD61)</f>
        <v>0.48750000000000004</v>
      </c>
      <c r="AE62" s="421"/>
      <c r="AF62" s="418"/>
      <c r="AG62" s="421"/>
      <c r="AH62" s="383"/>
      <c r="AI62" s="365"/>
      <c r="AJ62" s="366"/>
      <c r="AK62" s="370"/>
      <c r="AL62" s="394"/>
      <c r="AM62" s="375"/>
      <c r="AN62" s="372"/>
    </row>
    <row r="63" spans="1:40" ht="141.94999999999999" customHeight="1" x14ac:dyDescent="0.25">
      <c r="A63" s="403">
        <v>13</v>
      </c>
      <c r="B63" s="403" t="s">
        <v>12</v>
      </c>
      <c r="C63" s="403"/>
      <c r="D63" s="403"/>
      <c r="E63" s="403"/>
      <c r="F63" s="403"/>
      <c r="G63" s="406" t="str">
        <f>+VLOOKUP(A63,Tabla_Riesgos[[Número]:[Área]],3,FALSE)</f>
        <v>Puede ocurrir apropiación ilegal, en beneficio propio o de un tercero, de los bienes del estado.</v>
      </c>
      <c r="H63" s="406" t="s">
        <v>755</v>
      </c>
      <c r="I63" s="406" t="s">
        <v>646</v>
      </c>
      <c r="J63" s="407" t="s">
        <v>860</v>
      </c>
      <c r="K63" s="403" t="s">
        <v>11</v>
      </c>
      <c r="L63" s="403">
        <v>247</v>
      </c>
      <c r="M63" s="403" t="str">
        <f t="shared" ref="M63" si="61">IF(L63&lt;=2,"Muy Baja",IF(L63&lt;=24,"Baja",IF(L63&lt;=500,"Media",IF(L63&lt;=5000,"Alta",IF(L63&gt;5000,"Muy Alta"," ")))))</f>
        <v>Media</v>
      </c>
      <c r="N63" s="373">
        <f t="shared" ref="N63" si="62">IF(M63="Muy alta",100%,IF(M63="Alta",80%,IF(M63="Media",60%,IF(M63="Baja",40%,IF(M63="Muy baja",20%,0%)))))</f>
        <v>0.6</v>
      </c>
      <c r="O63" s="373" t="str">
        <f t="shared" ref="O63" ca="1" si="63">IF(P63=100%,"Catastrófico",IF(P63=80%,"Mayor",IF(P63=60%,"Moderado",IF(P63=40%,"Menor",IF(P63=20%,"Leve"," ")))))</f>
        <v>Catastrófico</v>
      </c>
      <c r="P63" s="373">
        <f ca="1">IFERROR(ROUND(AVERAGEIF(Impacto_Riesgos_Corrupción!$C$9:$AA$137,Mapa_riesgos_corrupción!A63,Impacto_Riesgos_Corrupción!$AA$9:$AA$137),0),0)</f>
        <v>1</v>
      </c>
      <c r="Q63" s="373" t="str">
        <f ca="1">IF(OR(AND(M63="Muy Baja",O63="Leve"),AND(M63="Muy Baja",O63="Menor"),AND(M63="Baja",O63="Leve")),"Bajo",IF(OR(AND(M63="Muy Baja",O63="Moderado"),AND(M63="Baja",O63="Menor"),AND(M63="Baja",O63="Moderado"),AND(M63="Media",O63="Leve"),AND(M63="Media",O63="Menor"),AND(M63="Media",O63="Moderado"),AND(M63="Alta",O63="Leve"),AND(M63="Alta",O63="Menor")),"Moderado",IF(OR(AND(M63="Muy Baja",O63="Mayor"),AND(M63="Baja",O63="Mayor"),AND(M63="Media",O63="Mayor"),AND(M63="Alta",O63="Moderado"),AND(M63="Alta",O63="Mayor"),AND(M63="Muy Alta",O63="Leve"),AND(M63="Muy Alta",O63="Menor"),AND(M63="Muy Alta",O63="Moderado"),AND(M63="Muy Alta",O63="Mayor")),"Alto",IF(OR(AND(M63="Muy Alta",O63="Catastrófico"),AND(M63="Alta",O63="Catastrófico"),AND(M63="Media",O63="Catastrófico"),AND(M63="Baja",O63="Catastrófico"),AND(M63="Muy Baja",O63="Catastrófico")),"Extremo"," "))))</f>
        <v>Extremo</v>
      </c>
      <c r="R63" s="277" t="s">
        <v>918</v>
      </c>
      <c r="S63" s="278" t="s">
        <v>971</v>
      </c>
      <c r="T63" s="279" t="s">
        <v>854</v>
      </c>
      <c r="U63" s="280" t="str">
        <f t="shared" si="0"/>
        <v>Probabilidad</v>
      </c>
      <c r="V63" s="279" t="s">
        <v>857</v>
      </c>
      <c r="W63" s="281">
        <f t="shared" si="1"/>
        <v>0.3</v>
      </c>
      <c r="X63" s="279" t="s">
        <v>862</v>
      </c>
      <c r="Y63" s="279" t="s">
        <v>869</v>
      </c>
      <c r="Z63" s="279" t="s">
        <v>864</v>
      </c>
      <c r="AA63" s="263">
        <f>IF(U63="Probabilidad",(N63-(N63*W63)),N63)</f>
        <v>0.42</v>
      </c>
      <c r="AB63" s="413" t="str">
        <f t="shared" ref="AB63" si="64">IF(AC63&lt;=20%,"Muy Baja",IF(AC63&lt;=40%,"Baja",IF(AC63&lt;=60%,"Media",IF(AC63&lt;=80%,"Alta",IF(AC63&lt;=100%,"Muy Alta",0%)))))</f>
        <v>Muy Baja</v>
      </c>
      <c r="AC63" s="416">
        <f>AA68</f>
        <v>6.0505200000000009E-2</v>
      </c>
      <c r="AD63" s="264">
        <f ca="1">IF(U63="Impacto",(P63-(P63*W63)),P63)</f>
        <v>1</v>
      </c>
      <c r="AE63" s="419" t="str">
        <f t="shared" ref="AE63" ca="1" si="65">IF(AF63&lt;=20%,"Leve",IF(AF63&lt;=40%,"Menor",IF(AF63&lt;=60%,"Moderado",IF(AF63&lt;=80%,"Mayor",IF(AF63&lt;=100%,"Catastrófico",0%)))))</f>
        <v>Catastrófico</v>
      </c>
      <c r="AF63" s="416">
        <f ca="1">AD68</f>
        <v>1</v>
      </c>
      <c r="AG63" s="419" t="str">
        <f t="shared" ref="AG63" ca="1" si="66">IF(OR(AND(AB63="Muy Baja",AE63="Leve"),AND(AB63="Muy Baja",AE63="Menor"),AND(AB63="Baja",AE63="Leve")),"Bajo",IF(OR(AND(AB63="Muy Baja",AE63="Moderado"),AND(AB63="Baja",AE63="Menor"),AND(AB63="Baja",AE63="Moderado"),AND(AB63="Media",AE63="Leve"),AND(AB63="Media",AE63="Menor"),AND(AB63="Media",AE63="Moderado"),AND(AB63="Alta",AE63="Leve"),AND(AB63="Alta",AE63="Menor")),"Moderado",IF(OR(AND(AB63="Muy Baja",AE63="Mayor"),AND(AB63="Baja",AE63="Mayor"),AND(AB63="Media",AE63="Mayor"),AND(AB63="Alta",AE63="Moderado"),AND(AB63="Alta",AE63="Mayor"),AND(AB63="Muy Alta",AE63="Leve"),AND(AB63="Muy Alta",AE63="Menor"),AND(AB63="Muy Alta",AE63="Moderado"),AND(AB63="Muy Alta",AE63="Mayor")),"Alto",IF(OR(AND(AB63="Muy Alta",AE63="Catastrófico"),AND(AB63="Alta",AE63="Catastrófico"),AND(AB63="Media",AE63="Catastrófico"),AND(AB63="Baja",AE63="Catastrófico"),AND(AB63="Muy Baja",AE63="Catastrófico")),"Extremo",0%))))</f>
        <v>Extremo</v>
      </c>
      <c r="AH63" s="381" t="s">
        <v>896</v>
      </c>
      <c r="AI63" s="342" t="s">
        <v>933</v>
      </c>
      <c r="AJ63" s="377" t="s">
        <v>934</v>
      </c>
      <c r="AK63" s="360">
        <v>44270</v>
      </c>
      <c r="AL63" s="360">
        <v>44296</v>
      </c>
      <c r="AM63" s="342"/>
      <c r="AN63" s="342" t="s">
        <v>897</v>
      </c>
    </row>
    <row r="64" spans="1:40" ht="141.94999999999999" customHeight="1" x14ac:dyDescent="0.25">
      <c r="A64" s="404"/>
      <c r="B64" s="404"/>
      <c r="C64" s="404"/>
      <c r="D64" s="404"/>
      <c r="E64" s="404"/>
      <c r="F64" s="404"/>
      <c r="G64" s="336"/>
      <c r="H64" s="336"/>
      <c r="I64" s="336"/>
      <c r="J64" s="408"/>
      <c r="K64" s="404"/>
      <c r="L64" s="404"/>
      <c r="M64" s="404"/>
      <c r="N64" s="374"/>
      <c r="O64" s="374"/>
      <c r="P64" s="374"/>
      <c r="Q64" s="374"/>
      <c r="R64" s="277" t="s">
        <v>919</v>
      </c>
      <c r="S64" s="278" t="s">
        <v>920</v>
      </c>
      <c r="T64" s="279" t="s">
        <v>854</v>
      </c>
      <c r="U64" s="280" t="str">
        <f t="shared" si="0"/>
        <v>Probabilidad</v>
      </c>
      <c r="V64" s="279" t="s">
        <v>857</v>
      </c>
      <c r="W64" s="281">
        <f t="shared" si="1"/>
        <v>0.3</v>
      </c>
      <c r="X64" s="279" t="s">
        <v>862</v>
      </c>
      <c r="Y64" s="279" t="s">
        <v>869</v>
      </c>
      <c r="Z64" s="279" t="s">
        <v>864</v>
      </c>
      <c r="AA64" s="263">
        <f>IF(U64="Probabilidad",(AA63-(AA63*W64)),AA63)</f>
        <v>0.29399999999999998</v>
      </c>
      <c r="AB64" s="414"/>
      <c r="AC64" s="417"/>
      <c r="AD64" s="264">
        <f ca="1">IF(U64="Impacto",(AD63-(AD63*W64)),AD63)</f>
        <v>1</v>
      </c>
      <c r="AE64" s="420"/>
      <c r="AF64" s="417"/>
      <c r="AG64" s="420"/>
      <c r="AH64" s="382"/>
      <c r="AI64" s="342"/>
      <c r="AJ64" s="359"/>
      <c r="AK64" s="341"/>
      <c r="AL64" s="341"/>
      <c r="AM64" s="341"/>
      <c r="AN64" s="341"/>
    </row>
    <row r="65" spans="1:40" ht="141.94999999999999" customHeight="1" x14ac:dyDescent="0.25">
      <c r="A65" s="404"/>
      <c r="B65" s="404"/>
      <c r="C65" s="404"/>
      <c r="D65" s="404"/>
      <c r="E65" s="404"/>
      <c r="F65" s="404"/>
      <c r="G65" s="336"/>
      <c r="H65" s="336"/>
      <c r="I65" s="336"/>
      <c r="J65" s="408"/>
      <c r="K65" s="404"/>
      <c r="L65" s="404"/>
      <c r="M65" s="404"/>
      <c r="N65" s="374"/>
      <c r="O65" s="374"/>
      <c r="P65" s="374"/>
      <c r="Q65" s="374"/>
      <c r="R65" s="277" t="s">
        <v>921</v>
      </c>
      <c r="S65" s="278" t="s">
        <v>922</v>
      </c>
      <c r="T65" s="279" t="s">
        <v>832</v>
      </c>
      <c r="U65" s="280" t="str">
        <f t="shared" si="0"/>
        <v>Probabilidad</v>
      </c>
      <c r="V65" s="279" t="s">
        <v>857</v>
      </c>
      <c r="W65" s="281">
        <f t="shared" si="1"/>
        <v>0.4</v>
      </c>
      <c r="X65" s="279" t="s">
        <v>862</v>
      </c>
      <c r="Y65" s="279" t="s">
        <v>863</v>
      </c>
      <c r="Z65" s="279" t="s">
        <v>864</v>
      </c>
      <c r="AA65" s="263">
        <f>IF(U65="Probabilidad",(AA64-(AA64*W65)),AA64)</f>
        <v>0.1764</v>
      </c>
      <c r="AB65" s="414"/>
      <c r="AC65" s="417"/>
      <c r="AD65" s="264">
        <f t="shared" ref="AD65:AD67" ca="1" si="67">IF(U65="Impacto",(AD64-(AD64*W65)),AD64)</f>
        <v>1</v>
      </c>
      <c r="AE65" s="420"/>
      <c r="AF65" s="417"/>
      <c r="AG65" s="420"/>
      <c r="AH65" s="382"/>
      <c r="AI65" s="342"/>
      <c r="AJ65" s="359"/>
      <c r="AK65" s="341"/>
      <c r="AL65" s="341"/>
      <c r="AM65" s="341"/>
      <c r="AN65" s="341"/>
    </row>
    <row r="66" spans="1:40" ht="141.94999999999999" customHeight="1" x14ac:dyDescent="0.25">
      <c r="A66" s="404"/>
      <c r="B66" s="404"/>
      <c r="C66" s="404"/>
      <c r="D66" s="404"/>
      <c r="E66" s="404"/>
      <c r="F66" s="404"/>
      <c r="G66" s="336"/>
      <c r="H66" s="336"/>
      <c r="I66" s="336"/>
      <c r="J66" s="408"/>
      <c r="K66" s="404"/>
      <c r="L66" s="404"/>
      <c r="M66" s="404"/>
      <c r="N66" s="374"/>
      <c r="O66" s="374"/>
      <c r="P66" s="374"/>
      <c r="Q66" s="374"/>
      <c r="R66" s="277" t="s">
        <v>923</v>
      </c>
      <c r="S66" s="278" t="s">
        <v>924</v>
      </c>
      <c r="T66" s="279" t="s">
        <v>854</v>
      </c>
      <c r="U66" s="280" t="str">
        <f t="shared" si="0"/>
        <v>Probabilidad</v>
      </c>
      <c r="V66" s="279" t="s">
        <v>857</v>
      </c>
      <c r="W66" s="281">
        <f t="shared" si="1"/>
        <v>0.3</v>
      </c>
      <c r="X66" s="279" t="s">
        <v>862</v>
      </c>
      <c r="Y66" s="279" t="s">
        <v>869</v>
      </c>
      <c r="Z66" s="279" t="s">
        <v>864</v>
      </c>
      <c r="AA66" s="263">
        <f>IF(U66="Probabilidad",(AA65-(AA65*W66)),AA65)</f>
        <v>0.12348000000000001</v>
      </c>
      <c r="AB66" s="414"/>
      <c r="AC66" s="417"/>
      <c r="AD66" s="264">
        <f t="shared" ca="1" si="67"/>
        <v>1</v>
      </c>
      <c r="AE66" s="420"/>
      <c r="AF66" s="417"/>
      <c r="AG66" s="420"/>
      <c r="AH66" s="382"/>
      <c r="AI66" s="335" t="s">
        <v>956</v>
      </c>
      <c r="AJ66" s="380" t="s">
        <v>121</v>
      </c>
      <c r="AK66" s="338">
        <v>44459</v>
      </c>
      <c r="AL66" s="338">
        <v>44480</v>
      </c>
      <c r="AM66" s="335"/>
      <c r="AN66" s="335" t="s">
        <v>897</v>
      </c>
    </row>
    <row r="67" spans="1:40" ht="141.94999999999999" customHeight="1" x14ac:dyDescent="0.25">
      <c r="A67" s="404"/>
      <c r="B67" s="404"/>
      <c r="C67" s="405"/>
      <c r="D67" s="405"/>
      <c r="E67" s="405"/>
      <c r="F67" s="405"/>
      <c r="G67" s="336"/>
      <c r="H67" s="336"/>
      <c r="I67" s="336"/>
      <c r="J67" s="408"/>
      <c r="K67" s="404"/>
      <c r="L67" s="404"/>
      <c r="M67" s="404"/>
      <c r="N67" s="374"/>
      <c r="O67" s="374"/>
      <c r="P67" s="374"/>
      <c r="Q67" s="374"/>
      <c r="R67" s="277" t="s">
        <v>925</v>
      </c>
      <c r="S67" s="278" t="s">
        <v>926</v>
      </c>
      <c r="T67" s="279" t="s">
        <v>854</v>
      </c>
      <c r="U67" s="280" t="str">
        <f t="shared" si="0"/>
        <v>Probabilidad</v>
      </c>
      <c r="V67" s="279" t="s">
        <v>857</v>
      </c>
      <c r="W67" s="281">
        <f t="shared" si="1"/>
        <v>0.3</v>
      </c>
      <c r="X67" s="279" t="s">
        <v>927</v>
      </c>
      <c r="Y67" s="279" t="s">
        <v>869</v>
      </c>
      <c r="Z67" s="279" t="s">
        <v>864</v>
      </c>
      <c r="AA67" s="263">
        <f>IF(U67="Probabilidad",(AA66-(AA66*W67)),AA66)</f>
        <v>8.6436000000000013E-2</v>
      </c>
      <c r="AB67" s="414"/>
      <c r="AC67" s="417"/>
      <c r="AD67" s="264">
        <f t="shared" ca="1" si="67"/>
        <v>1</v>
      </c>
      <c r="AE67" s="420"/>
      <c r="AF67" s="417"/>
      <c r="AG67" s="420"/>
      <c r="AH67" s="382"/>
      <c r="AI67" s="378"/>
      <c r="AJ67" s="333"/>
      <c r="AK67" s="336"/>
      <c r="AL67" s="336"/>
      <c r="AM67" s="336"/>
      <c r="AN67" s="336"/>
    </row>
    <row r="68" spans="1:40" ht="141.94999999999999" customHeight="1" x14ac:dyDescent="0.25">
      <c r="A68" s="405"/>
      <c r="B68" s="405"/>
      <c r="C68" s="265"/>
      <c r="D68" s="265"/>
      <c r="E68" s="265"/>
      <c r="F68" s="265"/>
      <c r="G68" s="337"/>
      <c r="H68" s="337"/>
      <c r="I68" s="337"/>
      <c r="J68" s="409"/>
      <c r="K68" s="405"/>
      <c r="L68" s="405"/>
      <c r="M68" s="405"/>
      <c r="N68" s="375"/>
      <c r="O68" s="375"/>
      <c r="P68" s="375"/>
      <c r="Q68" s="375"/>
      <c r="R68" s="277" t="s">
        <v>985</v>
      </c>
      <c r="S68" s="278" t="s">
        <v>986</v>
      </c>
      <c r="T68" s="279" t="s">
        <v>854</v>
      </c>
      <c r="U68" s="280" t="str">
        <f t="shared" ref="U68" si="68">IF(T68=0," ",IF(T68="Correctivo","Impacto","Probabilidad"))</f>
        <v>Probabilidad</v>
      </c>
      <c r="V68" s="279" t="s">
        <v>857</v>
      </c>
      <c r="W68" s="281">
        <f t="shared" ref="W68" si="69">SUM(IF(T68="Preventivo",25%,IF(T68="Detectivo",15%,IF(T68="Correctivo",10%,0%))),IF(V68="Automático",25%,IF(V68="Manual",15%,0%)))</f>
        <v>0.3</v>
      </c>
      <c r="X68" s="279" t="s">
        <v>862</v>
      </c>
      <c r="Y68" s="279" t="s">
        <v>869</v>
      </c>
      <c r="Z68" s="279" t="s">
        <v>864</v>
      </c>
      <c r="AA68" s="263">
        <f>IF(U68="Probabilidad",(AA67-(AA67*W68)),AA67)</f>
        <v>6.0505200000000009E-2</v>
      </c>
      <c r="AB68" s="415"/>
      <c r="AC68" s="418"/>
      <c r="AD68" s="264">
        <f ca="1">IF(U68="Impacto",(AD67-(AD67*W68)),AD67)</f>
        <v>1</v>
      </c>
      <c r="AE68" s="421"/>
      <c r="AF68" s="418"/>
      <c r="AG68" s="421"/>
      <c r="AH68" s="383"/>
      <c r="AI68" s="379"/>
      <c r="AJ68" s="334"/>
      <c r="AK68" s="337"/>
      <c r="AL68" s="337"/>
      <c r="AM68" s="337"/>
      <c r="AN68" s="337"/>
    </row>
    <row r="69" spans="1:40" ht="126.95" customHeight="1" x14ac:dyDescent="0.25">
      <c r="A69" s="403">
        <v>128</v>
      </c>
      <c r="B69" s="403" t="str">
        <f>+VLOOKUP(A69,Tabla_Riesgos[[Número]:[Área]],2,FALSE)</f>
        <v>EVALUACIÒN Y CONTROL</v>
      </c>
      <c r="C69" s="403"/>
      <c r="D69" s="403"/>
      <c r="E69" s="403"/>
      <c r="F69" s="403"/>
      <c r="G69" s="406" t="str">
        <f>+VLOOKUP(A69,Tabla_Riesgos[[Número]:[Área]],3,FALSE)</f>
        <v>Puede ocurrir que se presente manipulación o direccionamiento de información procesada o generada en el marco de la actividad de la auditoría interna, con el fin de obtener provecho propio o de un tercero</v>
      </c>
      <c r="H69" s="406" t="s">
        <v>736</v>
      </c>
      <c r="I69" s="406" t="s">
        <v>737</v>
      </c>
      <c r="J69" s="407" t="s">
        <v>860</v>
      </c>
      <c r="K69" s="401" t="s">
        <v>11</v>
      </c>
      <c r="L69" s="401">
        <v>12</v>
      </c>
      <c r="M69" s="401" t="str">
        <f t="shared" ref="M69" si="70">IF(L69&lt;=2,"Muy Baja",IF(L69&lt;=24,"Baja",IF(L69&lt;=500,"Media",IF(L69&lt;=5000,"Alta",IF(L69&gt;5000,"Muy Alta"," ")))))</f>
        <v>Baja</v>
      </c>
      <c r="N69" s="451">
        <f t="shared" ref="N69" si="71">IF(M69="Muy alta",100%,IF(M69="Alta",80%,IF(M69="Media",60%,IF(M69="Baja",40%,IF(M69="Muy baja",20%,0%)))))</f>
        <v>0.4</v>
      </c>
      <c r="O69" s="451" t="str">
        <f t="shared" ref="O69" ca="1" si="72">IF(P69=100%,"Catastrófico",IF(P69=80%,"Mayor",IF(P69=60%,"Moderado",IF(P69=40%,"Menor",IF(P69=20%,"Leve"," ")))))</f>
        <v>Catastrófico</v>
      </c>
      <c r="P69" s="451">
        <f ca="1">IFERROR(ROUND(AVERAGEIF(Impacto_Riesgos_Corrupción!$C$9:$AA$137,Mapa_riesgos_corrupción!A69,Impacto_Riesgos_Corrupción!$AA$9:$AA$137),0),0)</f>
        <v>1</v>
      </c>
      <c r="Q69" s="451" t="str">
        <f ca="1">IF(OR(AND(M69="Muy Baja",O69="Leve"),AND(M69="Muy Baja",O69="Menor"),AND(M69="Baja",O69="Leve")),"Bajo",IF(OR(AND(M69="Muy Baja",O69="Moderado"),AND(M69="Baja",O69="Menor"),AND(M69="Baja",O69="Moderado"),AND(M69="Media",O69="Leve"),AND(M69="Media",O69="Menor"),AND(M69="Media",O69="Moderado"),AND(M69="Alta",O69="Leve"),AND(M69="Alta",O69="Menor")),"Moderado",IF(OR(AND(M69="Muy Baja",O69="Mayor"),AND(M69="Baja",O69="Mayor"),AND(M69="Media",O69="Mayor"),AND(M69="Alta",O69="Moderado"),AND(M69="Alta",O69="Mayor"),AND(M69="Muy Alta",O69="Leve"),AND(M69="Muy Alta",O69="Menor"),AND(M69="Muy Alta",O69="Moderado"),AND(M69="Muy Alta",O69="Mayor")),"Alto",IF(OR(AND(M69="Muy Alta",O69="Catastrófico"),AND(M69="Alta",O69="Catastrófico"),AND(M69="Media",O69="Catastrófico"),AND(M69="Baja",O69="Catastrófico"),AND(M69="Muy Baja",O69="Catastrófico")),"Extremo"," "))))</f>
        <v>Extremo</v>
      </c>
      <c r="R69" s="277" t="s">
        <v>928</v>
      </c>
      <c r="S69" s="278" t="s">
        <v>929</v>
      </c>
      <c r="T69" s="279" t="s">
        <v>832</v>
      </c>
      <c r="U69" s="280" t="str">
        <f t="shared" si="0"/>
        <v>Probabilidad</v>
      </c>
      <c r="V69" s="279" t="s">
        <v>857</v>
      </c>
      <c r="W69" s="281">
        <f t="shared" si="1"/>
        <v>0.4</v>
      </c>
      <c r="X69" s="279" t="s">
        <v>862</v>
      </c>
      <c r="Y69" s="279" t="s">
        <v>863</v>
      </c>
      <c r="Z69" s="279" t="s">
        <v>864</v>
      </c>
      <c r="AA69" s="263">
        <f>IF(U69="Probabilidad",(N69-(N69*W69)),N69)</f>
        <v>0.24</v>
      </c>
      <c r="AB69" s="452" t="str">
        <f t="shared" ref="AB69" si="73">IF(AC69&lt;=20%,"Muy Baja",IF(AC69&lt;=40%,"Baja",IF(AC69&lt;=60%,"Media",IF(AC69&lt;=80%,"Alta",IF(AC69&lt;=100%,"Muy Alta",0%)))))</f>
        <v>Muy Baja</v>
      </c>
      <c r="AC69" s="449">
        <f>AA73</f>
        <v>8.6399999999999991E-2</v>
      </c>
      <c r="AD69" s="264">
        <f ca="1">IF(U69="Impacto",(P69-(P69*W69)),P69)</f>
        <v>1</v>
      </c>
      <c r="AE69" s="450" t="str">
        <f t="shared" ref="AE69" ca="1" si="74">IF(AF69&lt;=20%,"Leve",IF(AF69&lt;=40%,"Menor",IF(AF69&lt;=60%,"Moderado",IF(AF69&lt;=80%,"Mayor",IF(AF69&lt;=100%,"Catastrófico",0%)))))</f>
        <v>Catastrófico</v>
      </c>
      <c r="AF69" s="449">
        <f ca="1">AD73</f>
        <v>1</v>
      </c>
      <c r="AG69" s="450" t="str">
        <f t="shared" ref="AG69" ca="1" si="75">IF(OR(AND(AB69="Muy Baja",AE69="Leve"),AND(AB69="Muy Baja",AE69="Menor"),AND(AB69="Baja",AE69="Leve")),"Bajo",IF(OR(AND(AB69="Muy Baja",AE69="Moderado"),AND(AB69="Baja",AE69="Menor"),AND(AB69="Baja",AE69="Moderado"),AND(AB69="Media",AE69="Leve"),AND(AB69="Media",AE69="Menor"),AND(AB69="Media",AE69="Moderado"),AND(AB69="Alta",AE69="Leve"),AND(AB69="Alta",AE69="Menor")),"Moderado",IF(OR(AND(AB69="Muy Baja",AE69="Mayor"),AND(AB69="Baja",AE69="Mayor"),AND(AB69="Media",AE69="Mayor"),AND(AB69="Alta",AE69="Moderado"),AND(AB69="Alta",AE69="Mayor"),AND(AB69="Muy Alta",AE69="Leve"),AND(AB69="Muy Alta",AE69="Menor"),AND(AB69="Muy Alta",AE69="Moderado"),AND(AB69="Muy Alta",AE69="Mayor")),"Alto",IF(OR(AND(AB69="Muy Alta",AE69="Catastrófico"),AND(AB69="Alta",AE69="Catastrófico"),AND(AB69="Media",AE69="Catastrófico"),AND(AB69="Baja",AE69="Catastrófico"),AND(AB69="Muy Baja",AE69="Catastrófico")),"Extremo",0%))))</f>
        <v>Extremo</v>
      </c>
      <c r="AH69" s="453" t="s">
        <v>896</v>
      </c>
      <c r="AI69" s="286" t="s">
        <v>939</v>
      </c>
      <c r="AJ69" s="297" t="s">
        <v>972</v>
      </c>
      <c r="AK69" s="287">
        <v>44270</v>
      </c>
      <c r="AL69" s="287">
        <v>44296</v>
      </c>
      <c r="AM69" s="279"/>
      <c r="AN69" s="279" t="s">
        <v>897</v>
      </c>
    </row>
    <row r="70" spans="1:40" ht="111.95" customHeight="1" x14ac:dyDescent="0.25">
      <c r="A70" s="404"/>
      <c r="B70" s="404"/>
      <c r="C70" s="404"/>
      <c r="D70" s="404"/>
      <c r="E70" s="404"/>
      <c r="F70" s="404"/>
      <c r="G70" s="336"/>
      <c r="H70" s="336"/>
      <c r="I70" s="336"/>
      <c r="J70" s="408"/>
      <c r="K70" s="401"/>
      <c r="L70" s="401"/>
      <c r="M70" s="401"/>
      <c r="N70" s="451"/>
      <c r="O70" s="451"/>
      <c r="P70" s="451"/>
      <c r="Q70" s="451"/>
      <c r="R70" s="284" t="s">
        <v>931</v>
      </c>
      <c r="S70" s="285" t="s">
        <v>930</v>
      </c>
      <c r="T70" s="279" t="s">
        <v>832</v>
      </c>
      <c r="U70" s="280" t="str">
        <f t="shared" si="0"/>
        <v>Probabilidad</v>
      </c>
      <c r="V70" s="279" t="s">
        <v>857</v>
      </c>
      <c r="W70" s="281">
        <f t="shared" si="1"/>
        <v>0.4</v>
      </c>
      <c r="X70" s="279" t="s">
        <v>862</v>
      </c>
      <c r="Y70" s="279" t="s">
        <v>863</v>
      </c>
      <c r="Z70" s="279" t="s">
        <v>864</v>
      </c>
      <c r="AA70" s="263">
        <f>IF(U70="Probabilidad",(AA69-(AA69*W70)),AA69)</f>
        <v>0.14399999999999999</v>
      </c>
      <c r="AB70" s="452"/>
      <c r="AC70" s="449"/>
      <c r="AD70" s="264">
        <f ca="1">IF(U70="Impacto",(AD69-(AD69*W70)),AD69)</f>
        <v>1</v>
      </c>
      <c r="AE70" s="450"/>
      <c r="AF70" s="449"/>
      <c r="AG70" s="450"/>
      <c r="AH70" s="453"/>
      <c r="AI70" s="278" t="s">
        <v>989</v>
      </c>
      <c r="AJ70" s="294" t="s">
        <v>952</v>
      </c>
      <c r="AK70" s="288">
        <v>44428</v>
      </c>
      <c r="AL70" s="288">
        <v>44479</v>
      </c>
      <c r="AM70" s="277"/>
      <c r="AN70" s="279" t="s">
        <v>897</v>
      </c>
    </row>
    <row r="71" spans="1:40" ht="95.1" customHeight="1" x14ac:dyDescent="0.25">
      <c r="A71" s="404"/>
      <c r="B71" s="404"/>
      <c r="C71" s="404"/>
      <c r="D71" s="404"/>
      <c r="E71" s="404"/>
      <c r="F71" s="404"/>
      <c r="G71" s="336"/>
      <c r="H71" s="336"/>
      <c r="I71" s="336"/>
      <c r="J71" s="408"/>
      <c r="K71" s="401"/>
      <c r="L71" s="401"/>
      <c r="M71" s="401"/>
      <c r="N71" s="451"/>
      <c r="O71" s="451"/>
      <c r="P71" s="451"/>
      <c r="Q71" s="451"/>
      <c r="R71" s="284" t="s">
        <v>932</v>
      </c>
      <c r="S71" s="285" t="s">
        <v>990</v>
      </c>
      <c r="T71" s="279" t="s">
        <v>832</v>
      </c>
      <c r="U71" s="280" t="str">
        <f t="shared" si="0"/>
        <v>Probabilidad</v>
      </c>
      <c r="V71" s="279" t="s">
        <v>857</v>
      </c>
      <c r="W71" s="281">
        <f t="shared" si="1"/>
        <v>0.4</v>
      </c>
      <c r="X71" s="279" t="s">
        <v>862</v>
      </c>
      <c r="Y71" s="279" t="s">
        <v>863</v>
      </c>
      <c r="Z71" s="279" t="s">
        <v>864</v>
      </c>
      <c r="AA71" s="263">
        <f>IF(U71="Probabilidad",(AA70-(AA70*W71)),AA70)</f>
        <v>8.6399999999999991E-2</v>
      </c>
      <c r="AB71" s="452"/>
      <c r="AC71" s="449"/>
      <c r="AD71" s="264">
        <f t="shared" ref="AD71:AD72" ca="1" si="76">IF(U71="Impacto",(AD70-(AD70*W71)),AD70)</f>
        <v>1</v>
      </c>
      <c r="AE71" s="450"/>
      <c r="AF71" s="449"/>
      <c r="AG71" s="450"/>
      <c r="AH71" s="453"/>
      <c r="AI71" s="286" t="s">
        <v>974</v>
      </c>
      <c r="AJ71" s="297" t="s">
        <v>973</v>
      </c>
      <c r="AK71" s="287">
        <v>44278</v>
      </c>
      <c r="AL71" s="287">
        <v>44296</v>
      </c>
      <c r="AM71" s="279"/>
      <c r="AN71" s="279" t="s">
        <v>897</v>
      </c>
    </row>
    <row r="72" spans="1:40" hidden="1" x14ac:dyDescent="0.25">
      <c r="A72" s="404"/>
      <c r="B72" s="404"/>
      <c r="C72" s="404"/>
      <c r="D72" s="404"/>
      <c r="E72" s="404"/>
      <c r="F72" s="404"/>
      <c r="G72" s="336"/>
      <c r="H72" s="336"/>
      <c r="I72" s="336"/>
      <c r="J72" s="408"/>
      <c r="K72" s="401"/>
      <c r="L72" s="401"/>
      <c r="M72" s="401"/>
      <c r="N72" s="451"/>
      <c r="O72" s="451"/>
      <c r="P72" s="451"/>
      <c r="Q72" s="451"/>
      <c r="R72" s="256"/>
      <c r="S72" s="212"/>
      <c r="T72" s="171"/>
      <c r="U72" s="262" t="str">
        <f t="shared" si="0"/>
        <v xml:space="preserve"> </v>
      </c>
      <c r="V72" s="171"/>
      <c r="W72" s="231">
        <f t="shared" si="1"/>
        <v>0</v>
      </c>
      <c r="X72" s="171"/>
      <c r="Y72" s="171"/>
      <c r="Z72" s="171"/>
      <c r="AA72" s="263">
        <f>IF(U72="Probabilidad",(AA71-(AA71*W72)),AA71)</f>
        <v>8.6399999999999991E-2</v>
      </c>
      <c r="AB72" s="452"/>
      <c r="AC72" s="449"/>
      <c r="AD72" s="264">
        <f t="shared" ca="1" si="76"/>
        <v>1</v>
      </c>
      <c r="AE72" s="450"/>
      <c r="AF72" s="449"/>
      <c r="AG72" s="450"/>
      <c r="AH72" s="453"/>
      <c r="AI72" s="211"/>
      <c r="AJ72" s="298"/>
      <c r="AK72" s="211"/>
      <c r="AL72" s="211"/>
      <c r="AM72" s="211"/>
      <c r="AN72" s="171" t="s">
        <v>897</v>
      </c>
    </row>
    <row r="73" spans="1:40" hidden="1" x14ac:dyDescent="0.25">
      <c r="A73" s="405"/>
      <c r="B73" s="405"/>
      <c r="C73" s="405"/>
      <c r="D73" s="405"/>
      <c r="E73" s="405"/>
      <c r="F73" s="405"/>
      <c r="G73" s="337"/>
      <c r="H73" s="337"/>
      <c r="I73" s="337"/>
      <c r="J73" s="409"/>
      <c r="K73" s="401"/>
      <c r="L73" s="401"/>
      <c r="M73" s="401"/>
      <c r="N73" s="451"/>
      <c r="O73" s="451"/>
      <c r="P73" s="451"/>
      <c r="Q73" s="451"/>
      <c r="R73" s="256"/>
      <c r="S73" s="212"/>
      <c r="T73" s="171"/>
      <c r="U73" s="262" t="str">
        <f t="shared" si="0"/>
        <v xml:space="preserve"> </v>
      </c>
      <c r="V73" s="171"/>
      <c r="W73" s="231">
        <f t="shared" si="1"/>
        <v>0</v>
      </c>
      <c r="X73" s="171"/>
      <c r="Y73" s="171"/>
      <c r="Z73" s="171"/>
      <c r="AA73" s="263">
        <f>IF(U73="Probabilidad",(AA72-(AA72*W73)),AA72)</f>
        <v>8.6399999999999991E-2</v>
      </c>
      <c r="AB73" s="452"/>
      <c r="AC73" s="449"/>
      <c r="AD73" s="264">
        <f ca="1">IF(U73="Impacto",(AD72-(AD72*W73)),AD72)</f>
        <v>1</v>
      </c>
      <c r="AE73" s="450"/>
      <c r="AF73" s="449"/>
      <c r="AG73" s="450"/>
      <c r="AH73" s="453"/>
      <c r="AI73" s="211"/>
      <c r="AJ73" s="298"/>
      <c r="AK73" s="211"/>
      <c r="AL73" s="211"/>
      <c r="AM73" s="211"/>
      <c r="AN73" s="171" t="s">
        <v>897</v>
      </c>
    </row>
  </sheetData>
  <sheetProtection algorithmName="SHA-512" hashValue="pMlVU4WqBlgZwUwDUqjolo8jLfa1nOxsA2YsXC+d51Fk9A+MoIFPfe77Acnba2/46YTv0/jjKa/0KdsgUc+Ohw==" saltValue="cs/5XJOfPQ6zlHhQh0OPtw==" spinCount="100000" sheet="1" objects="1" scenarios="1" formatCells="0" formatColumns="0" formatRows="0" autoFilter="0"/>
  <autoFilter ref="A9:BA73" xr:uid="{878F69FF-34E6-48BC-A931-BF1F6EC68568}"/>
  <sortState xmlns:xlrd2="http://schemas.microsoft.com/office/spreadsheetml/2017/richdata2" ref="AQ11:AU69">
    <sortCondition ref="AQ11:AQ69"/>
  </sortState>
  <mergeCells count="395">
    <mergeCell ref="I11:I17"/>
    <mergeCell ref="H69:H73"/>
    <mergeCell ref="I69:I73"/>
    <mergeCell ref="H50:H54"/>
    <mergeCell ref="I50:I54"/>
    <mergeCell ref="AH69:AH73"/>
    <mergeCell ref="AC50:AC54"/>
    <mergeCell ref="A29:A33"/>
    <mergeCell ref="H34:H38"/>
    <mergeCell ref="I34:I38"/>
    <mergeCell ref="H39:H43"/>
    <mergeCell ref="I39:I43"/>
    <mergeCell ref="AE29:AE33"/>
    <mergeCell ref="AC29:AC33"/>
    <mergeCell ref="AC39:AC43"/>
    <mergeCell ref="AE39:AE43"/>
    <mergeCell ref="D39:D43"/>
    <mergeCell ref="E39:E43"/>
    <mergeCell ref="F39:F43"/>
    <mergeCell ref="G39:G43"/>
    <mergeCell ref="J39:J43"/>
    <mergeCell ref="K39:K43"/>
    <mergeCell ref="L39:L43"/>
    <mergeCell ref="H29:H33"/>
    <mergeCell ref="J50:J54"/>
    <mergeCell ref="K50:K54"/>
    <mergeCell ref="L34:L38"/>
    <mergeCell ref="M34:M38"/>
    <mergeCell ref="N34:N38"/>
    <mergeCell ref="M39:M43"/>
    <mergeCell ref="G55:G62"/>
    <mergeCell ref="H55:H62"/>
    <mergeCell ref="I55:I62"/>
    <mergeCell ref="J55:J62"/>
    <mergeCell ref="K55:K62"/>
    <mergeCell ref="AC69:AC73"/>
    <mergeCell ref="AE69:AE73"/>
    <mergeCell ref="P63:P68"/>
    <mergeCell ref="Q63:Q68"/>
    <mergeCell ref="AB63:AB68"/>
    <mergeCell ref="AC63:AC68"/>
    <mergeCell ref="AE63:AE68"/>
    <mergeCell ref="J69:J73"/>
    <mergeCell ref="K69:K73"/>
    <mergeCell ref="AF69:AF73"/>
    <mergeCell ref="AG69:AG73"/>
    <mergeCell ref="O69:O73"/>
    <mergeCell ref="L69:L73"/>
    <mergeCell ref="M69:M73"/>
    <mergeCell ref="N50:N54"/>
    <mergeCell ref="N69:N73"/>
    <mergeCell ref="L50:L54"/>
    <mergeCell ref="M50:M54"/>
    <mergeCell ref="Q69:Q73"/>
    <mergeCell ref="AB50:AB54"/>
    <mergeCell ref="AB69:AB73"/>
    <mergeCell ref="P69:P73"/>
    <mergeCell ref="P50:P54"/>
    <mergeCell ref="N63:N68"/>
    <mergeCell ref="O63:O68"/>
    <mergeCell ref="O50:O54"/>
    <mergeCell ref="AE50:AE54"/>
    <mergeCell ref="AF50:AF54"/>
    <mergeCell ref="AG50:AG54"/>
    <mergeCell ref="L55:L62"/>
    <mergeCell ref="M55:M62"/>
    <mergeCell ref="AF63:AF68"/>
    <mergeCell ref="AG63:AG68"/>
    <mergeCell ref="A50:A54"/>
    <mergeCell ref="A69:A73"/>
    <mergeCell ref="G50:G54"/>
    <mergeCell ref="G69:G73"/>
    <mergeCell ref="B69:B73"/>
    <mergeCell ref="C69:C73"/>
    <mergeCell ref="D69:D73"/>
    <mergeCell ref="E69:E73"/>
    <mergeCell ref="F69:F73"/>
    <mergeCell ref="C63:C67"/>
    <mergeCell ref="D63:D67"/>
    <mergeCell ref="E63:E67"/>
    <mergeCell ref="F63:F67"/>
    <mergeCell ref="B50:B54"/>
    <mergeCell ref="C50:C54"/>
    <mergeCell ref="D50:D54"/>
    <mergeCell ref="E50:E54"/>
    <mergeCell ref="F50:F54"/>
    <mergeCell ref="C55:C59"/>
    <mergeCell ref="D55:D59"/>
    <mergeCell ref="E55:E59"/>
    <mergeCell ref="F55:F59"/>
    <mergeCell ref="A55:A62"/>
    <mergeCell ref="B55:B62"/>
    <mergeCell ref="AH50:AH54"/>
    <mergeCell ref="Q50:Q54"/>
    <mergeCell ref="AH44:AH49"/>
    <mergeCell ref="N55:N62"/>
    <mergeCell ref="O55:O62"/>
    <mergeCell ref="P55:P62"/>
    <mergeCell ref="Q55:Q62"/>
    <mergeCell ref="AB55:AB62"/>
    <mergeCell ref="AC55:AC62"/>
    <mergeCell ref="AE55:AE62"/>
    <mergeCell ref="AF55:AF62"/>
    <mergeCell ref="AG55:AG62"/>
    <mergeCell ref="AH55:AH62"/>
    <mergeCell ref="N44:N49"/>
    <mergeCell ref="O44:O49"/>
    <mergeCell ref="P44:P49"/>
    <mergeCell ref="Q44:Q49"/>
    <mergeCell ref="AB44:AB49"/>
    <mergeCell ref="AC44:AC49"/>
    <mergeCell ref="AE44:AE49"/>
    <mergeCell ref="AF44:AF49"/>
    <mergeCell ref="AG44:AG49"/>
    <mergeCell ref="A8:K8"/>
    <mergeCell ref="C44:C48"/>
    <mergeCell ref="D44:D48"/>
    <mergeCell ref="E44:E48"/>
    <mergeCell ref="F44:F48"/>
    <mergeCell ref="I29:I33"/>
    <mergeCell ref="H24:H28"/>
    <mergeCell ref="A39:A43"/>
    <mergeCell ref="B39:B43"/>
    <mergeCell ref="C39:C43"/>
    <mergeCell ref="E9:E10"/>
    <mergeCell ref="D9:D10"/>
    <mergeCell ref="C9:C10"/>
    <mergeCell ref="G9:G10"/>
    <mergeCell ref="B9:B10"/>
    <mergeCell ref="A9:A10"/>
    <mergeCell ref="H9:H10"/>
    <mergeCell ref="I9:I10"/>
    <mergeCell ref="F11:F15"/>
    <mergeCell ref="I24:I28"/>
    <mergeCell ref="A11:A17"/>
    <mergeCell ref="B11:B17"/>
    <mergeCell ref="G11:G17"/>
    <mergeCell ref="H11:H17"/>
    <mergeCell ref="AF39:AF43"/>
    <mergeCell ref="AG39:AG43"/>
    <mergeCell ref="AH39:AH43"/>
    <mergeCell ref="N39:N43"/>
    <mergeCell ref="O39:O43"/>
    <mergeCell ref="P39:P43"/>
    <mergeCell ref="Q39:Q43"/>
    <mergeCell ref="AB39:AB43"/>
    <mergeCell ref="AE34:AE38"/>
    <mergeCell ref="AF34:AF38"/>
    <mergeCell ref="AG34:AG38"/>
    <mergeCell ref="AH34:AH38"/>
    <mergeCell ref="O34:O38"/>
    <mergeCell ref="P34:P38"/>
    <mergeCell ref="Q34:Q38"/>
    <mergeCell ref="AB34:AB38"/>
    <mergeCell ref="AC34:AC38"/>
    <mergeCell ref="AG29:AG33"/>
    <mergeCell ref="AH29:AH33"/>
    <mergeCell ref="G24:G28"/>
    <mergeCell ref="J24:J28"/>
    <mergeCell ref="A34:A38"/>
    <mergeCell ref="B34:B38"/>
    <mergeCell ref="C34:C38"/>
    <mergeCell ref="D34:D38"/>
    <mergeCell ref="E34:E38"/>
    <mergeCell ref="F34:F38"/>
    <mergeCell ref="G34:G38"/>
    <mergeCell ref="J34:J38"/>
    <mergeCell ref="K34:K38"/>
    <mergeCell ref="G29:G33"/>
    <mergeCell ref="B29:B33"/>
    <mergeCell ref="F18:F22"/>
    <mergeCell ref="C18:C22"/>
    <mergeCell ref="D18:D22"/>
    <mergeCell ref="E18:E22"/>
    <mergeCell ref="AH24:AH28"/>
    <mergeCell ref="C29:C33"/>
    <mergeCell ref="D29:D33"/>
    <mergeCell ref="E29:E33"/>
    <mergeCell ref="F29:F33"/>
    <mergeCell ref="J29:J33"/>
    <mergeCell ref="K29:K33"/>
    <mergeCell ref="L29:L33"/>
    <mergeCell ref="M29:M33"/>
    <mergeCell ref="N29:N33"/>
    <mergeCell ref="O29:O33"/>
    <mergeCell ref="P29:P33"/>
    <mergeCell ref="Q29:Q33"/>
    <mergeCell ref="AB29:AB33"/>
    <mergeCell ref="P24:P28"/>
    <mergeCell ref="Q24:Q28"/>
    <mergeCell ref="AB24:AB28"/>
    <mergeCell ref="AC24:AC28"/>
    <mergeCell ref="AE24:AE28"/>
    <mergeCell ref="AF29:AF33"/>
    <mergeCell ref="A24:A28"/>
    <mergeCell ref="B24:B28"/>
    <mergeCell ref="C24:C28"/>
    <mergeCell ref="D24:D28"/>
    <mergeCell ref="E24:E28"/>
    <mergeCell ref="F24:F28"/>
    <mergeCell ref="AE11:AE17"/>
    <mergeCell ref="AF11:AF17"/>
    <mergeCell ref="AG11:AG17"/>
    <mergeCell ref="J11:J17"/>
    <mergeCell ref="K11:K17"/>
    <mergeCell ref="L11:L17"/>
    <mergeCell ref="M11:M17"/>
    <mergeCell ref="N11:N17"/>
    <mergeCell ref="O11:O17"/>
    <mergeCell ref="P11:P17"/>
    <mergeCell ref="Q11:Q17"/>
    <mergeCell ref="K24:K28"/>
    <mergeCell ref="L24:L28"/>
    <mergeCell ref="M24:M28"/>
    <mergeCell ref="N24:N28"/>
    <mergeCell ref="O24:O28"/>
    <mergeCell ref="AF24:AF28"/>
    <mergeCell ref="AG24:AG28"/>
    <mergeCell ref="AH11:AH17"/>
    <mergeCell ref="AN9:AN10"/>
    <mergeCell ref="T9:T10"/>
    <mergeCell ref="AI9:AI10"/>
    <mergeCell ref="AJ9:AJ10"/>
    <mergeCell ref="AK9:AK10"/>
    <mergeCell ref="AL9:AL10"/>
    <mergeCell ref="AM9:AM10"/>
    <mergeCell ref="AE9:AE10"/>
    <mergeCell ref="AF9:AF10"/>
    <mergeCell ref="AG9:AG10"/>
    <mergeCell ref="AH9:AH10"/>
    <mergeCell ref="X9:X10"/>
    <mergeCell ref="Y9:Y10"/>
    <mergeCell ref="Z9:Z10"/>
    <mergeCell ref="AB11:AB17"/>
    <mergeCell ref="AI14:AI15"/>
    <mergeCell ref="AJ14:AJ15"/>
    <mergeCell ref="AK14:AK15"/>
    <mergeCell ref="AL14:AL15"/>
    <mergeCell ref="AM14:AM15"/>
    <mergeCell ref="AN14:AN15"/>
    <mergeCell ref="A2:AN3"/>
    <mergeCell ref="A4:AN4"/>
    <mergeCell ref="C11:C15"/>
    <mergeCell ref="D11:D15"/>
    <mergeCell ref="E11:E15"/>
    <mergeCell ref="F9:F10"/>
    <mergeCell ref="J9:J10"/>
    <mergeCell ref="K9:K10"/>
    <mergeCell ref="R9:R10"/>
    <mergeCell ref="V9:V10"/>
    <mergeCell ref="W9:W10"/>
    <mergeCell ref="L9:L10"/>
    <mergeCell ref="M9:M10"/>
    <mergeCell ref="N9:N10"/>
    <mergeCell ref="O9:O10"/>
    <mergeCell ref="P9:P10"/>
    <mergeCell ref="Q9:Q10"/>
    <mergeCell ref="U9:U10"/>
    <mergeCell ref="S9:S10"/>
    <mergeCell ref="AB9:AB10"/>
    <mergeCell ref="AC9:AC10"/>
    <mergeCell ref="AA9:AA10"/>
    <mergeCell ref="AD9:AD10"/>
    <mergeCell ref="AC11:AC17"/>
    <mergeCell ref="AH8:AN8"/>
    <mergeCell ref="A18:A23"/>
    <mergeCell ref="B18:B23"/>
    <mergeCell ref="G18:G23"/>
    <mergeCell ref="H18:H23"/>
    <mergeCell ref="I18:I23"/>
    <mergeCell ref="J18:J23"/>
    <mergeCell ref="K18:K23"/>
    <mergeCell ref="L18:L23"/>
    <mergeCell ref="M18:M23"/>
    <mergeCell ref="N18:N23"/>
    <mergeCell ref="O18:O23"/>
    <mergeCell ref="P18:P23"/>
    <mergeCell ref="Q18:Q23"/>
    <mergeCell ref="AB18:AB23"/>
    <mergeCell ref="AC18:AC23"/>
    <mergeCell ref="AE18:AE23"/>
    <mergeCell ref="AF18:AF23"/>
    <mergeCell ref="AG18:AG23"/>
    <mergeCell ref="AH18:AH23"/>
    <mergeCell ref="AI18:AI20"/>
    <mergeCell ref="AJ18:AJ20"/>
    <mergeCell ref="AK18:AK20"/>
    <mergeCell ref="AL18:AL20"/>
    <mergeCell ref="A44:A49"/>
    <mergeCell ref="B44:B49"/>
    <mergeCell ref="G44:G49"/>
    <mergeCell ref="H44:H49"/>
    <mergeCell ref="I44:I49"/>
    <mergeCell ref="J44:J49"/>
    <mergeCell ref="K44:K49"/>
    <mergeCell ref="L44:L49"/>
    <mergeCell ref="M44:M49"/>
    <mergeCell ref="A63:A68"/>
    <mergeCell ref="B63:B68"/>
    <mergeCell ref="G63:G68"/>
    <mergeCell ref="H63:H68"/>
    <mergeCell ref="I63:I68"/>
    <mergeCell ref="J63:J68"/>
    <mergeCell ref="L63:L68"/>
    <mergeCell ref="K63:K68"/>
    <mergeCell ref="M63:M68"/>
    <mergeCell ref="AH63:AH68"/>
    <mergeCell ref="L8:P8"/>
    <mergeCell ref="Q8:AG8"/>
    <mergeCell ref="AI55:AI62"/>
    <mergeCell ref="AJ55:AJ62"/>
    <mergeCell ref="AK55:AK62"/>
    <mergeCell ref="AL55:AL62"/>
    <mergeCell ref="AI44:AI45"/>
    <mergeCell ref="AJ44:AJ45"/>
    <mergeCell ref="AK44:AK45"/>
    <mergeCell ref="AL44:AL45"/>
    <mergeCell ref="AI46:AI47"/>
    <mergeCell ref="AJ46:AJ47"/>
    <mergeCell ref="AK46:AK47"/>
    <mergeCell ref="AL46:AL47"/>
    <mergeCell ref="AI42:AI43"/>
    <mergeCell ref="AJ42:AJ43"/>
    <mergeCell ref="AK42:AK43"/>
    <mergeCell ref="AL42:AL43"/>
    <mergeCell ref="AI30:AI31"/>
    <mergeCell ref="AJ30:AJ31"/>
    <mergeCell ref="AK30:AK31"/>
    <mergeCell ref="AL30:AL31"/>
    <mergeCell ref="AI21:AI23"/>
    <mergeCell ref="AM55:AM62"/>
    <mergeCell ref="AN55:AN62"/>
    <mergeCell ref="AI63:AI65"/>
    <mergeCell ref="AJ63:AJ65"/>
    <mergeCell ref="AK63:AK65"/>
    <mergeCell ref="AL63:AL65"/>
    <mergeCell ref="AM63:AM65"/>
    <mergeCell ref="AN63:AN65"/>
    <mergeCell ref="AI66:AI68"/>
    <mergeCell ref="AJ66:AJ68"/>
    <mergeCell ref="AK66:AK68"/>
    <mergeCell ref="AL66:AL68"/>
    <mergeCell ref="AM66:AM68"/>
    <mergeCell ref="AN66:AN68"/>
    <mergeCell ref="AM46:AM47"/>
    <mergeCell ref="AN46:AN47"/>
    <mergeCell ref="AM44:AM45"/>
    <mergeCell ref="AN44:AN45"/>
    <mergeCell ref="AI48:AI49"/>
    <mergeCell ref="AJ48:AJ49"/>
    <mergeCell ref="AK48:AK49"/>
    <mergeCell ref="AL48:AL49"/>
    <mergeCell ref="AM48:AM49"/>
    <mergeCell ref="AN48:AN49"/>
    <mergeCell ref="AM42:AM43"/>
    <mergeCell ref="AN42:AN43"/>
    <mergeCell ref="AI40:AI41"/>
    <mergeCell ref="AJ40:AJ41"/>
    <mergeCell ref="AK40:AK41"/>
    <mergeCell ref="AL40:AL41"/>
    <mergeCell ref="AM40:AM41"/>
    <mergeCell ref="AN40:AN41"/>
    <mergeCell ref="AI32:AI33"/>
    <mergeCell ref="AJ32:AJ33"/>
    <mergeCell ref="AK32:AK33"/>
    <mergeCell ref="AL32:AL33"/>
    <mergeCell ref="AM32:AM33"/>
    <mergeCell ref="AN32:AN33"/>
    <mergeCell ref="AM30:AM31"/>
    <mergeCell ref="AN30:AN31"/>
    <mergeCell ref="AI27:AI28"/>
    <mergeCell ref="AJ27:AJ28"/>
    <mergeCell ref="AK27:AK28"/>
    <mergeCell ref="AL27:AL28"/>
    <mergeCell ref="AM27:AM28"/>
    <mergeCell ref="AN27:AN28"/>
    <mergeCell ref="AI25:AI26"/>
    <mergeCell ref="AJ25:AJ26"/>
    <mergeCell ref="AK25:AK26"/>
    <mergeCell ref="AL25:AL26"/>
    <mergeCell ref="AM25:AM26"/>
    <mergeCell ref="AN25:AN26"/>
    <mergeCell ref="AJ21:AJ23"/>
    <mergeCell ref="AK21:AK23"/>
    <mergeCell ref="AL21:AL23"/>
    <mergeCell ref="AM21:AM23"/>
    <mergeCell ref="AN21:AN23"/>
    <mergeCell ref="AM18:AM20"/>
    <mergeCell ref="AN18:AN20"/>
    <mergeCell ref="AI16:AI17"/>
    <mergeCell ref="AJ16:AJ17"/>
    <mergeCell ref="AK16:AK17"/>
    <mergeCell ref="AL16:AL17"/>
    <mergeCell ref="AM16:AM17"/>
    <mergeCell ref="AN16:AN17"/>
  </mergeCells>
  <conditionalFormatting sqref="M11:M15">
    <cfRule type="containsText" dxfId="42" priority="48" stopIfTrue="1" operator="containsText" text="Muy Alta">
      <formula>NOT(ISERROR(SEARCH("Muy Alta",M11)))</formula>
    </cfRule>
    <cfRule type="containsText" dxfId="41" priority="49" stopIfTrue="1" operator="containsText" text="Alta">
      <formula>NOT(ISERROR(SEARCH("Alta",M11)))</formula>
    </cfRule>
    <cfRule type="containsText" dxfId="40" priority="50" stopIfTrue="1" operator="containsText" text="Media">
      <formula>NOT(ISERROR(SEARCH("Media",M11)))</formula>
    </cfRule>
    <cfRule type="containsText" dxfId="39" priority="51" stopIfTrue="1" operator="containsText" text="Baja">
      <formula>NOT(ISERROR(SEARCH("Baja",M11)))</formula>
    </cfRule>
    <cfRule type="containsText" dxfId="38" priority="52" stopIfTrue="1" operator="containsText" text="&quot;Muy Baja&quot;">
      <formula>NOT(ISERROR(SEARCH("""Muy Baja""",M11)))</formula>
    </cfRule>
  </conditionalFormatting>
  <conditionalFormatting sqref="M18:M22 M24:M48 M50:M59 M63:M67 M69:M73">
    <cfRule type="containsText" dxfId="37" priority="33" stopIfTrue="1" operator="containsText" text="Muy Alta">
      <formula>NOT(ISERROR(SEARCH("Muy Alta",M18)))</formula>
    </cfRule>
    <cfRule type="containsText" dxfId="36" priority="34" stopIfTrue="1" operator="containsText" text="Alta">
      <formula>NOT(ISERROR(SEARCH("Alta",M18)))</formula>
    </cfRule>
    <cfRule type="containsText" dxfId="35" priority="35" stopIfTrue="1" operator="containsText" text="Media">
      <formula>NOT(ISERROR(SEARCH("Media",M18)))</formula>
    </cfRule>
    <cfRule type="containsText" dxfId="34" priority="36" stopIfTrue="1" operator="containsText" text="Baja">
      <formula>NOT(ISERROR(SEARCH("Baja",M18)))</formula>
    </cfRule>
    <cfRule type="containsText" dxfId="33" priority="37" stopIfTrue="1" operator="containsText" text="&quot;Muy Baja&quot;">
      <formula>NOT(ISERROR(SEARCH("""Muy Baja""",M18)))</formula>
    </cfRule>
  </conditionalFormatting>
  <conditionalFormatting sqref="O11:O15">
    <cfRule type="containsText" dxfId="32" priority="28" stopIfTrue="1" operator="containsText" text="Catastrófico">
      <formula>NOT(ISERROR(SEARCH("Catastrófico",O11)))</formula>
    </cfRule>
    <cfRule type="containsText" dxfId="31" priority="29" stopIfTrue="1" operator="containsText" text="Mayor">
      <formula>NOT(ISERROR(SEARCH("Mayor",O11)))</formula>
    </cfRule>
    <cfRule type="containsText" dxfId="30" priority="30" stopIfTrue="1" operator="containsText" text="Moderado">
      <formula>NOT(ISERROR(SEARCH("Moderado",O11)))</formula>
    </cfRule>
    <cfRule type="containsText" dxfId="29" priority="31" stopIfTrue="1" operator="containsText" text="Menor">
      <formula>NOT(ISERROR(SEARCH("Menor",O11)))</formula>
    </cfRule>
    <cfRule type="containsText" dxfId="28" priority="32" stopIfTrue="1" operator="containsText" text="Leve">
      <formula>NOT(ISERROR(SEARCH("Leve",O11)))</formula>
    </cfRule>
  </conditionalFormatting>
  <conditionalFormatting sqref="O18:O22 O24:O48 O50:O59 O63:O67 O69:O73">
    <cfRule type="containsText" dxfId="27" priority="23" stopIfTrue="1" operator="containsText" text="Catastrófico">
      <formula>NOT(ISERROR(SEARCH("Catastrófico",O18)))</formula>
    </cfRule>
    <cfRule type="containsText" dxfId="26" priority="24" stopIfTrue="1" operator="containsText" text="Mayor">
      <formula>NOT(ISERROR(SEARCH("Mayor",O18)))</formula>
    </cfRule>
    <cfRule type="containsText" dxfId="25" priority="25" stopIfTrue="1" operator="containsText" text="Moderado">
      <formula>NOT(ISERROR(SEARCH("Moderado",O18)))</formula>
    </cfRule>
    <cfRule type="containsText" dxfId="24" priority="26" stopIfTrue="1" operator="containsText" text="Menor">
      <formula>NOT(ISERROR(SEARCH("Menor",O18)))</formula>
    </cfRule>
    <cfRule type="containsText" dxfId="23" priority="27" stopIfTrue="1" operator="containsText" text="Leve">
      <formula>NOT(ISERROR(SEARCH("Leve",O18)))</formula>
    </cfRule>
  </conditionalFormatting>
  <conditionalFormatting sqref="Q11:Q15">
    <cfRule type="containsText" dxfId="22" priority="19" stopIfTrue="1" operator="containsText" text="Bajo">
      <formula>NOT(ISERROR(SEARCH("Bajo",Q11)))</formula>
    </cfRule>
    <cfRule type="containsText" dxfId="21" priority="20" stopIfTrue="1" operator="containsText" text="Moderado">
      <formula>NOT(ISERROR(SEARCH("Moderado",Q11)))</formula>
    </cfRule>
    <cfRule type="containsText" dxfId="20" priority="21" stopIfTrue="1" operator="containsText" text="Alto">
      <formula>NOT(ISERROR(SEARCH("Alto",Q11)))</formula>
    </cfRule>
    <cfRule type="containsText" dxfId="19" priority="22" stopIfTrue="1" operator="containsText" text="Extremo">
      <formula>NOT(ISERROR(SEARCH("Extremo",Q11)))</formula>
    </cfRule>
  </conditionalFormatting>
  <conditionalFormatting sqref="Q18:Q22 Q24:Q48 Q50:Q59 Q63:Q67 Q69:Q73">
    <cfRule type="containsText" dxfId="18" priority="15" stopIfTrue="1" operator="containsText" text="Bajo">
      <formula>NOT(ISERROR(SEARCH("Bajo",Q18)))</formula>
    </cfRule>
    <cfRule type="containsText" dxfId="17" priority="16" stopIfTrue="1" operator="containsText" text="Moderado">
      <formula>NOT(ISERROR(SEARCH("Moderado",Q18)))</formula>
    </cfRule>
    <cfRule type="containsText" dxfId="16" priority="17" stopIfTrue="1" operator="containsText" text="Alto">
      <formula>NOT(ISERROR(SEARCH("Alto",Q18)))</formula>
    </cfRule>
    <cfRule type="containsText" dxfId="15" priority="18" stopIfTrue="1" operator="containsText" text="Extremo">
      <formula>NOT(ISERROR(SEARCH("Extremo",Q18)))</formula>
    </cfRule>
  </conditionalFormatting>
  <conditionalFormatting sqref="AB11 AB18 AB24:AB48 AB50:AB59 AB63 AB69:AB73">
    <cfRule type="containsText" dxfId="14" priority="10" stopIfTrue="1" operator="containsText" text="Muy Alta">
      <formula>NOT(ISERROR(SEARCH("Muy Alta",AB11)))</formula>
    </cfRule>
    <cfRule type="containsText" dxfId="13" priority="11" stopIfTrue="1" operator="containsText" text="Alta">
      <formula>NOT(ISERROR(SEARCH("Alta",AB11)))</formula>
    </cfRule>
    <cfRule type="containsText" dxfId="12" priority="12" stopIfTrue="1" operator="containsText" text="Media">
      <formula>NOT(ISERROR(SEARCH("Media",AB11)))</formula>
    </cfRule>
    <cfRule type="containsText" dxfId="11" priority="13" stopIfTrue="1" operator="containsText" text="Baja">
      <formula>NOT(ISERROR(SEARCH("Baja",AB11)))</formula>
    </cfRule>
    <cfRule type="containsText" dxfId="10" priority="14" stopIfTrue="1" operator="containsText" text="&quot;Muy Baja&quot;">
      <formula>NOT(ISERROR(SEARCH("""Muy Baja""",AB11)))</formula>
    </cfRule>
  </conditionalFormatting>
  <conditionalFormatting sqref="AE11 AE18:AE22 AE24:AE48 AE50:AE59 AE63:AE67 AE69:AE73">
    <cfRule type="containsText" dxfId="9" priority="5" stopIfTrue="1" operator="containsText" text="Catastrófico">
      <formula>NOT(ISERROR(SEARCH("Catastrófico",AE11)))</formula>
    </cfRule>
    <cfRule type="containsText" dxfId="8" priority="6" stopIfTrue="1" operator="containsText" text="Mayor">
      <formula>NOT(ISERROR(SEARCH("Mayor",AE11)))</formula>
    </cfRule>
    <cfRule type="containsText" dxfId="7" priority="7" stopIfTrue="1" operator="containsText" text="Moderado">
      <formula>NOT(ISERROR(SEARCH("Moderado",AE11)))</formula>
    </cfRule>
    <cfRule type="containsText" dxfId="6" priority="8" stopIfTrue="1" operator="containsText" text="Menor">
      <formula>NOT(ISERROR(SEARCH("Menor",AE11)))</formula>
    </cfRule>
    <cfRule type="containsText" dxfId="5" priority="9" stopIfTrue="1" operator="containsText" text="Leve">
      <formula>NOT(ISERROR(SEARCH("Leve",AE11)))</formula>
    </cfRule>
  </conditionalFormatting>
  <conditionalFormatting sqref="AG11:AG15 AG18:AG22 AG24:AG48 AG50:AG59 AG63:AG67 AG69:AG73">
    <cfRule type="containsText" dxfId="4" priority="1" stopIfTrue="1" operator="containsText" text="Bajo">
      <formula>NOT(ISERROR(SEARCH("Bajo",AG11)))</formula>
    </cfRule>
    <cfRule type="containsText" dxfId="3" priority="2" stopIfTrue="1" operator="containsText" text="Moderado">
      <formula>NOT(ISERROR(SEARCH("Moderado",AG11)))</formula>
    </cfRule>
    <cfRule type="containsText" dxfId="2" priority="3" stopIfTrue="1" operator="containsText" text="Alto">
      <formula>NOT(ISERROR(SEARCH("Alto",AG11)))</formula>
    </cfRule>
    <cfRule type="containsText" dxfId="1" priority="4" stopIfTrue="1" operator="containsText" text="Extremo">
      <formula>NOT(ISERROR(SEARCH("Extremo",AG11)))</formula>
    </cfRule>
  </conditionalFormatting>
  <dataValidations count="9">
    <dataValidation type="list" allowBlank="1" showInputMessage="1" showErrorMessage="1" sqref="D11 D18 D24 D29 D34 D39 D44 D50 D55 D63 D69" xr:uid="{AD9CCDE1-1431-314E-A29E-A54706F28602}">
      <formula1>"Posibilidad de pérdida económica, Posibilidad de pérdida reputacional, Posibilidad de pérdida económica y reputacional"</formula1>
    </dataValidation>
    <dataValidation type="list" allowBlank="1" showInputMessage="1" showErrorMessage="1" sqref="AH11:AH15 AH18:AH22 AH24:AH48 AH50:AH59 AH63:AH67 AH69:AH73" xr:uid="{54C2D441-B436-614F-9233-1AD250011637}">
      <formula1>"Reducir - Transferencia,Reducir - Mitigación,Aceptar,Evitar"</formula1>
    </dataValidation>
    <dataValidation type="list" allowBlank="1" showInputMessage="1" showErrorMessage="1" sqref="T11:T73" xr:uid="{2E74C2C1-89D0-1E47-8FDA-6071C4B1486D}">
      <formula1>"Preventivo,Detectivo,Correctivo"</formula1>
    </dataValidation>
    <dataValidation type="list" allowBlank="1" showInputMessage="1" showErrorMessage="1" sqref="V11:V73" xr:uid="{8DB4083D-1723-E048-BE93-44878AA85A99}">
      <formula1>"Automático,Manual"</formula1>
    </dataValidation>
    <dataValidation type="list" allowBlank="1" showInputMessage="1" showErrorMessage="1" sqref="X11:X73" xr:uid="{80F8F566-A629-1E46-8670-AB7B5FFD16A7}">
      <formula1>"Documentado,Sin documentar"</formula1>
    </dataValidation>
    <dataValidation type="list" allowBlank="1" showInputMessage="1" showErrorMessage="1" sqref="Y11:Y73" xr:uid="{12A8826E-99FB-D34D-B728-F492F63B0EF1}">
      <formula1>"Continua,Aleatoria"</formula1>
    </dataValidation>
    <dataValidation type="list" allowBlank="1" showInputMessage="1" showErrorMessage="1" sqref="Z11:Z73" xr:uid="{67C1CB7C-ED9C-A145-A6F9-B6F19CAEAECA}">
      <formula1>"Con registro, Sin registro"</formula1>
    </dataValidation>
    <dataValidation type="list" allowBlank="1" showInputMessage="1" showErrorMessage="1" sqref="AN63 AN66 AN69:AN73 AN46 AN48 AN50:AN55 AN42 AN44 AN32 AN34:AN40 AN27 AN29:AN30 AN24:AN25 AN21 AN11:AN14 AN16 AN18" xr:uid="{82A9F3A2-00CC-314D-BA2D-C786B1032083}">
      <formula1>"Sin iniciar,En curso,Finalizado"</formula1>
    </dataValidation>
    <dataValidation type="list" allowBlank="1" showInputMessage="1" showErrorMessage="1" sqref="J11:J15 J18:J22 J24:J44 J50:J59 J63:J67 J69:J73" xr:uid="{90D21CC4-4F12-EE45-9B4D-0806ABF5E836}">
      <formula1>"Procesos,Talento Humano,Tecnología,Infraestructura,Evento Externo"</formula1>
    </dataValidation>
  </dataValidations>
  <printOptions horizontalCentered="1" verticalCentered="1"/>
  <pageMargins left="0.70866141732283472" right="0.70866141732283472" top="0.74803149606299213" bottom="0.74803149606299213" header="0.31496062992125984" footer="0.31496062992125984"/>
  <pageSetup scale="26"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74B4D440-D72E-8E41-A206-CE31E4FB5E72}">
          <x14:formula1>
            <xm:f>'Tablas de calculos'!$H$83:$H$94</xm:f>
          </x14:formula1>
          <xm:sqref>K11 K18 K24 K29 K34 K39 K44 K50 K55 K63 K69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00E97-CF8B-42CF-A184-C0DA703E3B03}">
  <dimension ref="A3:O143"/>
  <sheetViews>
    <sheetView zoomScale="55" zoomScaleNormal="55" workbookViewId="0">
      <selection activeCell="C12" sqref="C12"/>
    </sheetView>
  </sheetViews>
  <sheetFormatPr baseColWidth="10" defaultRowHeight="15" x14ac:dyDescent="0.25"/>
  <cols>
    <col min="1" max="1" width="17.42578125" bestFit="1" customWidth="1"/>
    <col min="2" max="2" width="32.42578125" bestFit="1" customWidth="1"/>
    <col min="3" max="3" width="28.140625" bestFit="1" customWidth="1"/>
    <col min="4" max="4" width="32.7109375" bestFit="1" customWidth="1"/>
    <col min="5" max="5" width="28.42578125" bestFit="1" customWidth="1"/>
  </cols>
  <sheetData>
    <row r="3" spans="1:15" x14ac:dyDescent="0.25">
      <c r="A3" s="162" t="s">
        <v>605</v>
      </c>
      <c r="B3" s="19" t="s">
        <v>607</v>
      </c>
      <c r="C3" s="19" t="s">
        <v>608</v>
      </c>
      <c r="D3" s="19" t="s">
        <v>609</v>
      </c>
      <c r="E3" s="19" t="s">
        <v>610</v>
      </c>
      <c r="H3" t="s">
        <v>132</v>
      </c>
      <c r="I3" t="s">
        <v>147</v>
      </c>
      <c r="J3" t="s">
        <v>611</v>
      </c>
      <c r="K3" t="s">
        <v>612</v>
      </c>
    </row>
    <row r="4" spans="1:15" x14ac:dyDescent="0.25">
      <c r="A4" s="163">
        <v>1</v>
      </c>
      <c r="B4" s="165">
        <v>1.3333333333333333</v>
      </c>
      <c r="C4" s="165">
        <v>4.5</v>
      </c>
      <c r="D4" s="165">
        <v>0</v>
      </c>
      <c r="E4" s="165">
        <v>3.1666666666666665</v>
      </c>
      <c r="H4">
        <v>1</v>
      </c>
      <c r="I4">
        <v>5</v>
      </c>
      <c r="J4">
        <v>0</v>
      </c>
      <c r="K4">
        <v>3</v>
      </c>
      <c r="L4" t="str">
        <f>IF(H4=B30,"Verdadero", "Falso")</f>
        <v>Verdadero</v>
      </c>
      <c r="M4" s="19" t="str">
        <f t="shared" ref="M4:O14" si="0">IF(I4=C30,"Verdadero", "Falso")</f>
        <v>Verdadero</v>
      </c>
      <c r="N4" s="19" t="str">
        <f t="shared" si="0"/>
        <v>Verdadero</v>
      </c>
      <c r="O4" s="19" t="str">
        <f t="shared" si="0"/>
        <v>Verdadero</v>
      </c>
    </row>
    <row r="5" spans="1:15" x14ac:dyDescent="0.25">
      <c r="A5" s="163">
        <v>3</v>
      </c>
      <c r="B5" s="165">
        <v>1.3333333333333333</v>
      </c>
      <c r="C5" s="165">
        <v>4.5</v>
      </c>
      <c r="D5" s="165">
        <v>0</v>
      </c>
      <c r="E5" s="165">
        <v>3</v>
      </c>
      <c r="H5">
        <v>1</v>
      </c>
      <c r="I5">
        <v>5</v>
      </c>
      <c r="J5">
        <v>0</v>
      </c>
      <c r="K5">
        <v>3</v>
      </c>
      <c r="L5" s="19" t="str">
        <f t="shared" ref="L5:L14" si="1">IF(H5=B31,"Verdadero", "Falso")</f>
        <v>Verdadero</v>
      </c>
      <c r="M5" s="19" t="str">
        <f t="shared" si="0"/>
        <v>Verdadero</v>
      </c>
      <c r="N5" s="19" t="str">
        <f t="shared" si="0"/>
        <v>Verdadero</v>
      </c>
      <c r="O5" s="19" t="str">
        <f t="shared" si="0"/>
        <v>Verdadero</v>
      </c>
    </row>
    <row r="6" spans="1:15" x14ac:dyDescent="0.25">
      <c r="A6" s="163">
        <v>4</v>
      </c>
      <c r="B6" s="165">
        <v>1</v>
      </c>
      <c r="C6" s="165">
        <v>4.333333333333333</v>
      </c>
      <c r="D6" s="165">
        <v>-0.33333333333333331</v>
      </c>
      <c r="E6" s="165">
        <v>2.6666666666666665</v>
      </c>
      <c r="H6">
        <v>1</v>
      </c>
      <c r="I6">
        <v>4</v>
      </c>
      <c r="J6">
        <v>0</v>
      </c>
      <c r="K6">
        <v>3</v>
      </c>
      <c r="L6" s="19" t="str">
        <f t="shared" si="1"/>
        <v>Verdadero</v>
      </c>
      <c r="M6" s="19" t="str">
        <f t="shared" si="0"/>
        <v>Verdadero</v>
      </c>
      <c r="N6" s="19" t="str">
        <f t="shared" si="0"/>
        <v>Verdadero</v>
      </c>
      <c r="O6" s="19" t="str">
        <f t="shared" si="0"/>
        <v>Verdadero</v>
      </c>
    </row>
    <row r="7" spans="1:15" x14ac:dyDescent="0.25">
      <c r="A7" s="163">
        <v>6</v>
      </c>
      <c r="B7" s="165">
        <v>1</v>
      </c>
      <c r="C7" s="165">
        <v>4.333333333333333</v>
      </c>
      <c r="D7" s="165">
        <v>0.33333333333333331</v>
      </c>
      <c r="E7" s="165">
        <v>2.6666666666666665</v>
      </c>
      <c r="H7">
        <v>1</v>
      </c>
      <c r="I7">
        <v>4</v>
      </c>
      <c r="J7">
        <v>0</v>
      </c>
      <c r="K7">
        <v>3</v>
      </c>
      <c r="L7" s="19" t="str">
        <f t="shared" si="1"/>
        <v>Verdadero</v>
      </c>
      <c r="M7" s="19" t="str">
        <f t="shared" si="0"/>
        <v>Verdadero</v>
      </c>
      <c r="N7" s="19" t="str">
        <f t="shared" si="0"/>
        <v>Verdadero</v>
      </c>
      <c r="O7" s="19" t="str">
        <f t="shared" si="0"/>
        <v>Verdadero</v>
      </c>
    </row>
    <row r="8" spans="1:15" x14ac:dyDescent="0.25">
      <c r="A8" s="163">
        <v>7</v>
      </c>
      <c r="B8" s="165">
        <v>1.3333333333333333</v>
      </c>
      <c r="C8" s="165">
        <v>4.333333333333333</v>
      </c>
      <c r="D8" s="165">
        <v>0.66666666666666663</v>
      </c>
      <c r="E8" s="165">
        <v>3.3333333333333335</v>
      </c>
      <c r="H8">
        <v>1</v>
      </c>
      <c r="I8">
        <v>4</v>
      </c>
      <c r="J8">
        <v>1</v>
      </c>
      <c r="K8">
        <v>3</v>
      </c>
      <c r="L8" s="19" t="str">
        <f t="shared" si="1"/>
        <v>Verdadero</v>
      </c>
      <c r="M8" s="19" t="str">
        <f t="shared" si="0"/>
        <v>Verdadero</v>
      </c>
      <c r="N8" s="19" t="str">
        <f t="shared" si="0"/>
        <v>Verdadero</v>
      </c>
      <c r="O8" s="19" t="str">
        <f t="shared" si="0"/>
        <v>Verdadero</v>
      </c>
    </row>
    <row r="9" spans="1:15" x14ac:dyDescent="0.25">
      <c r="A9" s="163">
        <v>8</v>
      </c>
      <c r="B9" s="165">
        <v>1.1666666666666667</v>
      </c>
      <c r="C9" s="165">
        <v>4.333333333333333</v>
      </c>
      <c r="D9" s="165">
        <v>-0.16666666666666666</v>
      </c>
      <c r="E9" s="165">
        <v>3.1666666666666665</v>
      </c>
      <c r="H9">
        <v>1</v>
      </c>
      <c r="I9">
        <v>4</v>
      </c>
      <c r="J9">
        <v>0</v>
      </c>
      <c r="K9">
        <v>3</v>
      </c>
      <c r="L9" s="19" t="str">
        <f t="shared" si="1"/>
        <v>Verdadero</v>
      </c>
      <c r="M9" s="19" t="str">
        <f t="shared" si="0"/>
        <v>Verdadero</v>
      </c>
      <c r="N9" s="19" t="str">
        <f t="shared" si="0"/>
        <v>Verdadero</v>
      </c>
      <c r="O9" s="19" t="str">
        <f t="shared" si="0"/>
        <v>Verdadero</v>
      </c>
    </row>
    <row r="10" spans="1:15" x14ac:dyDescent="0.25">
      <c r="A10" s="163">
        <v>9</v>
      </c>
      <c r="B10" s="165">
        <v>1.3333333333333333</v>
      </c>
      <c r="C10" s="165">
        <v>4.333333333333333</v>
      </c>
      <c r="D10" s="165">
        <v>0.66666666666666663</v>
      </c>
      <c r="E10" s="165">
        <v>2.8333333333333335</v>
      </c>
      <c r="H10">
        <v>1</v>
      </c>
      <c r="I10">
        <v>4</v>
      </c>
      <c r="J10">
        <v>1</v>
      </c>
      <c r="K10">
        <v>3</v>
      </c>
      <c r="L10" s="19" t="str">
        <f t="shared" si="1"/>
        <v>Verdadero</v>
      </c>
      <c r="M10" s="19" t="str">
        <f t="shared" si="0"/>
        <v>Verdadero</v>
      </c>
      <c r="N10" s="19" t="str">
        <f t="shared" si="0"/>
        <v>Verdadero</v>
      </c>
      <c r="O10" s="19" t="str">
        <f t="shared" si="0"/>
        <v>Verdadero</v>
      </c>
    </row>
    <row r="11" spans="1:15" x14ac:dyDescent="0.25">
      <c r="A11" s="163">
        <v>10</v>
      </c>
      <c r="B11" s="165">
        <v>1.5</v>
      </c>
      <c r="C11" s="165">
        <v>4.333333333333333</v>
      </c>
      <c r="D11" s="165">
        <v>0.83333333333333337</v>
      </c>
      <c r="E11" s="165">
        <v>2.8333333333333335</v>
      </c>
      <c r="H11">
        <v>2</v>
      </c>
      <c r="I11">
        <v>4</v>
      </c>
      <c r="J11">
        <v>1</v>
      </c>
      <c r="K11">
        <v>3</v>
      </c>
      <c r="L11" s="19" t="str">
        <f t="shared" si="1"/>
        <v>Verdadero</v>
      </c>
      <c r="M11" s="19" t="str">
        <f t="shared" si="0"/>
        <v>Verdadero</v>
      </c>
      <c r="N11" s="19" t="str">
        <f t="shared" si="0"/>
        <v>Verdadero</v>
      </c>
      <c r="O11" s="19" t="str">
        <f t="shared" si="0"/>
        <v>Verdadero</v>
      </c>
    </row>
    <row r="12" spans="1:15" x14ac:dyDescent="0.25">
      <c r="A12" s="163">
        <v>11</v>
      </c>
      <c r="B12" s="165">
        <v>1.6666666666666667</v>
      </c>
      <c r="C12" s="165">
        <v>4.333333333333333</v>
      </c>
      <c r="D12" s="165">
        <v>1</v>
      </c>
      <c r="E12" s="165">
        <v>2.8333333333333335</v>
      </c>
      <c r="H12">
        <v>2</v>
      </c>
      <c r="I12">
        <v>4</v>
      </c>
      <c r="J12">
        <v>1</v>
      </c>
      <c r="K12">
        <v>3</v>
      </c>
      <c r="L12" s="19" t="str">
        <f t="shared" si="1"/>
        <v>Verdadero</v>
      </c>
      <c r="M12" s="19" t="str">
        <f t="shared" si="0"/>
        <v>Verdadero</v>
      </c>
      <c r="N12" s="19" t="str">
        <f t="shared" si="0"/>
        <v>Verdadero</v>
      </c>
      <c r="O12" s="19" t="str">
        <f t="shared" si="0"/>
        <v>Verdadero</v>
      </c>
    </row>
    <row r="13" spans="1:15" x14ac:dyDescent="0.25">
      <c r="A13" s="163">
        <v>13</v>
      </c>
      <c r="B13" s="165">
        <v>1.3333333333333333</v>
      </c>
      <c r="C13" s="165">
        <v>4</v>
      </c>
      <c r="D13" s="165">
        <v>0.66666666666666663</v>
      </c>
      <c r="E13" s="165">
        <v>2.3333333333333335</v>
      </c>
      <c r="H13">
        <v>1</v>
      </c>
      <c r="I13">
        <v>4</v>
      </c>
      <c r="J13">
        <v>1</v>
      </c>
      <c r="K13">
        <v>2</v>
      </c>
      <c r="L13" s="19" t="str">
        <f t="shared" si="1"/>
        <v>Verdadero</v>
      </c>
      <c r="M13" s="19" t="str">
        <f t="shared" si="0"/>
        <v>Verdadero</v>
      </c>
      <c r="N13" s="19" t="str">
        <f t="shared" si="0"/>
        <v>Verdadero</v>
      </c>
      <c r="O13" s="19" t="str">
        <f t="shared" si="0"/>
        <v>Verdadero</v>
      </c>
    </row>
    <row r="14" spans="1:15" x14ac:dyDescent="0.25">
      <c r="A14" s="163">
        <v>128</v>
      </c>
      <c r="B14" s="165">
        <v>1.3333333333333333</v>
      </c>
      <c r="C14" s="165">
        <v>3.6666666666666665</v>
      </c>
      <c r="D14" s="165">
        <v>1.3333333333333333</v>
      </c>
      <c r="E14" s="165">
        <v>3.6666666666666665</v>
      </c>
      <c r="H14">
        <v>1</v>
      </c>
      <c r="I14">
        <v>4</v>
      </c>
      <c r="J14">
        <v>1</v>
      </c>
      <c r="K14">
        <v>4</v>
      </c>
      <c r="L14" s="19" t="str">
        <f t="shared" si="1"/>
        <v>Verdadero</v>
      </c>
      <c r="M14" s="19" t="str">
        <f t="shared" si="0"/>
        <v>Verdadero</v>
      </c>
      <c r="N14" s="19" t="str">
        <f t="shared" si="0"/>
        <v>Verdadero</v>
      </c>
      <c r="O14" s="19" t="str">
        <f t="shared" si="0"/>
        <v>Verdadero</v>
      </c>
    </row>
    <row r="15" spans="1:15" x14ac:dyDescent="0.25">
      <c r="A15" s="163" t="s">
        <v>606</v>
      </c>
      <c r="B15" s="164">
        <v>1.3015873015873016</v>
      </c>
      <c r="C15" s="164">
        <v>4.3015873015873014</v>
      </c>
      <c r="D15" s="164">
        <v>0.41269841269841268</v>
      </c>
      <c r="E15" s="164">
        <v>2.9206349206349205</v>
      </c>
    </row>
    <row r="17" spans="2:5" x14ac:dyDescent="0.25">
      <c r="B17" s="165">
        <v>1.3333333333333333</v>
      </c>
      <c r="C17" s="165">
        <v>4.5</v>
      </c>
      <c r="D17" s="165">
        <v>0</v>
      </c>
      <c r="E17" s="165">
        <v>3.1666666666666665</v>
      </c>
    </row>
    <row r="18" spans="2:5" x14ac:dyDescent="0.25">
      <c r="B18" s="165">
        <v>1.3333333333333333</v>
      </c>
      <c r="C18" s="165">
        <v>4.5</v>
      </c>
      <c r="D18" s="165">
        <v>0</v>
      </c>
      <c r="E18" s="165">
        <v>3</v>
      </c>
    </row>
    <row r="19" spans="2:5" x14ac:dyDescent="0.25">
      <c r="B19" s="165">
        <v>1</v>
      </c>
      <c r="C19" s="165">
        <v>4.333333333333333</v>
      </c>
      <c r="D19" s="165">
        <v>-0.33333333333333331</v>
      </c>
      <c r="E19" s="165">
        <v>2.6666666666666665</v>
      </c>
    </row>
    <row r="20" spans="2:5" x14ac:dyDescent="0.25">
      <c r="B20" s="165">
        <v>1</v>
      </c>
      <c r="C20" s="165">
        <v>4.333333333333333</v>
      </c>
      <c r="D20" s="165">
        <v>0.33333333333333331</v>
      </c>
      <c r="E20" s="165">
        <v>2.6666666666666665</v>
      </c>
    </row>
    <row r="21" spans="2:5" x14ac:dyDescent="0.25">
      <c r="B21" s="165">
        <v>1.3333333333333333</v>
      </c>
      <c r="C21" s="165">
        <v>4.333333333333333</v>
      </c>
      <c r="D21" s="165">
        <v>0.66666666666666663</v>
      </c>
      <c r="E21" s="165">
        <v>3.3333333333333335</v>
      </c>
    </row>
    <row r="22" spans="2:5" x14ac:dyDescent="0.25">
      <c r="B22" s="165">
        <v>1.1666666666666667</v>
      </c>
      <c r="C22" s="165">
        <v>4.333333333333333</v>
      </c>
      <c r="D22" s="165">
        <v>-0.16666666666666666</v>
      </c>
      <c r="E22" s="165">
        <v>3.1666666666666665</v>
      </c>
    </row>
    <row r="23" spans="2:5" x14ac:dyDescent="0.25">
      <c r="B23" s="165">
        <v>1.3333333333333333</v>
      </c>
      <c r="C23" s="165">
        <v>4.333333333333333</v>
      </c>
      <c r="D23" s="165">
        <v>0.66666666666666663</v>
      </c>
      <c r="E23" s="165">
        <v>2.8333333333333335</v>
      </c>
    </row>
    <row r="24" spans="2:5" x14ac:dyDescent="0.25">
      <c r="B24" s="165">
        <v>1.5</v>
      </c>
      <c r="C24" s="165">
        <v>4.333333333333333</v>
      </c>
      <c r="D24" s="165">
        <v>0.83333333333333337</v>
      </c>
      <c r="E24" s="165">
        <v>2.8333333333333335</v>
      </c>
    </row>
    <row r="25" spans="2:5" x14ac:dyDescent="0.25">
      <c r="B25" s="165">
        <v>1.6666666666666667</v>
      </c>
      <c r="C25" s="165">
        <v>4.333333333333333</v>
      </c>
      <c r="D25" s="165">
        <v>1</v>
      </c>
      <c r="E25" s="165">
        <v>2.8333333333333335</v>
      </c>
    </row>
    <row r="26" spans="2:5" x14ac:dyDescent="0.25">
      <c r="B26" s="165">
        <v>1.3333333333333333</v>
      </c>
      <c r="C26" s="165">
        <v>4</v>
      </c>
      <c r="D26" s="165">
        <v>0.66666666666666663</v>
      </c>
      <c r="E26" s="165">
        <v>2.3333333333333335</v>
      </c>
    </row>
    <row r="27" spans="2:5" x14ac:dyDescent="0.25">
      <c r="B27" s="165">
        <v>1.3333333333333333</v>
      </c>
      <c r="C27" s="165">
        <v>3.6666666666666665</v>
      </c>
      <c r="D27" s="165">
        <v>1.3333333333333333</v>
      </c>
      <c r="E27" s="165">
        <v>3.6666666666666665</v>
      </c>
    </row>
    <row r="28" spans="2:5" x14ac:dyDescent="0.25">
      <c r="B28" s="19"/>
    </row>
    <row r="29" spans="2:5" x14ac:dyDescent="0.25">
      <c r="B29" s="19"/>
    </row>
    <row r="30" spans="2:5" x14ac:dyDescent="0.25">
      <c r="B30" s="19">
        <f>ROUND(B17,0)</f>
        <v>1</v>
      </c>
      <c r="C30" s="19">
        <f>ROUND(C17,0)</f>
        <v>5</v>
      </c>
      <c r="D30" s="19">
        <f>ROUND(D17,0)</f>
        <v>0</v>
      </c>
      <c r="E30" s="19">
        <f>ROUND(E17,0)</f>
        <v>3</v>
      </c>
    </row>
    <row r="31" spans="2:5" x14ac:dyDescent="0.25">
      <c r="B31" s="19">
        <f t="shared" ref="B31:E31" si="2">ROUND(B18,0)</f>
        <v>1</v>
      </c>
      <c r="C31" s="19">
        <f t="shared" si="2"/>
        <v>5</v>
      </c>
      <c r="D31" s="19">
        <f t="shared" si="2"/>
        <v>0</v>
      </c>
      <c r="E31" s="19">
        <f t="shared" si="2"/>
        <v>3</v>
      </c>
    </row>
    <row r="32" spans="2:5" x14ac:dyDescent="0.25">
      <c r="B32" s="19">
        <f t="shared" ref="B32:E32" si="3">ROUND(B19,0)</f>
        <v>1</v>
      </c>
      <c r="C32" s="19">
        <f t="shared" si="3"/>
        <v>4</v>
      </c>
      <c r="D32" s="19">
        <f t="shared" si="3"/>
        <v>0</v>
      </c>
      <c r="E32" s="19">
        <f t="shared" si="3"/>
        <v>3</v>
      </c>
    </row>
    <row r="33" spans="2:6" x14ac:dyDescent="0.25">
      <c r="B33" s="19">
        <f t="shared" ref="B33:E33" si="4">ROUND(B20,0)</f>
        <v>1</v>
      </c>
      <c r="C33" s="19">
        <f t="shared" si="4"/>
        <v>4</v>
      </c>
      <c r="D33" s="19">
        <f t="shared" si="4"/>
        <v>0</v>
      </c>
      <c r="E33" s="19">
        <f t="shared" si="4"/>
        <v>3</v>
      </c>
    </row>
    <row r="34" spans="2:6" x14ac:dyDescent="0.25">
      <c r="B34" s="19">
        <f t="shared" ref="B34:E34" si="5">ROUND(B21,0)</f>
        <v>1</v>
      </c>
      <c r="C34" s="19">
        <f t="shared" si="5"/>
        <v>4</v>
      </c>
      <c r="D34" s="19">
        <f t="shared" si="5"/>
        <v>1</v>
      </c>
      <c r="E34" s="19">
        <f t="shared" si="5"/>
        <v>3</v>
      </c>
    </row>
    <row r="35" spans="2:6" x14ac:dyDescent="0.25">
      <c r="B35" s="19">
        <f t="shared" ref="B35:E35" si="6">ROUND(B22,0)</f>
        <v>1</v>
      </c>
      <c r="C35" s="19">
        <f t="shared" si="6"/>
        <v>4</v>
      </c>
      <c r="D35" s="19">
        <f t="shared" si="6"/>
        <v>0</v>
      </c>
      <c r="E35" s="19">
        <f t="shared" si="6"/>
        <v>3</v>
      </c>
    </row>
    <row r="36" spans="2:6" x14ac:dyDescent="0.25">
      <c r="B36" s="19">
        <f t="shared" ref="B36:E36" si="7">ROUND(B23,0)</f>
        <v>1</v>
      </c>
      <c r="C36" s="19">
        <f t="shared" si="7"/>
        <v>4</v>
      </c>
      <c r="D36" s="19">
        <f t="shared" si="7"/>
        <v>1</v>
      </c>
      <c r="E36" s="19">
        <f t="shared" si="7"/>
        <v>3</v>
      </c>
    </row>
    <row r="37" spans="2:6" x14ac:dyDescent="0.25">
      <c r="B37" s="19">
        <f t="shared" ref="B37:E37" si="8">ROUND(B24,0)</f>
        <v>2</v>
      </c>
      <c r="C37" s="19">
        <f t="shared" si="8"/>
        <v>4</v>
      </c>
      <c r="D37" s="19">
        <f t="shared" si="8"/>
        <v>1</v>
      </c>
      <c r="E37" s="19">
        <f t="shared" si="8"/>
        <v>3</v>
      </c>
    </row>
    <row r="38" spans="2:6" x14ac:dyDescent="0.25">
      <c r="B38" s="19">
        <f t="shared" ref="B38:E38" si="9">ROUND(B25,0)</f>
        <v>2</v>
      </c>
      <c r="C38" s="19">
        <f t="shared" si="9"/>
        <v>4</v>
      </c>
      <c r="D38" s="19">
        <f t="shared" si="9"/>
        <v>1</v>
      </c>
      <c r="E38" s="19">
        <f t="shared" si="9"/>
        <v>3</v>
      </c>
    </row>
    <row r="39" spans="2:6" x14ac:dyDescent="0.25">
      <c r="B39" s="19">
        <f t="shared" ref="B39:E39" si="10">ROUND(B26,0)</f>
        <v>1</v>
      </c>
      <c r="C39" s="19">
        <f t="shared" si="10"/>
        <v>4</v>
      </c>
      <c r="D39" s="19">
        <f t="shared" si="10"/>
        <v>1</v>
      </c>
      <c r="E39" s="19">
        <f t="shared" si="10"/>
        <v>2</v>
      </c>
    </row>
    <row r="40" spans="2:6" x14ac:dyDescent="0.25">
      <c r="B40" s="19">
        <f t="shared" ref="B40:E40" si="11">ROUND(B27,0)</f>
        <v>1</v>
      </c>
      <c r="C40" s="19">
        <f t="shared" si="11"/>
        <v>4</v>
      </c>
      <c r="D40" s="19">
        <f t="shared" si="11"/>
        <v>1</v>
      </c>
      <c r="E40" s="19">
        <f t="shared" si="11"/>
        <v>4</v>
      </c>
    </row>
    <row r="41" spans="2:6" x14ac:dyDescent="0.25">
      <c r="B41" s="166" t="s">
        <v>169</v>
      </c>
      <c r="C41" s="166" t="s">
        <v>395</v>
      </c>
      <c r="D41" s="166" t="s">
        <v>396</v>
      </c>
      <c r="E41" s="166" t="s">
        <v>397</v>
      </c>
      <c r="F41" s="166" t="s">
        <v>398</v>
      </c>
    </row>
    <row r="42" spans="2:6" ht="90" x14ac:dyDescent="0.25">
      <c r="B42" s="62">
        <v>1</v>
      </c>
      <c r="C42" s="159" t="s">
        <v>574</v>
      </c>
      <c r="D42" s="159" t="s">
        <v>575</v>
      </c>
      <c r="E42" s="159" t="s">
        <v>576</v>
      </c>
      <c r="F42" s="167">
        <v>1</v>
      </c>
    </row>
    <row r="43" spans="2:6" ht="45" x14ac:dyDescent="0.25">
      <c r="B43" s="62">
        <v>3</v>
      </c>
      <c r="C43" s="159" t="s">
        <v>577</v>
      </c>
      <c r="D43" s="159" t="s">
        <v>575</v>
      </c>
      <c r="E43" s="159" t="s">
        <v>578</v>
      </c>
      <c r="F43" s="167">
        <v>1</v>
      </c>
    </row>
    <row r="44" spans="2:6" ht="45" x14ac:dyDescent="0.25">
      <c r="B44" s="62">
        <v>4</v>
      </c>
      <c r="C44" s="159" t="s">
        <v>579</v>
      </c>
      <c r="D44" s="159" t="s">
        <v>575</v>
      </c>
      <c r="E44" s="159" t="s">
        <v>578</v>
      </c>
      <c r="F44" s="167">
        <v>1</v>
      </c>
    </row>
    <row r="45" spans="2:6" ht="45" x14ac:dyDescent="0.25">
      <c r="B45" s="62">
        <v>6</v>
      </c>
      <c r="C45" s="159" t="s">
        <v>580</v>
      </c>
      <c r="D45" s="159" t="s">
        <v>575</v>
      </c>
      <c r="E45" s="159" t="s">
        <v>578</v>
      </c>
      <c r="F45" s="167">
        <v>1</v>
      </c>
    </row>
    <row r="46" spans="2:6" ht="45" x14ac:dyDescent="0.25">
      <c r="B46" s="62">
        <v>7</v>
      </c>
      <c r="C46" s="159" t="s">
        <v>580</v>
      </c>
      <c r="D46" s="159" t="s">
        <v>575</v>
      </c>
      <c r="E46" s="159" t="s">
        <v>578</v>
      </c>
      <c r="F46" s="167">
        <v>1</v>
      </c>
    </row>
    <row r="47" spans="2:6" ht="45" x14ac:dyDescent="0.25">
      <c r="B47" s="62">
        <v>8</v>
      </c>
      <c r="C47" s="159" t="s">
        <v>581</v>
      </c>
      <c r="D47" s="159" t="s">
        <v>575</v>
      </c>
      <c r="E47" s="159" t="s">
        <v>578</v>
      </c>
      <c r="F47" s="167">
        <v>1</v>
      </c>
    </row>
    <row r="48" spans="2:6" ht="45" x14ac:dyDescent="0.25">
      <c r="B48" s="62">
        <v>10</v>
      </c>
      <c r="C48" s="159" t="s">
        <v>580</v>
      </c>
      <c r="D48" s="159" t="s">
        <v>575</v>
      </c>
      <c r="E48" s="159" t="s">
        <v>578</v>
      </c>
      <c r="F48" s="167">
        <v>1</v>
      </c>
    </row>
    <row r="49" spans="2:6" ht="45" x14ac:dyDescent="0.25">
      <c r="B49" s="62">
        <v>13</v>
      </c>
      <c r="C49" s="159" t="s">
        <v>580</v>
      </c>
      <c r="D49" s="159" t="s">
        <v>575</v>
      </c>
      <c r="E49" s="159" t="s">
        <v>578</v>
      </c>
      <c r="F49" s="167">
        <v>1</v>
      </c>
    </row>
    <row r="50" spans="2:6" ht="75" x14ac:dyDescent="0.25">
      <c r="B50" s="62">
        <v>6</v>
      </c>
      <c r="C50" s="159" t="s">
        <v>582</v>
      </c>
      <c r="D50" s="159" t="s">
        <v>583</v>
      </c>
      <c r="E50" s="159" t="s">
        <v>584</v>
      </c>
      <c r="F50" s="159" t="s">
        <v>585</v>
      </c>
    </row>
    <row r="51" spans="2:6" x14ac:dyDescent="0.25">
      <c r="B51" s="62">
        <v>1</v>
      </c>
      <c r="C51" s="159" t="s">
        <v>586</v>
      </c>
      <c r="D51" s="159" t="s">
        <v>587</v>
      </c>
      <c r="E51" s="159" t="s">
        <v>588</v>
      </c>
      <c r="F51" s="159" t="s">
        <v>589</v>
      </c>
    </row>
    <row r="52" spans="2:6" x14ac:dyDescent="0.25">
      <c r="B52" s="62">
        <v>3</v>
      </c>
      <c r="C52" s="159" t="s">
        <v>590</v>
      </c>
      <c r="D52" s="159" t="s">
        <v>587</v>
      </c>
      <c r="E52" s="159" t="s">
        <v>591</v>
      </c>
      <c r="F52" s="159" t="s">
        <v>591</v>
      </c>
    </row>
    <row r="53" spans="2:6" ht="45" x14ac:dyDescent="0.25">
      <c r="B53" s="62">
        <v>4</v>
      </c>
      <c r="C53" s="159" t="s">
        <v>592</v>
      </c>
      <c r="D53" s="159" t="s">
        <v>587</v>
      </c>
      <c r="E53" s="159" t="s">
        <v>593</v>
      </c>
      <c r="F53" s="159" t="s">
        <v>594</v>
      </c>
    </row>
    <row r="54" spans="2:6" ht="45" x14ac:dyDescent="0.25">
      <c r="B54" s="62">
        <v>6</v>
      </c>
      <c r="C54" s="159" t="s">
        <v>595</v>
      </c>
      <c r="D54" s="159" t="s">
        <v>596</v>
      </c>
      <c r="E54" s="159" t="s">
        <v>597</v>
      </c>
      <c r="F54" s="159" t="s">
        <v>598</v>
      </c>
    </row>
    <row r="55" spans="2:6" ht="45" x14ac:dyDescent="0.25">
      <c r="B55" s="62">
        <v>7</v>
      </c>
      <c r="C55" s="159" t="s">
        <v>592</v>
      </c>
      <c r="D55" s="159" t="s">
        <v>587</v>
      </c>
      <c r="E55" s="159" t="s">
        <v>593</v>
      </c>
      <c r="F55" s="159" t="s">
        <v>594</v>
      </c>
    </row>
    <row r="56" spans="2:6" ht="45" x14ac:dyDescent="0.25">
      <c r="B56" s="62">
        <v>8</v>
      </c>
      <c r="C56" s="159" t="s">
        <v>599</v>
      </c>
      <c r="D56" s="159" t="s">
        <v>587</v>
      </c>
      <c r="E56" s="159" t="s">
        <v>593</v>
      </c>
      <c r="F56" s="159" t="s">
        <v>594</v>
      </c>
    </row>
    <row r="57" spans="2:6" ht="45" x14ac:dyDescent="0.25">
      <c r="B57" s="62">
        <v>9</v>
      </c>
      <c r="C57" s="159" t="s">
        <v>600</v>
      </c>
      <c r="D57" s="159" t="s">
        <v>601</v>
      </c>
      <c r="E57" s="159" t="s">
        <v>602</v>
      </c>
      <c r="F57" s="159" t="s">
        <v>591</v>
      </c>
    </row>
    <row r="58" spans="2:6" ht="45" x14ac:dyDescent="0.25">
      <c r="B58" s="62">
        <v>10</v>
      </c>
      <c r="C58" s="159" t="s">
        <v>599</v>
      </c>
      <c r="D58" s="159" t="s">
        <v>601</v>
      </c>
      <c r="E58" s="159" t="s">
        <v>602</v>
      </c>
      <c r="F58" s="159" t="s">
        <v>591</v>
      </c>
    </row>
    <row r="59" spans="2:6" ht="30" x14ac:dyDescent="0.25">
      <c r="B59" s="62">
        <v>11</v>
      </c>
      <c r="C59" s="159" t="s">
        <v>603</v>
      </c>
      <c r="D59" s="159" t="s">
        <v>604</v>
      </c>
      <c r="E59" s="159" t="s">
        <v>591</v>
      </c>
      <c r="F59" s="159" t="s">
        <v>591</v>
      </c>
    </row>
    <row r="60" spans="2:6" ht="45" x14ac:dyDescent="0.25">
      <c r="B60" s="62">
        <v>13</v>
      </c>
      <c r="C60" s="159" t="s">
        <v>592</v>
      </c>
      <c r="D60" s="159" t="s">
        <v>587</v>
      </c>
      <c r="E60" s="159" t="s">
        <v>593</v>
      </c>
      <c r="F60" s="159" t="s">
        <v>594</v>
      </c>
    </row>
    <row r="66" spans="5:5" x14ac:dyDescent="0.25">
      <c r="E66" s="175"/>
    </row>
    <row r="104" spans="2:3" ht="15.75" thickBot="1" x14ac:dyDescent="0.3"/>
    <row r="105" spans="2:3" ht="15.75" thickBot="1" x14ac:dyDescent="0.3">
      <c r="B105" s="168" t="s">
        <v>616</v>
      </c>
      <c r="C105" s="169" t="s">
        <v>90</v>
      </c>
    </row>
    <row r="106" spans="2:3" ht="15.75" thickBot="1" x14ac:dyDescent="0.3">
      <c r="B106" s="170" t="s">
        <v>104</v>
      </c>
      <c r="C106" s="176"/>
    </row>
    <row r="107" spans="2:3" ht="15.75" thickBot="1" x14ac:dyDescent="0.3">
      <c r="B107" s="170" t="s">
        <v>114</v>
      </c>
      <c r="C107" s="176"/>
    </row>
    <row r="108" spans="2:3" ht="15.75" thickBot="1" x14ac:dyDescent="0.3">
      <c r="B108" s="170" t="s">
        <v>113</v>
      </c>
      <c r="C108" s="176"/>
    </row>
    <row r="109" spans="2:3" ht="15.75" thickBot="1" x14ac:dyDescent="0.3">
      <c r="B109" s="170" t="s">
        <v>116</v>
      </c>
      <c r="C109" s="177"/>
    </row>
    <row r="110" spans="2:3" ht="15.75" thickBot="1" x14ac:dyDescent="0.3">
      <c r="B110" s="170" t="s">
        <v>127</v>
      </c>
      <c r="C110" s="176"/>
    </row>
    <row r="111" spans="2:3" ht="15.75" thickBot="1" x14ac:dyDescent="0.3">
      <c r="B111" s="170" t="s">
        <v>106</v>
      </c>
      <c r="C111" s="176"/>
    </row>
    <row r="112" spans="2:3" ht="15.75" thickBot="1" x14ac:dyDescent="0.3">
      <c r="B112" s="170" t="s">
        <v>121</v>
      </c>
      <c r="C112" s="176"/>
    </row>
    <row r="113" spans="2:3" ht="15.75" thickBot="1" x14ac:dyDescent="0.3">
      <c r="B113" s="170" t="s">
        <v>120</v>
      </c>
      <c r="C113" s="176"/>
    </row>
    <row r="114" spans="2:3" ht="15.75" thickBot="1" x14ac:dyDescent="0.3">
      <c r="B114" s="170" t="s">
        <v>110</v>
      </c>
      <c r="C114" s="176"/>
    </row>
    <row r="115" spans="2:3" ht="15.75" thickBot="1" x14ac:dyDescent="0.3">
      <c r="B115" s="170" t="s">
        <v>119</v>
      </c>
      <c r="C115" s="176"/>
    </row>
    <row r="116" spans="2:3" ht="15.75" thickBot="1" x14ac:dyDescent="0.3">
      <c r="B116" s="170" t="s">
        <v>123</v>
      </c>
      <c r="C116" s="176"/>
    </row>
    <row r="117" spans="2:3" ht="15.75" thickBot="1" x14ac:dyDescent="0.3">
      <c r="B117" s="170" t="s">
        <v>102</v>
      </c>
      <c r="C117" s="176"/>
    </row>
    <row r="118" spans="2:3" ht="15.75" thickBot="1" x14ac:dyDescent="0.3">
      <c r="B118" s="170" t="s">
        <v>125</v>
      </c>
      <c r="C118" s="176"/>
    </row>
    <row r="119" spans="2:3" ht="15.75" thickBot="1" x14ac:dyDescent="0.3">
      <c r="B119" s="170" t="s">
        <v>124</v>
      </c>
      <c r="C119" s="176"/>
    </row>
    <row r="120" spans="2:3" ht="15.75" thickBot="1" x14ac:dyDescent="0.3">
      <c r="B120" s="170" t="s">
        <v>122</v>
      </c>
      <c r="C120" s="176"/>
    </row>
    <row r="121" spans="2:3" ht="15.75" thickBot="1" x14ac:dyDescent="0.3">
      <c r="B121" s="170" t="s">
        <v>118</v>
      </c>
      <c r="C121" s="176"/>
    </row>
    <row r="122" spans="2:3" ht="15.75" thickBot="1" x14ac:dyDescent="0.3">
      <c r="B122" s="170" t="s">
        <v>105</v>
      </c>
      <c r="C122" s="176"/>
    </row>
    <row r="123" spans="2:3" ht="15.75" thickBot="1" x14ac:dyDescent="0.3">
      <c r="B123" s="170" t="s">
        <v>107</v>
      </c>
      <c r="C123" s="176"/>
    </row>
    <row r="124" spans="2:3" ht="15.75" thickBot="1" x14ac:dyDescent="0.3">
      <c r="B124" s="170" t="s">
        <v>117</v>
      </c>
      <c r="C124" s="176"/>
    </row>
    <row r="125" spans="2:3" ht="15.75" thickBot="1" x14ac:dyDescent="0.3">
      <c r="B125" s="170" t="s">
        <v>115</v>
      </c>
      <c r="C125" s="176"/>
    </row>
    <row r="126" spans="2:3" ht="15.75" thickBot="1" x14ac:dyDescent="0.3">
      <c r="B126" s="170" t="s">
        <v>126</v>
      </c>
      <c r="C126" s="176"/>
    </row>
    <row r="127" spans="2:3" ht="15.75" thickBot="1" x14ac:dyDescent="0.3">
      <c r="B127" s="170" t="s">
        <v>128</v>
      </c>
      <c r="C127" s="176"/>
    </row>
    <row r="128" spans="2:3" ht="15.75" thickBot="1" x14ac:dyDescent="0.3">
      <c r="B128" s="170" t="s">
        <v>111</v>
      </c>
      <c r="C128" s="176"/>
    </row>
    <row r="129" spans="2:5" ht="15.75" thickBot="1" x14ac:dyDescent="0.3">
      <c r="B129" s="170" t="s">
        <v>112</v>
      </c>
      <c r="C129" s="176"/>
    </row>
    <row r="130" spans="2:5" ht="15.75" thickBot="1" x14ac:dyDescent="0.3">
      <c r="B130" s="170" t="s">
        <v>109</v>
      </c>
      <c r="C130" s="176"/>
    </row>
    <row r="131" spans="2:5" ht="15.75" thickBot="1" x14ac:dyDescent="0.3">
      <c r="B131" s="170" t="s">
        <v>108</v>
      </c>
      <c r="C131" s="176"/>
    </row>
    <row r="140" spans="2:5" x14ac:dyDescent="0.25">
      <c r="D140" s="161"/>
    </row>
    <row r="141" spans="2:5" x14ac:dyDescent="0.25">
      <c r="D141" s="161"/>
      <c r="E141" s="174"/>
    </row>
    <row r="142" spans="2:5" x14ac:dyDescent="0.25">
      <c r="D142" s="161"/>
    </row>
    <row r="143" spans="2:5" x14ac:dyDescent="0.25">
      <c r="D143" s="173"/>
    </row>
  </sheetData>
  <pageMargins left="0.7" right="0.7" top="0.75" bottom="0.75" header="0.3" footer="0.3"/>
  <pageSetup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89C3A-5A4F-48A2-9630-E919ED18F149}">
  <dimension ref="B1:K58"/>
  <sheetViews>
    <sheetView zoomScale="70" zoomScaleNormal="70" workbookViewId="0">
      <selection activeCell="R20" sqref="R20"/>
    </sheetView>
  </sheetViews>
  <sheetFormatPr baseColWidth="10" defaultRowHeight="15" x14ac:dyDescent="0.25"/>
  <cols>
    <col min="2" max="2" width="24.42578125" customWidth="1"/>
    <col min="3" max="3" width="16.85546875" customWidth="1"/>
    <col min="4" max="4" width="13.85546875" customWidth="1"/>
    <col min="5" max="5" width="11.85546875" customWidth="1"/>
    <col min="7" max="8" width="12.42578125" customWidth="1"/>
    <col min="9" max="12" width="7.42578125" customWidth="1"/>
  </cols>
  <sheetData>
    <row r="1" spans="2:9" x14ac:dyDescent="0.25">
      <c r="B1" s="460" t="s">
        <v>375</v>
      </c>
      <c r="C1" s="461"/>
      <c r="D1" s="461"/>
      <c r="E1" s="461"/>
      <c r="F1" s="461"/>
      <c r="G1" s="461"/>
      <c r="H1" s="461"/>
      <c r="I1" s="462"/>
    </row>
    <row r="2" spans="2:9" x14ac:dyDescent="0.25">
      <c r="B2" s="47"/>
      <c r="C2" s="12"/>
      <c r="D2" s="12"/>
      <c r="E2" s="12"/>
      <c r="F2" s="12"/>
      <c r="G2" s="12"/>
      <c r="H2" s="12"/>
      <c r="I2" s="48"/>
    </row>
    <row r="3" spans="2:9" s="19" customFormat="1" x14ac:dyDescent="0.25">
      <c r="B3" s="463" t="s">
        <v>369</v>
      </c>
      <c r="C3" s="463"/>
      <c r="D3" s="463"/>
      <c r="E3" s="463"/>
      <c r="F3" s="12"/>
      <c r="G3" s="12"/>
      <c r="H3" s="12"/>
      <c r="I3" s="48"/>
    </row>
    <row r="4" spans="2:9" x14ac:dyDescent="0.25">
      <c r="B4" s="455" t="s">
        <v>352</v>
      </c>
      <c r="C4" s="455"/>
      <c r="D4" s="456" t="s">
        <v>363</v>
      </c>
      <c r="E4" s="456"/>
      <c r="F4" s="12"/>
      <c r="G4" s="12"/>
      <c r="H4" s="12"/>
      <c r="I4" s="48"/>
    </row>
    <row r="5" spans="2:9" x14ac:dyDescent="0.25">
      <c r="B5" s="115" t="s">
        <v>354</v>
      </c>
      <c r="C5" s="115" t="s">
        <v>355</v>
      </c>
      <c r="D5" s="114" t="s">
        <v>354</v>
      </c>
      <c r="E5" s="114" t="s">
        <v>355</v>
      </c>
      <c r="F5" s="12"/>
      <c r="G5" s="12"/>
      <c r="H5" s="12"/>
      <c r="I5" s="48"/>
    </row>
    <row r="6" spans="2:9" x14ac:dyDescent="0.25">
      <c r="B6" s="70"/>
      <c r="C6" s="70"/>
      <c r="D6" s="61" t="s">
        <v>254</v>
      </c>
      <c r="E6" s="61">
        <v>1</v>
      </c>
      <c r="F6" s="12"/>
      <c r="G6" s="12"/>
      <c r="H6" s="12"/>
      <c r="I6" s="48"/>
    </row>
    <row r="7" spans="2:9" x14ac:dyDescent="0.25">
      <c r="B7" s="70" t="s">
        <v>359</v>
      </c>
      <c r="C7" s="70" t="s">
        <v>362</v>
      </c>
      <c r="D7" s="61" t="s">
        <v>139</v>
      </c>
      <c r="E7" s="61">
        <v>2</v>
      </c>
      <c r="F7" s="12"/>
      <c r="G7" s="12"/>
      <c r="H7" s="12"/>
      <c r="I7" s="48"/>
    </row>
    <row r="8" spans="2:9" x14ac:dyDescent="0.25">
      <c r="B8" s="70" t="s">
        <v>358</v>
      </c>
      <c r="C8" s="70" t="s">
        <v>361</v>
      </c>
      <c r="D8" s="61" t="s">
        <v>141</v>
      </c>
      <c r="E8" s="61">
        <v>3</v>
      </c>
      <c r="F8" s="12"/>
      <c r="G8" s="12"/>
      <c r="H8" s="12"/>
      <c r="I8" s="48"/>
    </row>
    <row r="9" spans="2:9" x14ac:dyDescent="0.25">
      <c r="B9" s="70" t="s">
        <v>357</v>
      </c>
      <c r="C9" s="70" t="s">
        <v>360</v>
      </c>
      <c r="D9" s="61" t="s">
        <v>143</v>
      </c>
      <c r="E9" s="35">
        <v>4</v>
      </c>
      <c r="F9" s="12"/>
      <c r="G9" s="12"/>
      <c r="H9" s="12"/>
      <c r="I9" s="48"/>
    </row>
    <row r="10" spans="2:9" x14ac:dyDescent="0.25">
      <c r="B10" s="70" t="s">
        <v>353</v>
      </c>
      <c r="C10" s="70" t="s">
        <v>356</v>
      </c>
      <c r="D10" s="61" t="s">
        <v>145</v>
      </c>
      <c r="E10" s="35">
        <v>5</v>
      </c>
      <c r="F10" s="12"/>
      <c r="G10" s="12"/>
      <c r="H10" s="12"/>
      <c r="I10" s="48"/>
    </row>
    <row r="11" spans="2:9" x14ac:dyDescent="0.25">
      <c r="B11" s="47"/>
      <c r="C11" s="12"/>
      <c r="D11" s="12"/>
      <c r="E11" s="12"/>
      <c r="F11" s="12"/>
      <c r="G11" s="12"/>
      <c r="H11" s="12"/>
      <c r="I11" s="48"/>
    </row>
    <row r="12" spans="2:9" x14ac:dyDescent="0.25">
      <c r="B12" s="117" t="s">
        <v>368</v>
      </c>
      <c r="C12" s="12"/>
      <c r="D12" s="12"/>
      <c r="E12" s="12"/>
      <c r="F12" s="12"/>
      <c r="G12" s="12"/>
      <c r="H12" s="12"/>
      <c r="I12" s="48"/>
    </row>
    <row r="13" spans="2:9" x14ac:dyDescent="0.25">
      <c r="B13" s="47"/>
      <c r="C13" s="12"/>
      <c r="D13" s="12"/>
      <c r="E13" s="12"/>
      <c r="F13" s="12"/>
      <c r="G13" s="12"/>
      <c r="H13" s="12"/>
      <c r="I13" s="48"/>
    </row>
    <row r="14" spans="2:9" x14ac:dyDescent="0.25">
      <c r="B14" s="463" t="s">
        <v>364</v>
      </c>
      <c r="C14" s="463"/>
      <c r="D14" s="463"/>
      <c r="E14" s="463"/>
      <c r="F14" s="12"/>
      <c r="G14" s="12"/>
      <c r="H14" s="12"/>
      <c r="I14" s="48"/>
    </row>
    <row r="15" spans="2:9" x14ac:dyDescent="0.25">
      <c r="B15" s="455" t="s">
        <v>352</v>
      </c>
      <c r="C15" s="455"/>
      <c r="D15" s="456" t="s">
        <v>363</v>
      </c>
      <c r="E15" s="456"/>
      <c r="F15" s="12"/>
      <c r="G15" s="12"/>
      <c r="H15" s="12"/>
      <c r="I15" s="48"/>
    </row>
    <row r="16" spans="2:9" x14ac:dyDescent="0.25">
      <c r="B16" s="115" t="s">
        <v>354</v>
      </c>
      <c r="C16" s="115" t="s">
        <v>355</v>
      </c>
      <c r="D16" s="114" t="s">
        <v>354</v>
      </c>
      <c r="E16" s="114" t="s">
        <v>355</v>
      </c>
      <c r="F16" s="12"/>
      <c r="G16" s="12"/>
      <c r="H16" s="12"/>
      <c r="I16" s="48"/>
    </row>
    <row r="17" spans="2:9" x14ac:dyDescent="0.25">
      <c r="B17" s="70" t="s">
        <v>359</v>
      </c>
      <c r="C17" s="70" t="s">
        <v>365</v>
      </c>
      <c r="D17" s="61" t="s">
        <v>254</v>
      </c>
      <c r="E17" s="61">
        <v>1</v>
      </c>
      <c r="F17" s="12"/>
      <c r="G17" s="12"/>
      <c r="H17" s="12"/>
      <c r="I17" s="48"/>
    </row>
    <row r="18" spans="2:9" x14ac:dyDescent="0.25">
      <c r="B18" s="70" t="s">
        <v>359</v>
      </c>
      <c r="C18" s="70" t="s">
        <v>366</v>
      </c>
      <c r="D18" s="61" t="s">
        <v>139</v>
      </c>
      <c r="E18" s="61">
        <v>2</v>
      </c>
      <c r="F18" s="12"/>
      <c r="G18" s="12"/>
      <c r="H18" s="12"/>
      <c r="I18" s="48"/>
    </row>
    <row r="19" spans="2:9" x14ac:dyDescent="0.25">
      <c r="B19" s="70" t="s">
        <v>358</v>
      </c>
      <c r="C19" s="70" t="s">
        <v>385</v>
      </c>
      <c r="D19" s="61" t="s">
        <v>141</v>
      </c>
      <c r="E19" s="61">
        <v>3</v>
      </c>
      <c r="F19" s="12"/>
      <c r="G19" s="12"/>
      <c r="H19" s="12"/>
      <c r="I19" s="48"/>
    </row>
    <row r="20" spans="2:9" x14ac:dyDescent="0.25">
      <c r="B20" s="70" t="s">
        <v>357</v>
      </c>
      <c r="C20" s="70" t="s">
        <v>386</v>
      </c>
      <c r="D20" s="61" t="s">
        <v>143</v>
      </c>
      <c r="E20" s="35">
        <v>4</v>
      </c>
      <c r="F20" s="12"/>
      <c r="G20" s="12"/>
      <c r="H20" s="12"/>
      <c r="I20" s="48"/>
    </row>
    <row r="21" spans="2:9" x14ac:dyDescent="0.25">
      <c r="B21" s="70" t="s">
        <v>353</v>
      </c>
      <c r="C21" s="70" t="s">
        <v>367</v>
      </c>
      <c r="D21" s="61" t="s">
        <v>145</v>
      </c>
      <c r="E21" s="35">
        <v>5</v>
      </c>
      <c r="F21" s="12"/>
      <c r="G21" s="12"/>
      <c r="H21" s="12"/>
      <c r="I21" s="48"/>
    </row>
    <row r="22" spans="2:9" x14ac:dyDescent="0.25">
      <c r="B22" s="47"/>
      <c r="C22" s="12"/>
      <c r="D22" s="12"/>
      <c r="E22" s="12"/>
      <c r="F22" s="12"/>
      <c r="G22" s="12"/>
      <c r="H22" s="12"/>
      <c r="I22" s="48"/>
    </row>
    <row r="23" spans="2:9" x14ac:dyDescent="0.25">
      <c r="B23" s="47"/>
      <c r="C23" s="458" t="s">
        <v>373</v>
      </c>
      <c r="D23" s="458"/>
      <c r="E23" s="458"/>
      <c r="F23" s="458"/>
      <c r="G23" s="12"/>
      <c r="H23" s="12"/>
      <c r="I23" s="48"/>
    </row>
    <row r="24" spans="2:9" x14ac:dyDescent="0.25">
      <c r="B24" s="47"/>
      <c r="C24" s="12"/>
      <c r="D24" s="12"/>
      <c r="E24" s="12"/>
      <c r="F24" s="12"/>
      <c r="G24" s="12"/>
      <c r="H24" s="12"/>
      <c r="I24" s="48"/>
    </row>
    <row r="25" spans="2:9" x14ac:dyDescent="0.25">
      <c r="B25" s="73" t="s">
        <v>371</v>
      </c>
      <c r="C25" s="73" t="s">
        <v>370</v>
      </c>
      <c r="D25" s="12"/>
      <c r="E25" s="457" t="s">
        <v>372</v>
      </c>
      <c r="F25" s="457"/>
      <c r="G25" s="457"/>
      <c r="H25" s="12"/>
      <c r="I25" s="48"/>
    </row>
    <row r="26" spans="2:9" x14ac:dyDescent="0.25">
      <c r="B26" s="116">
        <v>10</v>
      </c>
      <c r="C26" s="116">
        <v>4</v>
      </c>
      <c r="D26" s="12"/>
      <c r="E26" s="116">
        <f>$B$28*C26</f>
        <v>8</v>
      </c>
      <c r="F26" s="116">
        <f>$B$27*C26</f>
        <v>24</v>
      </c>
      <c r="G26" s="116">
        <f>$B$26*C26</f>
        <v>40</v>
      </c>
      <c r="H26" s="12"/>
      <c r="I26" s="48"/>
    </row>
    <row r="27" spans="2:9" x14ac:dyDescent="0.25">
      <c r="B27" s="116">
        <v>6</v>
      </c>
      <c r="C27" s="116">
        <v>3</v>
      </c>
      <c r="D27" s="12"/>
      <c r="E27" s="116">
        <f>$B$28*C27</f>
        <v>6</v>
      </c>
      <c r="F27" s="116">
        <f>$B$27*C27</f>
        <v>18</v>
      </c>
      <c r="G27" s="116">
        <f>$B$26*C27</f>
        <v>30</v>
      </c>
      <c r="H27" s="12"/>
      <c r="I27" s="48"/>
    </row>
    <row r="28" spans="2:9" x14ac:dyDescent="0.25">
      <c r="B28" s="116">
        <v>2</v>
      </c>
      <c r="C28" s="116">
        <v>2</v>
      </c>
      <c r="D28" s="12"/>
      <c r="E28" s="116">
        <f>$B$28*C28</f>
        <v>4</v>
      </c>
      <c r="F28" s="116">
        <f>$B$27*C28</f>
        <v>12</v>
      </c>
      <c r="G28" s="116">
        <f>$B$26*C28</f>
        <v>20</v>
      </c>
      <c r="H28" s="12"/>
      <c r="I28" s="48"/>
    </row>
    <row r="29" spans="2:9" x14ac:dyDescent="0.25">
      <c r="B29" s="116">
        <v>0</v>
      </c>
      <c r="C29" s="116">
        <v>1</v>
      </c>
      <c r="D29" s="12"/>
      <c r="E29" s="116">
        <f>$B$28*C29</f>
        <v>2</v>
      </c>
      <c r="F29" s="116">
        <f>$B$27*C29</f>
        <v>6</v>
      </c>
      <c r="G29" s="116">
        <f>$B$26*C29</f>
        <v>10</v>
      </c>
      <c r="H29" s="12"/>
      <c r="I29" s="48"/>
    </row>
    <row r="30" spans="2:9" x14ac:dyDescent="0.25">
      <c r="B30" s="47"/>
      <c r="C30" s="12"/>
      <c r="D30" s="12"/>
      <c r="E30" s="12"/>
      <c r="F30" s="12"/>
      <c r="G30" s="12"/>
      <c r="H30" s="12"/>
      <c r="I30" s="48"/>
    </row>
    <row r="31" spans="2:9" x14ac:dyDescent="0.25">
      <c r="B31" s="459" t="s">
        <v>374</v>
      </c>
      <c r="C31" s="459"/>
      <c r="D31" s="12"/>
      <c r="E31" s="12"/>
      <c r="F31" s="12"/>
      <c r="G31" s="12"/>
      <c r="H31" s="12"/>
      <c r="I31" s="48"/>
    </row>
    <row r="32" spans="2:9" x14ac:dyDescent="0.25">
      <c r="B32" s="61" t="s">
        <v>254</v>
      </c>
      <c r="C32" s="61">
        <f>COUNTIF($E$26:$G$29,"&lt;3")</f>
        <v>1</v>
      </c>
      <c r="D32" s="12"/>
      <c r="E32" s="12"/>
      <c r="F32" s="12"/>
      <c r="G32" s="12"/>
      <c r="H32" s="12"/>
      <c r="I32" s="48"/>
    </row>
    <row r="33" spans="2:11" x14ac:dyDescent="0.25">
      <c r="B33" s="61" t="s">
        <v>139</v>
      </c>
      <c r="C33" s="61">
        <f>COUNTIF($E$26:$G$29,"&gt;=4")-COUNTIF($E$26:$G$29,"&gt;7")</f>
        <v>3</v>
      </c>
      <c r="D33" s="12">
        <f>+C33+C32</f>
        <v>4</v>
      </c>
      <c r="E33" s="12"/>
      <c r="F33" s="12"/>
      <c r="G33" s="12"/>
      <c r="H33" s="12"/>
      <c r="I33" s="48"/>
    </row>
    <row r="34" spans="2:11" x14ac:dyDescent="0.25">
      <c r="B34" s="61" t="s">
        <v>141</v>
      </c>
      <c r="C34" s="61">
        <f>COUNTIF($E$26:$G$29,"&gt;=8")-COUNTIF($E$26:$G$29,"&gt;11")</f>
        <v>2</v>
      </c>
      <c r="D34" s="12">
        <f>+C34</f>
        <v>2</v>
      </c>
      <c r="E34" s="12"/>
      <c r="F34" s="12"/>
      <c r="G34" s="12"/>
      <c r="H34" s="12"/>
      <c r="I34" s="48"/>
    </row>
    <row r="35" spans="2:11" x14ac:dyDescent="0.25">
      <c r="B35" s="61" t="s">
        <v>143</v>
      </c>
      <c r="C35" s="61">
        <f>COUNTIF($E$26:$G$29,"&gt;=12")-COUNTIF($E$26:$G$29,"&gt;20")</f>
        <v>3</v>
      </c>
      <c r="D35" s="12"/>
      <c r="E35" s="12"/>
      <c r="F35" s="12"/>
      <c r="G35" s="12"/>
      <c r="H35" s="12"/>
      <c r="I35" s="48"/>
    </row>
    <row r="36" spans="2:11" x14ac:dyDescent="0.25">
      <c r="B36" s="61" t="s">
        <v>145</v>
      </c>
      <c r="C36" s="61">
        <f>COUNTIF($E$26:$G$29,"&gt;20")</f>
        <v>3</v>
      </c>
      <c r="D36" s="51"/>
      <c r="E36" s="51"/>
      <c r="F36" s="51"/>
      <c r="G36" s="51"/>
      <c r="H36" s="51"/>
      <c r="I36" s="52"/>
    </row>
    <row r="37" spans="2:11" x14ac:dyDescent="0.25">
      <c r="B37" s="460" t="s">
        <v>376</v>
      </c>
      <c r="C37" s="461"/>
      <c r="D37" s="461"/>
      <c r="E37" s="461"/>
      <c r="F37" s="461"/>
      <c r="G37" s="461"/>
      <c r="H37" s="461"/>
      <c r="I37" s="462"/>
    </row>
    <row r="38" spans="2:11" x14ac:dyDescent="0.25">
      <c r="B38" s="47"/>
      <c r="C38" s="12"/>
      <c r="D38" s="12"/>
      <c r="E38" s="12"/>
      <c r="F38" s="12"/>
      <c r="G38" s="12"/>
      <c r="H38" s="12"/>
      <c r="I38" s="48"/>
    </row>
    <row r="39" spans="2:11" x14ac:dyDescent="0.25">
      <c r="B39" s="47"/>
      <c r="C39" s="12"/>
      <c r="D39" s="12"/>
      <c r="E39" s="12"/>
      <c r="F39" s="12"/>
      <c r="G39" s="12"/>
      <c r="H39" s="12"/>
      <c r="I39" s="48"/>
    </row>
    <row r="40" spans="2:11" x14ac:dyDescent="0.25">
      <c r="B40" s="463" t="s">
        <v>377</v>
      </c>
      <c r="C40" s="463"/>
      <c r="D40" s="463"/>
      <c r="E40" s="463"/>
      <c r="F40" s="12"/>
      <c r="G40" s="12"/>
      <c r="H40" s="12"/>
      <c r="I40" s="48"/>
    </row>
    <row r="41" spans="2:11" x14ac:dyDescent="0.25">
      <c r="B41" s="455" t="s">
        <v>379</v>
      </c>
      <c r="C41" s="455"/>
      <c r="D41" s="456" t="s">
        <v>363</v>
      </c>
      <c r="E41" s="456"/>
      <c r="F41" s="12"/>
      <c r="G41" s="12"/>
      <c r="H41" s="12"/>
      <c r="I41" s="48"/>
    </row>
    <row r="42" spans="2:11" x14ac:dyDescent="0.25">
      <c r="B42" s="119" t="s">
        <v>354</v>
      </c>
      <c r="C42" s="119" t="s">
        <v>355</v>
      </c>
      <c r="D42" s="118" t="s">
        <v>354</v>
      </c>
      <c r="E42" s="118" t="s">
        <v>355</v>
      </c>
      <c r="F42" s="12"/>
      <c r="G42" s="12"/>
      <c r="H42" s="12"/>
      <c r="I42" s="48"/>
      <c r="K42" s="19"/>
    </row>
    <row r="43" spans="2:11" x14ac:dyDescent="0.25">
      <c r="B43" s="61"/>
      <c r="C43" s="61"/>
      <c r="D43" s="61" t="s">
        <v>255</v>
      </c>
      <c r="E43" s="61">
        <v>1</v>
      </c>
      <c r="F43" s="12"/>
      <c r="G43" s="12"/>
      <c r="H43" s="121"/>
      <c r="I43" s="48"/>
      <c r="J43" s="19"/>
      <c r="K43" s="19"/>
    </row>
    <row r="44" spans="2:11" x14ac:dyDescent="0.25">
      <c r="B44" s="61" t="s">
        <v>382</v>
      </c>
      <c r="C44" s="61">
        <v>10</v>
      </c>
      <c r="D44" s="61" t="s">
        <v>176</v>
      </c>
      <c r="E44" s="61">
        <v>2</v>
      </c>
      <c r="F44" s="12"/>
      <c r="G44" s="12"/>
      <c r="H44" s="121"/>
      <c r="I44" s="48"/>
      <c r="J44" s="19"/>
      <c r="K44" s="19"/>
    </row>
    <row r="45" spans="2:11" x14ac:dyDescent="0.25">
      <c r="B45" s="61" t="s">
        <v>381</v>
      </c>
      <c r="C45" s="61">
        <v>25</v>
      </c>
      <c r="D45" s="61" t="s">
        <v>166</v>
      </c>
      <c r="E45" s="61">
        <v>3</v>
      </c>
      <c r="F45" s="12"/>
      <c r="G45" s="12"/>
      <c r="H45" s="121"/>
      <c r="I45" s="48"/>
      <c r="J45" s="19"/>
      <c r="K45" s="19"/>
    </row>
    <row r="46" spans="2:11" x14ac:dyDescent="0.25">
      <c r="B46" s="61" t="s">
        <v>380</v>
      </c>
      <c r="C46" s="61">
        <v>60</v>
      </c>
      <c r="D46" s="61" t="s">
        <v>167</v>
      </c>
      <c r="E46" s="35">
        <v>4</v>
      </c>
      <c r="F46" s="12"/>
      <c r="G46" s="12"/>
      <c r="H46" s="121"/>
      <c r="I46" s="48"/>
      <c r="J46" s="19"/>
      <c r="K46" s="19"/>
    </row>
    <row r="47" spans="2:11" x14ac:dyDescent="0.25">
      <c r="B47" s="61" t="s">
        <v>378</v>
      </c>
      <c r="C47" s="61">
        <v>100</v>
      </c>
      <c r="D47" s="61" t="s">
        <v>256</v>
      </c>
      <c r="E47" s="35">
        <v>5</v>
      </c>
      <c r="F47" s="12"/>
      <c r="G47" s="12"/>
      <c r="H47" s="12"/>
      <c r="I47" s="48"/>
    </row>
    <row r="48" spans="2:11" x14ac:dyDescent="0.25">
      <c r="B48" s="54"/>
      <c r="C48" s="20"/>
      <c r="D48" s="20"/>
      <c r="E48" s="20"/>
      <c r="F48" s="12"/>
      <c r="G48" s="12"/>
      <c r="H48" s="12"/>
      <c r="I48" s="48"/>
    </row>
    <row r="49" spans="2:9" x14ac:dyDescent="0.25">
      <c r="B49" s="120" t="s">
        <v>368</v>
      </c>
      <c r="C49" s="20"/>
      <c r="D49" s="20"/>
      <c r="E49" s="20"/>
      <c r="F49" s="12"/>
      <c r="G49" s="12"/>
      <c r="H49" s="12"/>
      <c r="I49" s="48"/>
    </row>
    <row r="50" spans="2:9" x14ac:dyDescent="0.25">
      <c r="B50" s="54"/>
      <c r="C50" s="20"/>
      <c r="D50" s="20"/>
      <c r="E50" s="20"/>
      <c r="F50" s="12"/>
      <c r="G50" s="12"/>
      <c r="H50" s="12"/>
      <c r="I50" s="48"/>
    </row>
    <row r="51" spans="2:9" x14ac:dyDescent="0.25">
      <c r="B51" s="454" t="s">
        <v>377</v>
      </c>
      <c r="C51" s="454"/>
      <c r="D51" s="454"/>
      <c r="E51" s="454"/>
      <c r="F51" s="12"/>
      <c r="G51" s="12"/>
      <c r="H51" s="12"/>
      <c r="I51" s="48"/>
    </row>
    <row r="52" spans="2:9" x14ac:dyDescent="0.25">
      <c r="B52" s="455" t="s">
        <v>379</v>
      </c>
      <c r="C52" s="455"/>
      <c r="D52" s="456" t="s">
        <v>363</v>
      </c>
      <c r="E52" s="456"/>
      <c r="F52" s="12"/>
      <c r="G52" s="12"/>
      <c r="H52" s="12"/>
      <c r="I52" s="48"/>
    </row>
    <row r="53" spans="2:9" x14ac:dyDescent="0.25">
      <c r="B53" s="119" t="s">
        <v>354</v>
      </c>
      <c r="C53" s="119" t="s">
        <v>355</v>
      </c>
      <c r="D53" s="118" t="s">
        <v>354</v>
      </c>
      <c r="E53" s="118" t="s">
        <v>355</v>
      </c>
      <c r="F53" s="12"/>
      <c r="G53" s="12"/>
      <c r="H53" s="12"/>
      <c r="I53" s="48"/>
    </row>
    <row r="54" spans="2:9" x14ac:dyDescent="0.25">
      <c r="B54" s="61"/>
      <c r="C54" s="61" t="s">
        <v>383</v>
      </c>
      <c r="D54" s="61" t="s">
        <v>255</v>
      </c>
      <c r="E54" s="61">
        <v>1</v>
      </c>
      <c r="F54" s="12"/>
      <c r="H54" s="12"/>
      <c r="I54" s="48"/>
    </row>
    <row r="55" spans="2:9" x14ac:dyDescent="0.25">
      <c r="B55" s="61" t="s">
        <v>378</v>
      </c>
      <c r="C55" s="61" t="s">
        <v>387</v>
      </c>
      <c r="D55" s="61" t="s">
        <v>176</v>
      </c>
      <c r="E55" s="61">
        <v>2</v>
      </c>
      <c r="F55" s="12"/>
      <c r="G55" s="12">
        <v>4</v>
      </c>
      <c r="H55" s="12"/>
      <c r="I55" s="48"/>
    </row>
    <row r="56" spans="2:9" x14ac:dyDescent="0.25">
      <c r="B56" s="61" t="s">
        <v>381</v>
      </c>
      <c r="C56" s="61" t="s">
        <v>388</v>
      </c>
      <c r="D56" s="61" t="s">
        <v>166</v>
      </c>
      <c r="E56" s="61">
        <v>3</v>
      </c>
      <c r="F56" s="12"/>
      <c r="G56" s="12">
        <v>2</v>
      </c>
      <c r="H56" s="12"/>
      <c r="I56" s="48"/>
    </row>
    <row r="57" spans="2:9" x14ac:dyDescent="0.25">
      <c r="B57" s="61" t="s">
        <v>380</v>
      </c>
      <c r="C57" s="61" t="s">
        <v>389</v>
      </c>
      <c r="D57" s="61" t="s">
        <v>167</v>
      </c>
      <c r="E57" s="35">
        <v>4</v>
      </c>
      <c r="F57" s="12"/>
      <c r="G57" s="12"/>
      <c r="H57" s="12"/>
      <c r="I57" s="48"/>
    </row>
    <row r="58" spans="2:9" x14ac:dyDescent="0.25">
      <c r="B58" s="61" t="s">
        <v>378</v>
      </c>
      <c r="C58" s="61" t="s">
        <v>384</v>
      </c>
      <c r="D58" s="61" t="s">
        <v>256</v>
      </c>
      <c r="E58" s="35">
        <v>5</v>
      </c>
      <c r="F58" s="51"/>
      <c r="G58" s="51"/>
      <c r="H58" s="51"/>
      <c r="I58" s="52"/>
    </row>
  </sheetData>
  <mergeCells count="17">
    <mergeCell ref="B1:I1"/>
    <mergeCell ref="B37:I37"/>
    <mergeCell ref="D41:E41"/>
    <mergeCell ref="B40:E40"/>
    <mergeCell ref="B41:C41"/>
    <mergeCell ref="B4:C4"/>
    <mergeCell ref="D4:E4"/>
    <mergeCell ref="B3:E3"/>
    <mergeCell ref="B14:E14"/>
    <mergeCell ref="B15:C15"/>
    <mergeCell ref="D15:E15"/>
    <mergeCell ref="B51:E51"/>
    <mergeCell ref="B52:C52"/>
    <mergeCell ref="D52:E52"/>
    <mergeCell ref="E25:G25"/>
    <mergeCell ref="C23:F23"/>
    <mergeCell ref="B31:C3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Riesgos</vt:lpstr>
      <vt:lpstr>Tablas de calculos</vt:lpstr>
      <vt:lpstr>Impacto_Riesgos_Corrupción</vt:lpstr>
      <vt:lpstr>Promedio de Controles</vt:lpstr>
      <vt:lpstr>Mapa_riesgos_corrupción</vt:lpstr>
      <vt:lpstr>validación de datos</vt:lpstr>
      <vt:lpstr>Homologación - R vs GTC40</vt:lpstr>
      <vt:lpstr>Mapa_riesgos_corrupción!Área_de_impresión</vt:lpstr>
      <vt:lpstr>Probabilidad</vt:lpstr>
      <vt:lpstr>Procesos</vt:lpstr>
      <vt:lpstr>Riesgos</vt:lpstr>
      <vt:lpstr>Tipo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Fernando Murcia Matallana</dc:creator>
  <cp:lastModifiedBy>Paola Andrea Lopez Jaramillo</cp:lastModifiedBy>
  <cp:lastPrinted>2020-01-16T14:08:42Z</cp:lastPrinted>
  <dcterms:created xsi:type="dcterms:W3CDTF">2018-04-17T16:52:50Z</dcterms:created>
  <dcterms:modified xsi:type="dcterms:W3CDTF">2021-01-27T16:03:13Z</dcterms:modified>
</cp:coreProperties>
</file>