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228"/>
  <workbookPr defaultThemeVersion="166925"/>
  <mc:AlternateContent xmlns:mc="http://schemas.openxmlformats.org/markup-compatibility/2006">
    <mc:Choice Requires="x15">
      <x15ac:absPath xmlns:x15ac="http://schemas.microsoft.com/office/spreadsheetml/2010/11/ac" url="\\172.30.88.29\PerfilesMoviles$\gpinilla\Desktop\"/>
    </mc:Choice>
  </mc:AlternateContent>
  <xr:revisionPtr revIDLastSave="0" documentId="8_{EB5040A7-8674-4975-B13C-F03EA1E032C5}" xr6:coauthVersionLast="47" xr6:coauthVersionMax="47" xr10:uidLastSave="{00000000-0000-0000-0000-000000000000}"/>
  <bookViews>
    <workbookView xWindow="-120" yWindow="-120" windowWidth="19440" windowHeight="10440" xr2:uid="{E9385F89-40D8-6B4A-8B9B-2BB3A72BD64B}"/>
  </bookViews>
  <sheets>
    <sheet name="Mapa de riesgos operativos" sheetId="1" r:id="rId1"/>
  </sheets>
  <externalReferences>
    <externalReference r:id="rId2"/>
    <externalReference r:id="rId3"/>
    <externalReference r:id="rId4"/>
    <externalReference r:id="rId5"/>
  </externalReferences>
  <definedNames>
    <definedName name="_xlnm._FilterDatabase" localSheetId="0" hidden="1">'Mapa de riesgos operativos'!$A$8:$AD$257</definedName>
    <definedName name="_xlnm.Print_Area" localSheetId="0">'Mapa de riesgos operativos'!$A$1:$Z$257</definedName>
    <definedName name="Clasi_Impacto" localSheetId="0">[1]Tablas!$A$5:$A$7</definedName>
    <definedName name="Clasi_Impacto">[2]Tablas!$A$5:$A$7</definedName>
    <definedName name="Impacto" localSheetId="0">[1]Tablas!$A$1:$A$2</definedName>
    <definedName name="Impacto">[2]Tablas!$A$1:$A$2</definedName>
    <definedName name="Nuevo">[3]!Pro[Procesos]</definedName>
    <definedName name="Probabilidad" localSheetId="0">#REF!</definedName>
    <definedName name="Probabilidad">[4]!Proba[Descriptor]</definedName>
    <definedName name="Procesos" localSheetId="0">#REF!</definedName>
    <definedName name="Procesos">[4]!Pro[Procesos]</definedName>
    <definedName name="Riesgos" localSheetId="0">#REF!</definedName>
    <definedName name="Riesgos">[4]!Tipo_Riesgo[Tipo de Riesgos]</definedName>
    <definedName name="Tip.Ctrl" localSheetId="0">[1]Tablas!$A$27:$A$29</definedName>
    <definedName name="Tip.Ctrl">[2]Tablas!$A$27:$A$29</definedName>
    <definedName name="Tipo" localSheetId="0">#REF!</definedName>
    <definedName name="Tipo">[4]!Tipo_Riesgo[Tipo de Riesgos]</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C255" i="1" l="1"/>
  <c r="AA255" i="1"/>
  <c r="AC254" i="1"/>
  <c r="AA253" i="1"/>
  <c r="AC253" i="1" s="1"/>
  <c r="AC252" i="1"/>
  <c r="AC251" i="1"/>
  <c r="AC250" i="1"/>
  <c r="AC249" i="1"/>
  <c r="AC248" i="1"/>
  <c r="AC247" i="1"/>
  <c r="AC246" i="1"/>
  <c r="AC245" i="1"/>
  <c r="AC244" i="1"/>
  <c r="AA243" i="1"/>
  <c r="AC243" i="1" s="1"/>
  <c r="AC242" i="1"/>
  <c r="AC239" i="1"/>
  <c r="AC236" i="1"/>
  <c r="AA235" i="1"/>
  <c r="AC235" i="1" s="1"/>
  <c r="AC234" i="1"/>
  <c r="AC233" i="1"/>
  <c r="AA232" i="1"/>
  <c r="AC232" i="1" s="1"/>
  <c r="AA231" i="1"/>
  <c r="AC231" i="1" s="1"/>
  <c r="AC230" i="1"/>
  <c r="AA229" i="1"/>
  <c r="AC229" i="1" s="1"/>
  <c r="AC228" i="1"/>
  <c r="AC227" i="1"/>
  <c r="AC226" i="1"/>
  <c r="AA224" i="1"/>
  <c r="AC224" i="1" s="1"/>
  <c r="AC223" i="1"/>
  <c r="AA223" i="1"/>
  <c r="AA222" i="1"/>
  <c r="AC222" i="1" s="1"/>
  <c r="AA221" i="1"/>
  <c r="AC221" i="1" s="1"/>
  <c r="AA220" i="1"/>
  <c r="AC220" i="1" s="1"/>
  <c r="AC215" i="1"/>
  <c r="AC208" i="1"/>
  <c r="AC205" i="1"/>
  <c r="AA202" i="1"/>
  <c r="AC202" i="1" s="1"/>
  <c r="AA201" i="1"/>
  <c r="AA200" i="1"/>
  <c r="AC200" i="1" s="1"/>
  <c r="AA196" i="1"/>
  <c r="AC196" i="1" s="1"/>
  <c r="AC193" i="1"/>
  <c r="AC191" i="1"/>
  <c r="AA190" i="1"/>
  <c r="AC189" i="1" s="1"/>
  <c r="AC187" i="1"/>
  <c r="AA186" i="1"/>
  <c r="AC186" i="1" s="1"/>
  <c r="AC184" i="1"/>
  <c r="AA183" i="1"/>
  <c r="AC183" i="1" s="1"/>
  <c r="AC181" i="1"/>
  <c r="AA180" i="1"/>
  <c r="AC180" i="1" s="1"/>
  <c r="AA179" i="1"/>
  <c r="AC179" i="1" s="1"/>
  <c r="AC178" i="1"/>
  <c r="AC175" i="1"/>
  <c r="AA174" i="1"/>
  <c r="AC174" i="1" s="1"/>
  <c r="AA173" i="1"/>
  <c r="AC173" i="1" s="1"/>
  <c r="AC172" i="1"/>
  <c r="AA172" i="1"/>
  <c r="AA171" i="1"/>
  <c r="AC171" i="1" s="1"/>
  <c r="AA170" i="1"/>
  <c r="AC170" i="1" s="1"/>
  <c r="AC169" i="1"/>
  <c r="AA168" i="1"/>
  <c r="AC168" i="1" s="1"/>
  <c r="AC167" i="1"/>
  <c r="AA166" i="1"/>
  <c r="AC166" i="1" s="1"/>
  <c r="AA165" i="1"/>
  <c r="AC165" i="1" s="1"/>
  <c r="AA164" i="1"/>
  <c r="AC164" i="1" s="1"/>
  <c r="AC163" i="1"/>
  <c r="AA162" i="1"/>
  <c r="AC162" i="1" s="1"/>
  <c r="AA161" i="1"/>
  <c r="AC161" i="1" s="1"/>
  <c r="AC160" i="1"/>
  <c r="AA160" i="1"/>
  <c r="AA159" i="1"/>
  <c r="AC159" i="1" s="1"/>
  <c r="AC158" i="1"/>
  <c r="AC157" i="1"/>
  <c r="AC156" i="1"/>
  <c r="AC155" i="1"/>
  <c r="AA155" i="1"/>
  <c r="AC154" i="1"/>
  <c r="AC152" i="1"/>
  <c r="AC151" i="1"/>
  <c r="AA151" i="1"/>
  <c r="AC150" i="1"/>
  <c r="AA149" i="1"/>
  <c r="AC149" i="1" s="1"/>
  <c r="AC148" i="1"/>
  <c r="AA147" i="1"/>
  <c r="AC147" i="1" s="1"/>
  <c r="AC145" i="1"/>
  <c r="AC144" i="1"/>
  <c r="AA143" i="1"/>
  <c r="AC143" i="1" s="1"/>
  <c r="AC142" i="1"/>
  <c r="AC141" i="1"/>
  <c r="AC140" i="1"/>
  <c r="AC139" i="1"/>
  <c r="AC138" i="1"/>
  <c r="AC137" i="1"/>
  <c r="AC136" i="1"/>
  <c r="AC135" i="1"/>
  <c r="AA134" i="1"/>
  <c r="AC134" i="1" s="1"/>
  <c r="AA133" i="1"/>
  <c r="AC133" i="1" s="1"/>
  <c r="AC132" i="1"/>
  <c r="AA132" i="1"/>
  <c r="AA131" i="1"/>
  <c r="AC131" i="1" s="1"/>
  <c r="AA130" i="1"/>
  <c r="AC130" i="1" s="1"/>
  <c r="AA129" i="1"/>
  <c r="AC129" i="1" s="1"/>
  <c r="AC128" i="1"/>
  <c r="AC127" i="1"/>
  <c r="AC126" i="1"/>
  <c r="AC125" i="1"/>
  <c r="AC124" i="1"/>
  <c r="AA124" i="1"/>
  <c r="AC123" i="1"/>
  <c r="AC122" i="1"/>
  <c r="AC121" i="1"/>
  <c r="AC120" i="1"/>
  <c r="AC119" i="1"/>
  <c r="AC118" i="1"/>
  <c r="AC117" i="1"/>
  <c r="AC116" i="1"/>
  <c r="AC115" i="1"/>
  <c r="AC114" i="1"/>
  <c r="AC113" i="1"/>
  <c r="AC112" i="1"/>
  <c r="AC111" i="1"/>
  <c r="AA110" i="1"/>
  <c r="AC110" i="1" s="1"/>
  <c r="AC108" i="1"/>
  <c r="AC107" i="1"/>
  <c r="AC106" i="1"/>
  <c r="AA104" i="1"/>
  <c r="AC104" i="1" s="1"/>
  <c r="AC103" i="1"/>
  <c r="AC102" i="1"/>
  <c r="AC101" i="1"/>
  <c r="AA99" i="1"/>
  <c r="AC97" i="1" s="1"/>
  <c r="AC96" i="1"/>
  <c r="AC95" i="1"/>
  <c r="AC94" i="1"/>
  <c r="AC93" i="1"/>
  <c r="AC92" i="1"/>
  <c r="AC91" i="1"/>
  <c r="AC90" i="1"/>
  <c r="AC89" i="1"/>
  <c r="AC88" i="1"/>
  <c r="AC87" i="1"/>
  <c r="AA85" i="1"/>
  <c r="AA83" i="1"/>
  <c r="AC83" i="1" s="1"/>
  <c r="AA82" i="1"/>
  <c r="AA81" i="1"/>
  <c r="AC77" i="1" s="1"/>
  <c r="AC76" i="1"/>
  <c r="AC75" i="1"/>
  <c r="AA75" i="1"/>
  <c r="AA74" i="1"/>
  <c r="AC74" i="1" s="1"/>
  <c r="AA73" i="1"/>
  <c r="AC73" i="1" s="1"/>
  <c r="AA72" i="1"/>
  <c r="AC72" i="1" s="1"/>
  <c r="AC71" i="1"/>
  <c r="AA70" i="1"/>
  <c r="AC70" i="1" s="1"/>
  <c r="AA69" i="1"/>
  <c r="AC69" i="1" s="1"/>
  <c r="AC68" i="1"/>
  <c r="AA68" i="1"/>
  <c r="AA67" i="1"/>
  <c r="AC67" i="1" s="1"/>
  <c r="AA65" i="1"/>
  <c r="AC65" i="1" s="1"/>
  <c r="AC64" i="1"/>
  <c r="AC63" i="1"/>
  <c r="AA63" i="1"/>
  <c r="AA61" i="1"/>
  <c r="AC61" i="1" s="1"/>
  <c r="AA58" i="1"/>
  <c r="AC58" i="1" s="1"/>
  <c r="AC57" i="1"/>
  <c r="AA55" i="1"/>
  <c r="AA53" i="1"/>
  <c r="AA52" i="1"/>
  <c r="AC51" i="1" s="1"/>
  <c r="AC50" i="1"/>
  <c r="AA49" i="1"/>
  <c r="AC48" i="1" s="1"/>
  <c r="AA48" i="1"/>
  <c r="AA47" i="1"/>
  <c r="AC47" i="1" s="1"/>
  <c r="AC46" i="1"/>
  <c r="AC45" i="1"/>
  <c r="AC44" i="1"/>
  <c r="AC43" i="1"/>
  <c r="AA43" i="1"/>
  <c r="AA42" i="1"/>
  <c r="AC42" i="1" s="1"/>
  <c r="AC41" i="1"/>
  <c r="AC40" i="1"/>
  <c r="AC39" i="1"/>
  <c r="AC38" i="1"/>
  <c r="AC37" i="1"/>
  <c r="AA36" i="1"/>
  <c r="AC35" i="1" s="1"/>
  <c r="AA34" i="1"/>
  <c r="AC33" i="1"/>
  <c r="AA31" i="1"/>
  <c r="AA29" i="1"/>
  <c r="AC29" i="1" s="1"/>
  <c r="AC28" i="1"/>
  <c r="AC27" i="1"/>
  <c r="AC26" i="1"/>
  <c r="AC24" i="1"/>
  <c r="AC20" i="1"/>
  <c r="AC19" i="1"/>
  <c r="AA17" i="1"/>
  <c r="AC17" i="1" s="1"/>
  <c r="AC16" i="1"/>
  <c r="AC15" i="1"/>
  <c r="AC14" i="1"/>
  <c r="AC13" i="1"/>
  <c r="AC9" i="1"/>
</calcChain>
</file>

<file path=xl/sharedStrings.xml><?xml version="1.0" encoding="utf-8"?>
<sst xmlns="http://schemas.openxmlformats.org/spreadsheetml/2006/main" count="3068" uniqueCount="1135">
  <si>
    <t>Mapa de Riesgos Operacionales 2021</t>
  </si>
  <si>
    <t>SOCIEDAD DE ACTIVOS ESPECIALES SAS - SAE</t>
  </si>
  <si>
    <t>Identificación de riesgo</t>
  </si>
  <si>
    <t>Valoración del Riesgo</t>
  </si>
  <si>
    <t>Acciones asociadas al control</t>
  </si>
  <si>
    <t>Monitoreo y Revisión</t>
  </si>
  <si>
    <t>Seguimiento Segundo Trimestre</t>
  </si>
  <si>
    <t xml:space="preserve">Numero </t>
  </si>
  <si>
    <t>Procesos/Objetivo</t>
  </si>
  <si>
    <t>Riesgo</t>
  </si>
  <si>
    <t xml:space="preserve">Clasificación </t>
  </si>
  <si>
    <t>Causas</t>
  </si>
  <si>
    <t>Consecuencia</t>
  </si>
  <si>
    <t>Riesgo Inherente numero</t>
  </si>
  <si>
    <t xml:space="preserve">Riesgo Inherente </t>
  </si>
  <si>
    <t>Opción de manejo</t>
  </si>
  <si>
    <t>Actividades de Controles</t>
  </si>
  <si>
    <t>Riesgo Residual</t>
  </si>
  <si>
    <t>Soporte</t>
  </si>
  <si>
    <t>Responsable</t>
  </si>
  <si>
    <t xml:space="preserve">Tiempo de monitoreo </t>
  </si>
  <si>
    <t xml:space="preserve">Indicador </t>
  </si>
  <si>
    <t>Cumplimiento del control (Indicadores)</t>
  </si>
  <si>
    <t>Seguimiento OAP</t>
  </si>
  <si>
    <t>Probabilidad</t>
  </si>
  <si>
    <t>Impacto</t>
  </si>
  <si>
    <t>Concatenar</t>
  </si>
  <si>
    <t>Zona del riesgo</t>
  </si>
  <si>
    <t xml:space="preserve">Probabilidad </t>
  </si>
  <si>
    <t>Zona de riesgo</t>
  </si>
  <si>
    <t>% Cumplimiento</t>
  </si>
  <si>
    <t>Observación</t>
  </si>
  <si>
    <t>Promedio % Implementación por Control</t>
  </si>
  <si>
    <t>¿Riesgo con gestión?</t>
  </si>
  <si>
    <t>Observación OAP</t>
  </si>
  <si>
    <t>TODOS LOS PROCESOS</t>
  </si>
  <si>
    <t>Puede ocurrir falta de apoyo en los procesos de control social realizados por los ciudadanos.</t>
  </si>
  <si>
    <t>Operativo</t>
  </si>
  <si>
    <t>Debido a la falta de conocimiento de la normatividad de control social
Como consecuencia del desconocimiento de las funciones de la entidad</t>
  </si>
  <si>
    <t>Lo cual generaría una pérdida de imagen reputacional
Lo cual generaría Sanciones a la entidad y sus funcionarios
Lo cual ocasionaría demandas de la ciudadanía</t>
  </si>
  <si>
    <t>ProbableMayor</t>
  </si>
  <si>
    <t>Probable</t>
  </si>
  <si>
    <t>Mayor</t>
  </si>
  <si>
    <t>Extremo</t>
  </si>
  <si>
    <t>Reducir el riesgo</t>
  </si>
  <si>
    <t>Cumplimiento de Normatividad de Ley de transparencia</t>
  </si>
  <si>
    <t>PosibleMenor</t>
  </si>
  <si>
    <t>Posible</t>
  </si>
  <si>
    <t>Menor</t>
  </si>
  <si>
    <t>Moderado</t>
  </si>
  <si>
    <t>* Audiencia pública de rendición de cuentas</t>
  </si>
  <si>
    <t>Presidente</t>
  </si>
  <si>
    <t>Una vez al año</t>
  </si>
  <si>
    <t xml:space="preserve">(Audiencia pública de rendición de cuentas ejecutada/ Audiencia pública de rendición de cuentas programada) * 100% </t>
  </si>
  <si>
    <t>Se programará para el último trimestre de 2021</t>
  </si>
  <si>
    <t>SI</t>
  </si>
  <si>
    <t>Ejecución de al menos un control para mitigar el riesgo</t>
  </si>
  <si>
    <t>* Audiencia pública de Rendición de cuentas
* Publicaciones realizadas en el marco de la Ley de Transparencia</t>
  </si>
  <si>
    <t>Jefe de la Oficina Asesora de Planeación</t>
  </si>
  <si>
    <t>Trimestral</t>
  </si>
  <si>
    <t xml:space="preserve">(Publicaciones realizadas en el marco de la ley de transparencia/ Publicaciones  programadas en el marco del cumplimiento de la Ley de Transparencia) * 100% </t>
  </si>
  <si>
    <t>La Oficina Asesora de Planeación realizo 5 publicaciones en el primer trimestre en el marco del cumplimiento de la Ley de Transparencia, los cuales correspondían a la Formulación del Plan de Acción 2021, Plan Anticorrupción 2021 y las Matrices de Riesgos de Corrupción, Operativos y de Seguridad de la Información.
En el segundo trimestre realizó 5 publicaciones, las cuales corresponden a Plan de Acción v2, Plan de Acción V3, Seguimiento de Plan de Acción T1, Plan Anticorrupción V2, Seguimiento de Riesgos T1</t>
  </si>
  <si>
    <t>* Inventario de Activos actualizado
* Datos abiertos actualizados y divulgados por canales de comunicación</t>
  </si>
  <si>
    <t>Jefe de la Oficina de Gestión de la Información</t>
  </si>
  <si>
    <t xml:space="preserve">(Publicaciones realizadas en el marco de la ley de transparencia/ Publicaciones programadas en el marco del cumplimiento de la Ley de Transparencia) * 100% </t>
  </si>
  <si>
    <t>Se realizó la publicación del Indice de información clasificada y reservada en portal Web de la SAE y en datos abiertos. Este corresponde al semestre  enero -junio de 2021.  semestralmente
Se realizó la publicación del inventario de Activos de Informaciòn en portal Web de la SAE y en datos abiertos. Este corresponde al semestre  enero -junio de 2021.  semestralmente
Evidencias:
Portal SAE: 
https://www.saesas.gov.co/transparencia_acceso_informaciOn_pUblica/10_instrumentos_gestion_informacion/10_2_Indice_informacion_clasificada/2021/indice_informacion_clasificada_90079
https://www.saesas.gov.co/transparencia_acceso_informaciOn_pUblica/10_instrumentos_gestion_informacion/10_1_registro_activos_informacion/2021/registro_activos_informacion
Portal Datos Abiertos
https://www.datos.gov.co/Hacienda-y-Cr-dito-P-blico/Indice-de-Informaci-n-Clasificada-y-Reservada/4gu3-nnte
https://datos.gov.co/Hacienda-y-Cr-dito-P-blico/Registro-de-Activos-de-Informaci-n/upjn-4bin
https://www.saesas.gov.co/tramites_servicios/servicios_sae</t>
  </si>
  <si>
    <t>* Seguimiento del nivel de cumplimiento de la Ley 1712 de 2014, Ley de Transparencia.</t>
  </si>
  <si>
    <t>Jefe de la Oficina de Control Interno</t>
  </si>
  <si>
    <t xml:space="preserve">(Actividades realizadas en el marco de la ley de transparencia/ Actividades programadas en el marco del cumplimiento de la Ley de Transparencia) * 100% </t>
  </si>
  <si>
    <t>Esta actividad se tiene contemplada desarrollar en el mes de noviembre de 2021 conforme al Plan Anual de Auditoria.</t>
  </si>
  <si>
    <t xml:space="preserve">Puede generarse menoscabo, disminución, detrimento, pérdida, uso indebido, o deterioro de los bienes o recursos públicos, o intereses patrimoniales del Estado. </t>
  </si>
  <si>
    <t>Estratégico</t>
  </si>
  <si>
    <t>Debido a la falta de información real en la toma de decisiones 
Debido al diseño de procesos ineficientes
Debido a ineficientes canales de comunicación
Debido a la falta de un sistema de información unificado y confiable
Debido al déficit de personal y falta de competencias en la selección del personal</t>
  </si>
  <si>
    <t>Lo cual generaría pérdidas económicas 
Lo cual generaría una pérdida de imagen reputacional
Lo cual generaría Sanciones a la entidad y sus funcionarios
Lo cual ocasionaría demandas de los funcionarios</t>
  </si>
  <si>
    <t>PosibleModerado</t>
  </si>
  <si>
    <t>Alto</t>
  </si>
  <si>
    <t>Ejecución del comité de negocios, de depositarios, de contratos. Y técnicos regional y nivel central.</t>
  </si>
  <si>
    <t>ImprobableInsignificante</t>
  </si>
  <si>
    <t>Improbable</t>
  </si>
  <si>
    <t>Insignificante</t>
  </si>
  <si>
    <t>Bajo</t>
  </si>
  <si>
    <t>Actas de comités</t>
  </si>
  <si>
    <t>Gerente de Contratos</t>
  </si>
  <si>
    <t>( Comités celebrados/ Comités programados)*100%</t>
  </si>
  <si>
    <t>* 16/16
* El comité de contratos viene operando normalmente de acuerdo con las solicitudes de las áreas. Total del semestre 30 sesiones.</t>
  </si>
  <si>
    <t>Definición de la política de gestión de garantías en el uso de recursos de la entidad.</t>
  </si>
  <si>
    <t>Manual de contratación</t>
  </si>
  <si>
    <t>(Política de gestión de garantías establecida/ Política de gestión de garantías a desarrollar)*100%</t>
  </si>
  <si>
    <t>El Manual de  Contratación y el Manual de Riesgos no han tenido modificaciones o adiciones en el primer trimestre. Se mantiene la pólitica igual sobre las garantias</t>
  </si>
  <si>
    <t>Seguimiento al contrato de las almacenadoras</t>
  </si>
  <si>
    <t>Informes o actas de seguimiento al contrato de almacenadoras</t>
  </si>
  <si>
    <t>(No. De seguimientos a contrato de almacenadoras adelantados/ No. De seguimientos a contrato con almacenadoras programados) *100%</t>
  </si>
  <si>
    <t>NA</t>
  </si>
  <si>
    <t>Se informa por parte de la Gerencia de Contratos que esta actividad no les corresponde</t>
  </si>
  <si>
    <t>DISPOSICIÓN TEMPORAL DE ACTIVOS</t>
  </si>
  <si>
    <t>Puede ocurrir que no se cuente con el respaldo legal para gestionar la recuperación de la cartera</t>
  </si>
  <si>
    <t>Debido a la falta de información real en la toma de decisiones
Debido a ineficientes canales de comunicación con arrendatarios y depositarios</t>
  </si>
  <si>
    <t>Lo que podría generar Perdidas económicas
Lo que podría generar  Sanciones o denuncias</t>
  </si>
  <si>
    <t>ProbableModerado</t>
  </si>
  <si>
    <t>Aplicación del procedimiento de gestión de cobro de los contratos de arrendamiento</t>
  </si>
  <si>
    <t>PosibleInsignificante</t>
  </si>
  <si>
    <t xml:space="preserve">* Aplicativo matrix
* Ficha de Costo - Beneficio
* Acta de Comité Regionales </t>
  </si>
  <si>
    <t>Coordinadores Comerciales de Gerencias Regionales</t>
  </si>
  <si>
    <t>Mensual</t>
  </si>
  <si>
    <t>( Contratos con gestión de cobro de arrendamiento mensual/ Contratos de arrendamiento)* 100%</t>
  </si>
  <si>
    <r>
      <rPr>
        <b/>
        <sz val="11"/>
        <rFont val="Calibri"/>
        <family val="2"/>
        <scheme val="minor"/>
      </rPr>
      <t xml:space="preserve">* Gerencia Regional Occidente: </t>
    </r>
    <r>
      <rPr>
        <sz val="11"/>
        <rFont val="Calibri"/>
        <family val="2"/>
        <scheme val="minor"/>
      </rPr>
      <t xml:space="preserve">NA; Este indicador es de manejo de la gerencia comercial ya que los contratos de arrendamiento por parte de la Regional todos se facturan en el mes y se revisa la facturacion total, la cartera la asigna a CISA la gerencia comercial
</t>
    </r>
    <r>
      <rPr>
        <b/>
        <sz val="11"/>
        <rFont val="Calibri"/>
        <family val="2"/>
        <scheme val="minor"/>
      </rPr>
      <t xml:space="preserve">* Gerencia Regional Norte: 100%; </t>
    </r>
    <r>
      <rPr>
        <sz val="11"/>
        <rFont val="Calibri"/>
        <family val="2"/>
        <scheme val="minor"/>
      </rPr>
      <t>En ejecución, se trabaja sobre las solicitudes recibidas por temas de cartera y con apoyo de la gerencia comercial, quien realmente hace el seguimiento de la cartera y deudas para siniestrar y sobre el proceso para notificar contratos asignados a CISA por cobro de cartera pendiente, se tiene carpeta con bases de CISA para acuerdos de pago, y en carpeta se registran bases solicitando cupones para reducir la cartera  \\fileserver\publica\45 - Regional Norte\COORDINACION COMERCIAL\CONTRATOS DE ARRENDAMIENTO\CARTERA</t>
    </r>
    <r>
      <rPr>
        <b/>
        <sz val="11"/>
        <rFont val="Calibri"/>
        <family val="2"/>
        <scheme val="minor"/>
      </rPr>
      <t xml:space="preserve">
* Gerencia Centro Oriente: </t>
    </r>
    <r>
      <rPr>
        <sz val="11"/>
        <rFont val="Calibri"/>
        <family val="2"/>
        <scheme val="minor"/>
      </rPr>
      <t xml:space="preserve">90%;No se encuentran al 100% ya que existe desistimientos de últimos momento, o retrasos en la firma del contrato.
</t>
    </r>
    <r>
      <rPr>
        <b/>
        <sz val="11"/>
        <rFont val="Calibri"/>
        <family val="2"/>
        <scheme val="minor"/>
      </rPr>
      <t xml:space="preserve">* Gerencia Regional Sur Occidente: </t>
    </r>
    <r>
      <rPr>
        <sz val="11"/>
        <rFont val="Calibri"/>
        <family val="2"/>
        <scheme val="minor"/>
      </rPr>
      <t xml:space="preserve">100%; se da un cumplimiento total, por cuanto la regional mensualmente valida las bases remitidas por la Gerencia Comercial, para determinar la Gestión de cobro, bien sea por CISA, Abogados Externos, Aseguradoras o Afianzadoras. </t>
    </r>
  </si>
  <si>
    <t>Documentar los contratos realizados hasta la fecha tanto para administración directa como para los depositarios</t>
  </si>
  <si>
    <t>Contratos cargados en SIGMA 1.5</t>
  </si>
  <si>
    <t>Diario</t>
  </si>
  <si>
    <t>(Contratos de administración directa y de depositarios suscritos/ Contratos de administración directa y de despositarios programados)* 100%</t>
  </si>
  <si>
    <r>
      <rPr>
        <b/>
        <sz val="11"/>
        <rFont val="Calibri"/>
        <family val="2"/>
        <scheme val="minor"/>
      </rPr>
      <t>*Gerencia Regional Occidente:</t>
    </r>
    <r>
      <rPr>
        <sz val="11"/>
        <rFont val="Calibri"/>
        <family val="2"/>
        <scheme val="minor"/>
      </rPr>
      <t xml:space="preserve"> 70%;Se informa el indicador tomado como base los contratos celebrados al mes de junio / la meta asignada
</t>
    </r>
    <r>
      <rPr>
        <b/>
        <sz val="11"/>
        <rFont val="Calibri"/>
        <family val="2"/>
        <scheme val="minor"/>
      </rPr>
      <t>*Gerencia Regional Norte:</t>
    </r>
    <r>
      <rPr>
        <sz val="11"/>
        <rFont val="Calibri"/>
        <family val="2"/>
        <scheme val="minor"/>
      </rPr>
      <t xml:space="preserve"> 93%; Se ingresa como numerador 84 y como denominador 180 que es lo propuesto por la Gerencia Comercial, se sigue trabajando en aumentar el numero de contratos
</t>
    </r>
    <r>
      <rPr>
        <b/>
        <sz val="11"/>
        <rFont val="Calibri"/>
        <family val="2"/>
        <scheme val="minor"/>
      </rPr>
      <t xml:space="preserve">* Gerencia Centro Oriente: </t>
    </r>
    <r>
      <rPr>
        <sz val="11"/>
        <rFont val="Calibri"/>
        <family val="2"/>
        <scheme val="minor"/>
      </rPr>
      <t xml:space="preserve">90%;No se encuentran al 100% ya que existe desistimientos de últimos momento, o retrasos en la firma del contrato.
</t>
    </r>
    <r>
      <rPr>
        <b/>
        <sz val="11"/>
        <rFont val="Calibri"/>
        <family val="2"/>
        <scheme val="minor"/>
      </rPr>
      <t xml:space="preserve">* Gerencia Regional Sur Occidente: </t>
    </r>
    <r>
      <rPr>
        <sz val="11"/>
        <rFont val="Calibri"/>
        <family val="2"/>
        <scheme val="minor"/>
      </rPr>
      <t xml:space="preserve">100%; se da cumplimiento total, tomando en cuenta que la regional realizó la centralización de los contratos de arrendamiento administrados por depositarios provisionales removidos, así mismo, debido a que gestionó las cesiones contractuales de aquellos que no contaban con documentación fisíca- actualmente se continua realizando el saneamiento contractual de las minutas que no corresponden a la metodología FRISCO. </t>
    </r>
  </si>
  <si>
    <t>Aplicación del procedimiento Saneamineto de contratos de arrendamiento de bienes inmuebles</t>
  </si>
  <si>
    <t>Actas o informes de seguimiento de saneamiento contractual</t>
  </si>
  <si>
    <t>(Bienes inmuebles con acciones de saneamiento contractual/ Bienes inmuebles que requieren saneamiento contractual)*100%</t>
  </si>
  <si>
    <t>DISPOSICIÓN FINAL DE ACTIVOS</t>
  </si>
  <si>
    <t>Se puede gestionar de manera tardía la comercialización o destrucción de activos.</t>
  </si>
  <si>
    <t>Debido a la naturaleza única de la organización, establecida en la ley 1708 de 2014
Políticas internas de la entidad
Procesos ineficientes
Debido a las actuaciones y decisiones centralizadas
Falta de asignación de atribuciones a las Regionales</t>
  </si>
  <si>
    <t>Lo que podría generar Perdidas económicas
Lo que podría generar  Sanciones o denuncias, tutelas, querellas
Generación de detrimento patrimonial</t>
  </si>
  <si>
    <t xml:space="preserve">Procedimiento de alistamiento de inmuebles para comercializar y procedimientos de destrucción y chatarrización de muebles
</t>
  </si>
  <si>
    <t>ImprobableMenor</t>
  </si>
  <si>
    <t>* Información y documentos soporte del Estado administrativo del inmueble a comercializar</t>
  </si>
  <si>
    <t>Gerentes Regionales</t>
  </si>
  <si>
    <t>Cada vez que sea requerido</t>
  </si>
  <si>
    <t>(Bienes inmuebles a comercializar con alistamiento administrativo/ Bienes a comercializar)*100%</t>
  </si>
  <si>
    <t>Según lo informado previamente por las Gerencias Regionales esta acción no es competencia de estas sino de la Gerencia Comercial</t>
  </si>
  <si>
    <t>* Oficio o correo de viabilidad jurídica
* Inmuebles extintos o con viabilidad jurídica registrados en aplicativo Matrix con marcación en el módulo de "Alistamiento de venta"</t>
  </si>
  <si>
    <t>Gerente de Asuntos Legales</t>
  </si>
  <si>
    <t>(Bienes inmuebles a comercializar con alistamiento jurídico/ Bienes a comercializar)*100%</t>
  </si>
  <si>
    <t>Inventario de inmuebles sociales y no sociales de 5260/5260 FMI (ET. 3178, S. 2002, ED 52, S 28) los cuales fueron alistados jurídicamente.
La ruta que identifica la evidencia:\\fileserver\publica\3 - Gerencia Jurídica\1. DEFENSA JUDICIAL -G.A.L\12. SOPORTE DE INDICADORES\II TRIMESTRE\RIESGOS OPERATIVOS- CORRUPCIÓN\INMUEBLES_A_COMERCIALIZAR</t>
  </si>
  <si>
    <t>*Información de predios a comercializar con saneamiento físico catastral</t>
  </si>
  <si>
    <t>Gerente Técnico</t>
  </si>
  <si>
    <t>(Bienes inmuebles a comercializar con alistamiento físico catastral/ Bienes a comercializar)*100%</t>
  </si>
  <si>
    <t>Todos los predios que se pasan a comercialización tuvieron alistamiento fisico catastral</t>
  </si>
  <si>
    <t>* Acta de entrega y desintegración de bienes muebles diligenciada</t>
  </si>
  <si>
    <t>Gerente de Bienes Muebles</t>
  </si>
  <si>
    <t>(Bienes muebles chatarrizados / Bienes muebles programados para desintegración)*100%</t>
  </si>
  <si>
    <t>De los 450 proyectados para chatarrizar para la presente vigencia esta Gerencia ya ha realizado el retiro para chatarrizacion de 232 vehiculos.</t>
  </si>
  <si>
    <t xml:space="preserve">Identificación de activos a comercializar o destruir dentro del comité de negocios de SAE
</t>
  </si>
  <si>
    <t>* Piscina del inventario
* Actas de comité de negocios</t>
  </si>
  <si>
    <t>Gerente Comercial</t>
  </si>
  <si>
    <t>(Activos identificados para comercializar presentados en comité /Activos identificados para comercializar)*100%</t>
  </si>
  <si>
    <r>
      <rPr>
        <i/>
        <sz val="11"/>
        <rFont val="Calibri"/>
        <family val="2"/>
        <scheme val="minor"/>
      </rPr>
      <t>Se informa previamente por el área que la identificación de activos a comercializar o destruir no está a cargo de la Gerencia.</t>
    </r>
    <r>
      <rPr>
        <sz val="11"/>
        <rFont val="Calibri"/>
        <family val="2"/>
        <scheme val="minor"/>
      </rPr>
      <t xml:space="preserve"> 
</t>
    </r>
    <r>
      <rPr>
        <u/>
        <sz val="11"/>
        <rFont val="Calibri"/>
        <family val="2"/>
        <scheme val="minor"/>
      </rPr>
      <t>Se debe conservar este indicador que nos permite la medición en los comités de negocios, frente a la comercialización de activos.</t>
    </r>
    <r>
      <rPr>
        <sz val="11"/>
        <rFont val="Calibri"/>
        <family val="2"/>
        <scheme val="minor"/>
      </rPr>
      <t xml:space="preserve">
</t>
    </r>
    <r>
      <rPr>
        <b/>
        <sz val="11"/>
        <rFont val="Calibri"/>
        <family val="2"/>
        <scheme val="minor"/>
      </rPr>
      <t>Con respecto al cumplimiento del 100% este refiere a la presentación de las solicitudes que versan sobre procesos de venta y arrendamiento ante los comités respectivos.
Evidencias: \\fileserver\publica\5 - Gerencia Comercial\COMITES\COMITE NEGOCIOS\ACTAS COMITES DE NEGOCIOS</t>
    </r>
  </si>
  <si>
    <t>(Activos identificados para destrucción presentados en comité de negocios /Activos identificados para ser destruidos)*100%</t>
  </si>
  <si>
    <t>Los bienes sujetos a destruccion no son objeto de presentación a comité de negocios debe ser modificado el indicador</t>
  </si>
  <si>
    <t>Seguimiento a gestión dentro de comité directivo y comité de negocios</t>
  </si>
  <si>
    <t>* Informe de Seguimiento 
* Actas de comités</t>
  </si>
  <si>
    <t>(Seguimientos realizados a la gestión de la comercialización o destrucción de activos/ Seguimientos a la gestión de la comercialización o destrucción de activos programados)*100%</t>
  </si>
  <si>
    <t>Se solicita que este riesgo sea dividido en 2, así: 
1.Se puede gestionar de manera tardía la comercialización de activos (Gerencia Comercial)
2. Se puede gestionar de manera tardía la destrucción de activos. (Vicepresidencia de Bienes muebles e inmuebles)
Se solicita modificación de "soporte": En el sentido que se debe incluir Informes de Supervisión del Contrato de Comercialización con operador comercial.
Una vez dividido el riesgo, podremos mediar</t>
  </si>
  <si>
    <t>Trimestralmente se verifican los activos extintos y se solicita a las areas correspondientes dar inicio a los alistamientos</t>
  </si>
  <si>
    <t>* Piscina del inventario
* Solicitudes de alistamiento</t>
  </si>
  <si>
    <t>(Activos extintos registrados en matrix para inicio de alistamiento/ Activos extintos identificados)*100%</t>
  </si>
  <si>
    <t>Inventario de activos 146/146 activos (43 Sentencias). Se identificaron 4 sentencias devueltas
La ruta que identifica la evidencia:\\fileserver\publica\3 - Gerencia Jurídica\1. DEFENSA JUDICIAL -G.A.L\12. SOPORTE DE INDICADORES\II TRIMESTRE\RIESGOS OPERATIVOS- CORRUPCIÓN\ACTIVOS_EXTINTOS</t>
  </si>
  <si>
    <t>Aplicacion del procedimiento de alistamiento de bienes muebles para proceder a la disposicion final de activos a traves de los procedimientos de Enajenacion temprana, Comercializacion de activos, chatarrizacion, destruccion y Comercializacion de bienes muebles, monetizacion de divisa</t>
  </si>
  <si>
    <t>* Memorandos viabilidad jurídica
* Actas de cómites técnicos
* Actas de enajenacion temprana
* Actas de comité de negocios</t>
  </si>
  <si>
    <t>(Bienes muebles con alistamiento para su disposición final/ Bienes muebles aptos para disposición final)*100%</t>
  </si>
  <si>
    <t>Bienes tipologia dineros 15 registros con disposicion final 
Bienes de la tipologia medios de transporte para disposicion final por comercializacion 705 - con disposicion final 61.
Bienes para chatarrizar 358 - chatarrizados 232
En total de los 1.914 bienes que se encuentran para disposicion final han surtido este proceso 293.
Bienes Muebles para destruccion 611 en tramite de resolucion para disposicion en el II semestre.
bienes para destruccion 240 - con actos administrativos listos para disposicion II semestre.</t>
  </si>
  <si>
    <t>DIAGNÓSTICO Y ALISTAMIENTO DE ACTIVOS</t>
  </si>
  <si>
    <t>DIAGNOSTICO Y ALISTAMIENTO DE ACTIVOS</t>
  </si>
  <si>
    <t>Fallas en la identificación de activos potenciales de productividad.</t>
  </si>
  <si>
    <t>Debido a la incapacidad operativa
Ausencia de lineamientos estratégicos emitidos por el nivel central para la comercialización
Falta de un sistema de información segregado por unidad económica (asignación ID por unidad inmobiliaria)
Falta de conceptos técnicos donde se unifiquen criterios para la destinación de los activos</t>
  </si>
  <si>
    <t xml:space="preserve">Aplicación de procedimientos de diagnóstico de activos
</t>
  </si>
  <si>
    <t>* Archivos digitales SIGMA
* Formatos de diagnóstico de bienes inmuebles</t>
  </si>
  <si>
    <t>(Bienes inmuebles con diagnóstico para lograr su productividad/ Bienes inmuebles asignados a depositarios provisionales)*100%</t>
  </si>
  <si>
    <r>
      <rPr>
        <b/>
        <sz val="11"/>
        <rFont val="Calibri"/>
        <family val="2"/>
        <scheme val="minor"/>
      </rPr>
      <t>*Gerencia Regional Occidente:</t>
    </r>
    <r>
      <rPr>
        <sz val="11"/>
        <rFont val="Calibri"/>
        <family val="2"/>
        <scheme val="minor"/>
      </rPr>
      <t xml:space="preserve"> 78% (406/522); Se construye el indicador tomando en cuenta los folios asignados y entregados a depositarios / folios con visita estado cerrado y revision primer semestre
</t>
    </r>
    <r>
      <rPr>
        <b/>
        <sz val="11"/>
        <rFont val="Calibri"/>
        <family val="2"/>
        <scheme val="minor"/>
      </rPr>
      <t>*Gerencia Regional Norte</t>
    </r>
    <r>
      <rPr>
        <sz val="11"/>
        <rFont val="Calibri"/>
        <family val="2"/>
        <scheme val="minor"/>
      </rPr>
      <t xml:space="preserve">: 49%;Se realizan aprobaciones por parte de la Coordinación Comercial y Operativa, en la comercial se registran \\fileserver\publica\45 - Regional Norte\COORDINACION COMERCIAL
</t>
    </r>
    <r>
      <rPr>
        <b/>
        <sz val="11"/>
        <rFont val="Calibri"/>
        <family val="2"/>
        <scheme val="minor"/>
      </rPr>
      <t xml:space="preserve">* Gerencia Centro Oriente: </t>
    </r>
    <r>
      <rPr>
        <sz val="11"/>
        <rFont val="Calibri"/>
        <family val="2"/>
        <scheme val="minor"/>
      </rPr>
      <t xml:space="preserve">80%; Se viene realizando procesos de cargue al aplicativo SIGMA 2.0, aunque en algunos de estos cargues presenta fallas en el sistema
</t>
    </r>
    <r>
      <rPr>
        <b/>
        <sz val="11"/>
        <rFont val="Calibri"/>
        <family val="2"/>
        <scheme val="minor"/>
      </rPr>
      <t xml:space="preserve">* Gerencia Regional Sur Occidente: </t>
    </r>
    <r>
      <rPr>
        <sz val="11"/>
        <rFont val="Calibri"/>
        <family val="2"/>
        <scheme val="minor"/>
      </rPr>
      <t>100%; Se toma como base las entregas realizadas en el mes de marzo. Los depositarios cuentan con un mes de plazo para el cargue, por lo tanto se encuentran dentro del tiempo establecido. En algunas oportunidades, se afecta el cargue por el aplicativo y por ende no permite un reporte total de cumplimiento.</t>
    </r>
  </si>
  <si>
    <t>* Base de bienes muebles para alistamiento</t>
  </si>
  <si>
    <t>(Bienes muebles con diagnóstico y preparación para alistamiento/ Total bienes muebles recibidos incautados)*100%</t>
  </si>
  <si>
    <t>A la fecha han sido registrado 149 vehiculos nuevos en el inventario de medios de transporte de los cuales 6 se encuentran pendientes de realizar diagnostico para ingresar a alistamiento y 1 registro de bienes de la tipologia joyas y 1 registro de la tipologia sustancias los cuales estan pendientes de ingreso al inventario por un ajuste que le estan realizando al aplicativo SIGMA. por lo tanto de los 151 registros nuevos ingresados a los inventarios de bienes muebles tan solo se encuentran pendiente de diagnostico para alistamiento 7 bienes que representa un 4%</t>
  </si>
  <si>
    <t>* Informe de diagnóstico inicial de intervención de sociedades</t>
  </si>
  <si>
    <t>Gerente de Sociedades Activas</t>
  </si>
  <si>
    <t>(Sociedades con diagnóstico de posible  intervención/ Sociedades recibidas incautadas y con extinción de dominio)*100%</t>
  </si>
  <si>
    <t>Mensualmente se hace seguimiento a la información que entregan los depositarios provisionales; sin embargo, en ocasiones no es posible contar con la documentación requirida, ya que, se presentan demoras en la formalización del nombramiento.
Se estima necesario modificar el indicador ya que el denominador hace referencia únicamente a sociedades con Extinción de dominio.</t>
  </si>
  <si>
    <t>Gerente de Sociedades en Liquidación</t>
  </si>
  <si>
    <t>Durante el primer semestre  se reciben dos  (2) sociedad trasladadas de la Gerencia de Sociedades Activas. A la fecha, no hay  liquidadores  posesionados por lo que la funcion de diagnostico no se ha realizado.</t>
  </si>
  <si>
    <t xml:space="preserve">Identificación de activos productivos dentro del comité de negocios de la sociedad
</t>
  </si>
  <si>
    <t>* Informe de Seguimiento - Piscina del inventario
* Actas de Mesas de Trabajo con los depositarios 
* Informes de supervisión
* Actas de Comité</t>
  </si>
  <si>
    <t>( Activos productivos presentados al comité de negocios/ Activos productivos identificados)*100%</t>
  </si>
  <si>
    <r>
      <t xml:space="preserve">Se informa previamente por el área que no participan en esta actividad.
</t>
    </r>
    <r>
      <rPr>
        <u/>
        <sz val="11"/>
        <rFont val="Calibri"/>
        <family val="2"/>
        <scheme val="minor"/>
      </rPr>
      <t>Se debe conservar este indicador que nos permite la medición en los comités de negocios, frente a la comercialización de activos.</t>
    </r>
  </si>
  <si>
    <t>* Contratos suscritos y legalizados</t>
  </si>
  <si>
    <t>(Contratos de inmuebles suscritos/ Contratos de inmuebles programados para legalizar)*100%</t>
  </si>
  <si>
    <r>
      <rPr>
        <b/>
        <sz val="11"/>
        <rFont val="Calibri"/>
        <family val="2"/>
        <scheme val="minor"/>
      </rPr>
      <t>*Gerencia Regional Occidente:</t>
    </r>
    <r>
      <rPr>
        <sz val="11"/>
        <rFont val="Calibri"/>
        <family val="2"/>
        <scheme val="minor"/>
      </rPr>
      <t xml:space="preserve"> 53% (21/40); Se informa el indicador tomado como base los contratos celebrados por legalizacion al mes de junio / estimados de renta vigentes de inmuebles ocupados
</t>
    </r>
    <r>
      <rPr>
        <b/>
        <sz val="11"/>
        <rFont val="Calibri"/>
        <family val="2"/>
        <scheme val="minor"/>
      </rPr>
      <t>*Gerencia Regional Norte</t>
    </r>
    <r>
      <rPr>
        <sz val="11"/>
        <rFont val="Calibri"/>
        <family val="2"/>
        <scheme val="minor"/>
      </rPr>
      <t xml:space="preserve">:  63%;En ejecución, se presentan casos y se revisan las solicitudes para legalizar la ocupación, se registra en base de seguimiento de comité regional y con SIGMA una vez aprobados \\fileserver\publica\45 - Regional Norte\COORDINACION COMERCIAL\COMITES REGIONAL NORTE\2021
</t>
    </r>
    <r>
      <rPr>
        <b/>
        <sz val="11"/>
        <rFont val="Calibri"/>
        <family val="2"/>
        <scheme val="minor"/>
      </rPr>
      <t xml:space="preserve">* Gerencia Centro Oriente: </t>
    </r>
    <r>
      <rPr>
        <sz val="11"/>
        <rFont val="Calibri"/>
        <family val="2"/>
        <scheme val="minor"/>
      </rPr>
      <t xml:space="preserve">80%; No siempre se puede realizar la legalización de la ocupación debido a que son los afectados o familiares.
</t>
    </r>
    <r>
      <rPr>
        <b/>
        <sz val="11"/>
        <rFont val="Calibri"/>
        <family val="2"/>
        <scheme val="minor"/>
      </rPr>
      <t>* Gerencia Regional Sur Occidente:</t>
    </r>
    <r>
      <rPr>
        <sz val="11"/>
        <rFont val="Calibri"/>
        <family val="2"/>
        <scheme val="minor"/>
      </rPr>
      <t xml:space="preserve"> 100%; la regional realiza una proyección mensual de negocios a ejecutar, donde se incluyen legalizaciones y negocios nuevos, los cuales son llevados a cabo en su totalidad. </t>
    </r>
  </si>
  <si>
    <t xml:space="preserve">Aplicación de procedimiento de desalojos y legalización de contratos.
</t>
  </si>
  <si>
    <t>* Actos administrativos de desalojo expedidos y comunicados</t>
  </si>
  <si>
    <t>( Actos administrativos de desalojo expedidos y comunicados/ Actos administrativos de desalojo requeridos)*100%</t>
  </si>
  <si>
    <t>Se comunicaron 240 actos administrativos de desalojos de los 296 requeridos.
La ruta que identifica la evidencia:\\fileserver\publica\3 - Gerencia Jurídica\1. DEFENSA JUDICIAL -G.A.L\12. SOPORTE DE INDICADORES\II TRIMESTRE\RIESGOS OPERATIVOS- CORRUPCIÓN\AA_DESALOJO</t>
  </si>
  <si>
    <t>* Cartas de invitación a legalizar la ocupación
* Actas de diligencia de Desalojo</t>
  </si>
  <si>
    <t>(Inmuebles con diligencia de desalojo/ Inmuebles programados para diligencias de desalojo)*100%</t>
  </si>
  <si>
    <r>
      <rPr>
        <b/>
        <sz val="11"/>
        <rFont val="Calibri"/>
        <family val="2"/>
        <scheme val="minor"/>
      </rPr>
      <t>*Gerencia Regional Occidente:</t>
    </r>
    <r>
      <rPr>
        <sz val="11"/>
        <rFont val="Calibri"/>
        <family val="2"/>
        <scheme val="minor"/>
      </rPr>
      <t xml:space="preserve"> 147%; De 43 diligencias de desalojo programadas, se recuperaron 63 FMI. En el mes de abril  por el alto número de casos de covid-19 se decretaron aislamientos que no permitieron ejecutar diligencias de desalojo.
</t>
    </r>
    <r>
      <rPr>
        <b/>
        <sz val="11"/>
        <rFont val="Calibri (Body)"/>
      </rPr>
      <t>*Gerencia Regional Norte</t>
    </r>
    <r>
      <rPr>
        <sz val="11"/>
        <rFont val="Calibri (Body)"/>
      </rPr>
      <t>: 143%. Se reporta conforme a la proyección trimestral, atendiendo a la disponibilidad de acompañamiento por parte de las autoridades garantes, cumplimiento de fallos de tutela que  condicionan o impiden el ejercicio de las facultades de policia</t>
    </r>
    <r>
      <rPr>
        <sz val="11"/>
        <rFont val="Calibri"/>
        <family val="2"/>
        <scheme val="minor"/>
      </rPr>
      <t xml:space="preserve"> administrativa y a las condiciones de salud de los funcionarios facultados.
</t>
    </r>
    <r>
      <rPr>
        <b/>
        <sz val="11"/>
        <rFont val="Calibri"/>
        <family val="2"/>
        <scheme val="minor"/>
      </rPr>
      <t>* Gerencia Centro Oriente:</t>
    </r>
    <r>
      <rPr>
        <sz val="11"/>
        <rFont val="Calibri"/>
        <family val="2"/>
        <scheme val="minor"/>
      </rPr>
      <t xml:space="preserve"> 92,31%; Del 100% de las diligencias programadas, no se ha podido realizar el equivalente al 8,66% debido a tutelas, dificultades de orden público, por ende se suspendieron antes de llevarse a cabo la diligencia en campo.
</t>
    </r>
    <r>
      <rPr>
        <b/>
        <sz val="11"/>
        <rFont val="Calibri"/>
        <family val="2"/>
        <scheme val="minor"/>
      </rPr>
      <t xml:space="preserve">* Gerencia Regional Sur Occidente: </t>
    </r>
    <r>
      <rPr>
        <sz val="11"/>
        <rFont val="Calibri"/>
        <family val="2"/>
        <scheme val="minor"/>
      </rPr>
      <t xml:space="preserve">100%; de la programación mensual de desalojo se cuenta con soporte de ejecución, suspensión o entrega voluntaria, según sea el caso </t>
    </r>
  </si>
  <si>
    <t>GESTIÓN FINANCIERA</t>
  </si>
  <si>
    <t>Se pueden realizar inversiones sin la información necesaria</t>
  </si>
  <si>
    <t>Debido a la naturaleza única de la organización, establecida en la ley 1708 de 2014</t>
  </si>
  <si>
    <t>Rara VezInsignificante</t>
  </si>
  <si>
    <t>Rara Vez</t>
  </si>
  <si>
    <t xml:space="preserve">Aplicación del procedimiento de gestión de inversiones P-GF3-066
</t>
  </si>
  <si>
    <t>* Acta de inversión
* Informe Resumen Operaciones Portafolio (En proceso o extinto y SAE)
* Informes Operaciones Portafolio TES o CDT 
*Informes Operaciones Portafolio Acciones</t>
  </si>
  <si>
    <t>Gerente Financiero</t>
  </si>
  <si>
    <t xml:space="preserve">(Recursos invertidos/Recursos disponibles para invertir)*100%. </t>
  </si>
  <si>
    <t xml:space="preserve">Seguimiento permanente a los indicadores macroeconómicos para contar con información de mercado actualizada. La Sociedad ejecuta sus inversiones de acuerdo a lo establecido en el Decreto 1525 de 2008 sobre excedentes de liquidez de entidades estatales.
</t>
  </si>
  <si>
    <t>Aplicación de P-GF1-015_Procedimiento_Elaboracion_y_Actualizacion_del_Presupuesto</t>
  </si>
  <si>
    <t>* Presupuesto aprobado por CNE comunicado a áreas</t>
  </si>
  <si>
    <t>(Áreas con comunicación de presupuesto aprobado/ Total de áreas SAE)*100%</t>
  </si>
  <si>
    <t>Se comunica el presupuesto aprobado para cada área mediante memorando. Estos reposan en la carpeta compartida 22- Financiera. Igualmente, se publica presupuesto aprobado por el CNE y junta directiva de la SAE  en la pagina web de la entidad</t>
  </si>
  <si>
    <t>No disponibilidad de recursos para gestionar la distribución a las entidades del Estado</t>
  </si>
  <si>
    <t>Debido a deficiencia en la administración y operación de activos
Debido a la naturaleza única de la organización, establecida en la ley 1708 de 2014</t>
  </si>
  <si>
    <t>Lo que podría generar Perdidas económicas
Lo que podría generar  Sanciones (penales, disciplinarias y fiscales)
Generación de detrimento patrimonial</t>
  </si>
  <si>
    <t>ImprobableModerado</t>
  </si>
  <si>
    <t xml:space="preserve">Se realiza un presupuesto anual desarrollado por cada una de las áreas, tanto para ingresos como para gastos.
</t>
  </si>
  <si>
    <t>* Formatos de anteproyecto presupuestal enviado por las áreas
* Formatos de compromisos a largo plazo enviado por las áreas, cuando corresponda.</t>
  </si>
  <si>
    <t>(Transferencias realizadas a la nacion/ Transferencias programadas a la nacion)*100%.</t>
  </si>
  <si>
    <t>Las transferencias a la Nación son aprobadas en el presupuesto del FRISCO por el Consejo Nacional de Estupefacientes proyectando los ingresos y gastos de la vigecia anterior</t>
  </si>
  <si>
    <t xml:space="preserve">Se verifica el cumplimiento del presupuesto para cada uno de los pagos realizados.
</t>
  </si>
  <si>
    <t>*Facturas y documentación recibida a través de aplicativo definido para el procedimiento de pagos, correspondencia interna.
* Base de datos con causación y pago presupuestal.</t>
  </si>
  <si>
    <t>(Compromisos presupuestales con pagos  realizados/Compromisos presupuestales con pagos causados)*100%</t>
  </si>
  <si>
    <t>Consideramos eliminar este indicador, ya que no se relaciona con el riesgo. 
Se realiza el pago de todos los compromisos causados. Se ejecuta y controla el presupuesto aprobado con la ayuda del aplicativo Seven ERP.</t>
  </si>
  <si>
    <t>Se realiza seguimiento a los ingresos presupuestados.</t>
  </si>
  <si>
    <t>* Archivo de excel "MovBancos" con registro de recaudos
* Registro de recaudos en aplicativo contable
* Comprobantes de ingreso</t>
  </si>
  <si>
    <t>(Ingresos recibidos/Ingresos programdos)*100%.</t>
  </si>
  <si>
    <t>Se efectua la identificacion de los recaudos mediante las bases suministradas por los aplicativos de SAE, asi como informacion suministrada por las areas misionales, la cual se encuentra registrada en el aplicativo Seven-ERP. Se realizan validaciones frente a los aplicativos sobre el recaudo con el fin de tener la informacion necesaria para registrar los ingresos correctamente en el sistema.</t>
  </si>
  <si>
    <t>Se pueden establecer procesos con controles obsoletos o desbordados en términos de la operación</t>
  </si>
  <si>
    <t>Debido a la falta de recursos (humanos, físicos, financieros, tecnológicos, entre otros) para el desarrollo o actualización de controles
Debido a la falta de seguimiento de los controles
Debido a la falta de análisis de los procedimientos
Falta de un sistema de información que consolide el proceso (unificación de criterios)</t>
  </si>
  <si>
    <t>Lo que podría ocasionar sanciones a los funcionarios</t>
  </si>
  <si>
    <t xml:space="preserve">Aplicación del procedimiento de creación, modificación o eliminación de documentos
</t>
  </si>
  <si>
    <t>* Listado Maestro de Documentos actualizado
* Documentos codificados y actualizados
* Versión anterior de los documentos como versión obsoleta
* Boletín de calidad elaborado para comunicación interna</t>
  </si>
  <si>
    <t>( Documentos creados o actualizados con acompañamiento de la OAP/ Documentos con solicitud de creación o actualización en el SGC)*100%</t>
  </si>
  <si>
    <t>De las 61 solicitudes recibidas viables, 26 se finalizaron satisfactoriamente, 11 solicitudes están pendientes por finalizar teniendo en cuenta que están en un estado de revisión de los líderes de proceso quienes deben finalizar los radicados asignados, mientras ellos no finalicen los radicados, en la OAP no podemos finalizar la solicitud original. 24 solicitudes se encuentran en gestión por parte de los ingenieros asignados.</t>
  </si>
  <si>
    <t>Se cuenta con la definición de la arquitectura empresarial, donde se establece el alcance de los procesos</t>
  </si>
  <si>
    <t xml:space="preserve">* Documentación de los procesos que conforman la arquitectura empresarial (Intranet SAE) </t>
  </si>
  <si>
    <t>(Documentos publicados en arquitectura SAE/ Documentos aprobados y comunicados)*100%</t>
  </si>
  <si>
    <t>A corte del segundo trimestre, a OAP publicó en la arquitectura SAE 26 documentos que se finalizaron satisfactoriamente con la aprobación de los lideres de proceso, cumpliendo el 100% del control</t>
  </si>
  <si>
    <t>No se cuente con los recursos suficientes para lograr el objetivo institucional</t>
  </si>
  <si>
    <t>Debido a las deficiencias en el dimensionamiento de la planta de personal
Debido a la falta de planeación y direccionamiento para cumplir con el objetivo institucional
Debido a la deficiencia en los recursos tecnológicos
Debido a la falta de sistema de información</t>
  </si>
  <si>
    <t>Pérdidas de información
Generación de Sanciones
Pérdida de imagen reputacional</t>
  </si>
  <si>
    <t xml:space="preserve">Aplicación Procedimiento de Elaboración y Actualización del presupuesto
</t>
  </si>
  <si>
    <t>Presupuesto aprobado de las áreas se comunica por medio de memorando interno. Se controla el presupuesto aprobado de las áreas bajo los recursos aprobados para ejecutar por el CNE, con la ayuda del aplicativo Seven ERP.</t>
  </si>
  <si>
    <t xml:space="preserve">Se verifica el cumplimiento del presupuesto para cada uno de los pagos realizados.
</t>
  </si>
  <si>
    <t>Se realiza el pago de todos los compromisos causados. Se ejecuta y controla el presupuesto aprobado con la ayuda del aplicativo Seven ERP.</t>
  </si>
  <si>
    <t>( Comprobantes de ingreso emitidos/ Registros de recaudos recibidos)*100%</t>
  </si>
  <si>
    <t>Se efectua la identificacion de los recaudos mediante las bases suministradas por los aplicativos de SAE, asi como información suministrada por las areas misionales, la cual se encuentra registrada en el aplicativo Seven-ERP. Se ejecuta y controla el presupuesto aprobado con la ayuda del aplicativo Seven ERP.</t>
  </si>
  <si>
    <t>RECEPCIÓN Y REGISTRO</t>
  </si>
  <si>
    <t>Asignar activos a Depositarios Provisionales y Liquidadores con características erróneas (tales como actividad económica, cobertura en departamento o municipio,  clasificación de experiencia o categoría de inscripción)</t>
  </si>
  <si>
    <t xml:space="preserve"> La información del activo está incompleta o es incorrecta
Errores en las variables contenidas en la solicitud de asignación del activo tales como actividad económica, cobertura en departamento o municipio,  clasificación de experiencia o categoría de inscripción
Asignación de depositarios en actividades que no son de su competencia
Falta de articulación con la Fiscalía General de la Nación
Falta de verificación de requisitos de los depositarios</t>
  </si>
  <si>
    <t xml:space="preserve">Lo que podría generar perdidas de información y perdidas de credibilidad, además de multas o sanciones
Apropiación de recursos de manera indebida
Administración de los activos por fuera de la Metodología establecida por la entidad
</t>
  </si>
  <si>
    <t xml:space="preserve">Modulo de asignación automática de depositarios
</t>
  </si>
  <si>
    <t>* Sistema de Registro de Depositarios Provisionales y Liquidadores (Convocatoria)
* Sistema de información de asignaciones
* Resumen de la asignación de depositarios provisionales</t>
  </si>
  <si>
    <t>Coordinador GIT de Gestión de Depositarios Provisionales y Liquidadores</t>
  </si>
  <si>
    <t>(Bienes inmuebles con asignaciones realizadas/ Bienes inmuebles programados para asignación de depositarios provisionales)*100%</t>
  </si>
  <si>
    <t xml:space="preserve">Los activos asignados corresponden:
Sociedades activas 50
Sociedades en Liquidación 15
Inmuebles 1010
Los activos no asignados obedecen a las siguientes razones:
Depositarios sin cupo disponible 
Depositarios no confirman asistncia a diligencias de secuestro </t>
  </si>
  <si>
    <t>Aplicación del procedimiento de asignación de depositarios</t>
  </si>
  <si>
    <t>* Cuadro de control de Depositarios Provisionales y Liquidadores vigente
* Cuadro de control de Asignación de activos
* Actas de asignaciones de depositarios provisionales
* Actas de aprobación de pólizas/ Bases de datos de aprobación de garantías
* Actas de posesión recibidas suscritas por los depositarios provisionales</t>
  </si>
  <si>
    <t>* Acta de posesión de depositario provisional
* Actas de entrega de bienes asignados</t>
  </si>
  <si>
    <t>(Bienes inmuebles entregados a depositarios asignados/ Bienes con asignación de depositarios)*100%</t>
  </si>
  <si>
    <r>
      <rPr>
        <b/>
        <sz val="11"/>
        <rFont val="Calibri (Body)"/>
      </rPr>
      <t>*Gerencia Regional Occidente:</t>
    </r>
    <r>
      <rPr>
        <sz val="11"/>
        <rFont val="Calibri (Body)"/>
      </rPr>
      <t xml:space="preserve"> 41% (295/720); Se deben entregar los que cuenten con acta de posesión.Se depende de la disponibilidad del depositario y su capacidad operativa.</t>
    </r>
    <r>
      <rPr>
        <sz val="11"/>
        <rFont val="Calibri"/>
        <family val="2"/>
        <scheme val="minor"/>
      </rPr>
      <t xml:space="preserve">
</t>
    </r>
    <r>
      <rPr>
        <b/>
        <sz val="11"/>
        <rFont val="Calibri (Body)"/>
      </rPr>
      <t>*Gerencia Regional Norte</t>
    </r>
    <r>
      <rPr>
        <sz val="11"/>
        <rFont val="Calibri (Body)"/>
      </rPr>
      <t xml:space="preserve">: 150%. La regional para dar cumplimiento al indicador viene trabajando de manera simultanea los procesos de entregas y retomas, de esta manera, se asegura el cumplimiento de ambas actividades sin afectar la administración de los bienes. </t>
    </r>
    <r>
      <rPr>
        <sz val="11"/>
        <rFont val="Calibri"/>
        <family val="2"/>
        <scheme val="minor"/>
      </rPr>
      <t xml:space="preserve">
</t>
    </r>
    <r>
      <rPr>
        <b/>
        <sz val="11"/>
        <rFont val="Calibri (Body)"/>
      </rPr>
      <t xml:space="preserve">* Gerencia Centro Oriente: </t>
    </r>
    <r>
      <rPr>
        <sz val="11"/>
        <rFont val="Calibri (Body)"/>
      </rPr>
      <t>64%; Es preciso mencionar que este indicador es dinámico por la constante remoción y asignación de Depositarios, a la fecha el cumplimiento es del 64% teniendo en cuenta la entrega y programación de los mismos, sin embargo la programación varía conforme a la disponibilidad del Depositario, la programación de diligencias de secuestro o por temas de orden público, la restricción de los permisos de movilidad.</t>
    </r>
    <r>
      <rPr>
        <sz val="11"/>
        <rFont val="Calibri"/>
        <family val="2"/>
        <scheme val="minor"/>
      </rPr>
      <t xml:space="preserve">
</t>
    </r>
    <r>
      <rPr>
        <b/>
        <sz val="11"/>
        <rFont val="Calibri (Body)"/>
      </rPr>
      <t xml:space="preserve">* Gerencia Regional Sur Occidente: </t>
    </r>
    <r>
      <rPr>
        <sz val="11"/>
        <rFont val="Calibri (Body)"/>
      </rPr>
      <t>42%; Informacion tomada de la base de asignaciones y entregas para el año 2020 ya que durante el 2021 no se han entregado folios posesionados durante el mismo año (la regional opera conforme al insumo proporcionado por el GIT de depositarios y/o por el área encargada de asignar el depositario para la diligencia de secuestro)</t>
    </r>
  </si>
  <si>
    <t>Puede que no haya recursos disponibles idóneos para la recepción de los Activos (Delegados, Bodegas, Especialistas, depositarios)</t>
  </si>
  <si>
    <t>Debido a un crecimiento repentino en el número de  recepciones en bodega y en sitio de los activos
Como consecuencia del bajo flujo de activos de salida del inventario en Bodega 
Debido a la  falta de pronósticos en la demanda de activos a recibir 
Como consecuencia de la dispersión geográfica de los lugares de recepción de activos
Debido a que no existen suficiente recursos registrados en la zona de recepción</t>
  </si>
  <si>
    <t>Lo cual generaría incumplimientos frente  a las ordenes de la autoridad judicial
Que comprometería el estado físico y de ocupación del bien
Lo que genera que la  información identificada del bien al momento de la recepción, sea insuficiente o inexacta
Asignación errónea del depositario</t>
  </si>
  <si>
    <t>Aplicación del procedimiento de preparación para la recepción de Activos</t>
  </si>
  <si>
    <t>* Solicitud de actualización de estado jurídico del activo, cuando aplique.
* Solicitud de apoyo para verificación de piezas procesales
* Solicitud de verificación de  hallazgos identificados
* Solicitudes de asignación de personal idóneo para recepción del activo
* Correo con personal asignado por gerencias regionales, cuando aplique.
* Solicitud de asignación de depositario 
* Correo electrónico a gerencias regionales con información básica de depositario seleccionado
* Correo electrónico de información de referencia a la autoridad judicial (Personal y depositario asignado)
* Solicitud asignación de almacenadoras o contratos de custodia</t>
  </si>
  <si>
    <t>Coordinador GIT de Aseguramiento y Control de la Información</t>
  </si>
  <si>
    <t>(Activos con gestión de solicitudes de recursos para su recepción/ Activos programados para recepción)*100%</t>
  </si>
  <si>
    <t>Para todos los activos programados para recepción se realizo la solicitud de asignación de recursos, para un total de 229 solicitudes, los soportes se pueden evidenciar en la carpeta Compartida 43, subcarpeta GIT Aseguramiento, Mapa de Riesgos Segunto T.</t>
  </si>
  <si>
    <t>RECEPCIÓN Y REGISTRO y DIAGÓSTICO Y ALISTAMIENTO DE ACTIVOS</t>
  </si>
  <si>
    <t>RECEPCIÓN Y REGISTRO y DIAGNOSTICO Y ALISTAMIENTO DE ACTIVOS</t>
  </si>
  <si>
    <t xml:space="preserve">Puede ocurrir que no se caracterice  adecuadamente el activo </t>
  </si>
  <si>
    <t>Dado que se recibe documentación  con información inexacta para dar inicio con el proceso, por parte de la autoridad judicial
Debido a   que no se revisa la información del bien en el acta de secuestro de la fiscalía y la resolución de inicio
Debido a que el tiempo al momento de  la recepción es insuficiente 
Debido al desconocimiento técnico  por parte de los funcionarios o depositarios
Como consecuencia a la falta de recursos
Debido a que no se tienen identificadas las necesidades de información a detectar al momento de la recepción o inspección 
Debido a que no se cuente con convenios interadministrativos para acceder a la información de activos
Como consecuencia de que no se haya surtido el proceso de Ingreso de activos  adecuadamente
Imposibilidad de ingresar al predio (por razones de seguridad)</t>
  </si>
  <si>
    <t>Lo cual llevaría a un gasto (pago de impuestos, servicios públicos, saneamientos, etc.) sobre un bien que no es de SAE
Lo que genera que no se tomen decisiones correctas frente a los alistamientos requeridos para su disposición temporal y/o final del activo
Generando unidades inmobiliarias inexistentes
Lo que genera perdida de activos del inventario
Llevando a la asignación de un depositario provisional o liquidador que no tiene el perfil para el tipo de activo 
Ocasionando demandas en contra de SAE por el secuestro de bienes que no se encuentren dentro de un proceso de extinción de dominio o un proceso penal</t>
  </si>
  <si>
    <t xml:space="preserve">Definición dentro de los procedimientos de Recepción y registro en cuanto a la Consulta de información online en la Ventanilla Única de registro (VUR), registro Único Nacional de Tránsito (RUNT),  DIMAR, Aeronáutica Civil y RUES.
</t>
  </si>
  <si>
    <t>* Aplicativo matrix
* Consultas de medidas cautelares en los respectivos portales para inmuebles (VUR), vehículos (RUNT), motonaves (DIMAR), aeronaves (Aeronáutica Civil) y Sociedades (RUES)</t>
  </si>
  <si>
    <t>(Bienes con consultas de inscripción de medidas cautelares en portales establecidos/ Total de bienes sin medidas cautelares inscritas)*100%</t>
  </si>
  <si>
    <t>A la fecha se han realizado 60 solicitudes de inscripción de medidas cautelares así: 1 establecimiento de Comercio - 1 sociedad - 50 Inmuebles - 8 Medios de Transporte</t>
  </si>
  <si>
    <t>* Actas de visita, de recepción y entrega con información de caracterización del activo</t>
  </si>
  <si>
    <t>Coordinadores Operativos y Comerciales de Gerencias Regionales</t>
  </si>
  <si>
    <t>(Bienes con actas de recepción suscritas/ Total de bienes recibidos)*100%</t>
  </si>
  <si>
    <r>
      <rPr>
        <b/>
        <sz val="11"/>
        <rFont val="Calibri"/>
        <family val="2"/>
        <scheme val="minor"/>
      </rPr>
      <t>*Gerencia Regional Occidente:</t>
    </r>
    <r>
      <rPr>
        <sz val="11"/>
        <rFont val="Calibri"/>
        <family val="2"/>
        <scheme val="minor"/>
      </rPr>
      <t xml:space="preserve"> 100% (262/262); En la Regional, entendemos este indicador como los activos recibidos en diligencias de secuestro, en cada dililencia se suscribe acta de recepción.
</t>
    </r>
    <r>
      <rPr>
        <b/>
        <sz val="11"/>
        <rFont val="Calibri (Body)"/>
      </rPr>
      <t>*Gerencia Regional Norte</t>
    </r>
    <r>
      <rPr>
        <sz val="11"/>
        <rFont val="Calibri (Body)"/>
      </rPr>
      <t xml:space="preserve">: 181%; La gerencia regional ha realizado el cargue del 100% de las diligencias materializadas durante el primer semestre de 2021, se tiene pendiente el registro de 12 activos por procesos de validación del GIT de Aseguramiento de la Información. </t>
    </r>
    <r>
      <rPr>
        <sz val="11"/>
        <rFont val="Calibri"/>
        <family val="2"/>
        <scheme val="minor"/>
      </rPr>
      <t xml:space="preserve">
</t>
    </r>
    <r>
      <rPr>
        <b/>
        <sz val="11"/>
        <rFont val="Calibri"/>
        <family val="2"/>
        <scheme val="minor"/>
      </rPr>
      <t>* Gerencia Centro Oriente:</t>
    </r>
    <r>
      <rPr>
        <sz val="11"/>
        <rFont val="Calibri"/>
        <family val="2"/>
        <scheme val="minor"/>
      </rPr>
      <t xml:space="preserve"> 100%;Se cumple el 100% del indicador toda vez que se tienen los respectivos soportes (actas de materialización) de los bienes recibidos en campo
</t>
    </r>
    <r>
      <rPr>
        <b/>
        <sz val="11"/>
        <rFont val="Calibri"/>
        <family val="2"/>
        <scheme val="minor"/>
      </rPr>
      <t xml:space="preserve">* Gerencia Regional Sur Occidente: </t>
    </r>
    <r>
      <rPr>
        <sz val="11"/>
        <rFont val="Calibri"/>
        <family val="2"/>
        <scheme val="minor"/>
      </rPr>
      <t>100%; la regional, gestiona dentro de la diligencia de secuestro el acta para la recepción del inmueble y el registro de la documentación dentro los 5 días posteriores a la diligencia de secuestro.</t>
    </r>
  </si>
  <si>
    <t>* Archivos digitales SIGMA
* Formato para el diagnóstico de bienes
* Actas de Mesas de Trabajo con los depositarios 
* Informes de supervisión</t>
  </si>
  <si>
    <r>
      <rPr>
        <b/>
        <sz val="11"/>
        <rFont val="Calibri"/>
        <family val="2"/>
        <scheme val="minor"/>
      </rPr>
      <t>*Gerencia Regional Occidente:</t>
    </r>
    <r>
      <rPr>
        <sz val="11"/>
        <rFont val="Calibri"/>
        <family val="2"/>
        <scheme val="minor"/>
      </rPr>
      <t xml:space="preserve"> 78% (406/522); Se construye el indicador tomando en cuenta los folios asignados y entregados a depositarios / folios con visita estado cerrado y revision primer semestre
</t>
    </r>
    <r>
      <rPr>
        <b/>
        <sz val="11"/>
        <rFont val="Calibri"/>
        <family val="2"/>
        <scheme val="minor"/>
      </rPr>
      <t>*Gerencia Regional Norte</t>
    </r>
    <r>
      <rPr>
        <sz val="11"/>
        <rFont val="Calibri"/>
        <family val="2"/>
        <scheme val="minor"/>
      </rPr>
      <t xml:space="preserve">: 49%; Se realizan aprobaciones por parte de la Coordinación Comercial y Operativa, en la comercial se registran \\fileserver\publica\45 - Regional Norte\COORDINACION COMERCIAL
</t>
    </r>
    <r>
      <rPr>
        <b/>
        <sz val="11"/>
        <rFont val="Calibri"/>
        <family val="2"/>
        <scheme val="minor"/>
      </rPr>
      <t xml:space="preserve">* Gerencia Centro Oriente: </t>
    </r>
    <r>
      <rPr>
        <sz val="11"/>
        <rFont val="Calibri"/>
        <family val="2"/>
        <scheme val="minor"/>
      </rPr>
      <t xml:space="preserve">80%; Se viene realizando procesos de cargue al aplicativo SIGMA 2.0, aunque en algunos de estos cargues presenta fallas en el sistema
</t>
    </r>
    <r>
      <rPr>
        <b/>
        <sz val="11"/>
        <rFont val="Calibri"/>
        <family val="2"/>
        <scheme val="minor"/>
      </rPr>
      <t>* Gerencia Regional Sur Occidente:</t>
    </r>
    <r>
      <rPr>
        <sz val="11"/>
        <rFont val="Calibri"/>
        <family val="2"/>
        <scheme val="minor"/>
      </rPr>
      <t xml:space="preserve"> NA;El informe de diagnostica, esta inmerso dentro del acta de recepción y/o entrega</t>
    </r>
  </si>
  <si>
    <t>Mensualmente se hace seguimiento a la información que entregan los depositarios provisionales; sin embargo, en ocasiones no es posible contar con la documentación requirida, ya que, se presentan demoras en la formalización del nombramiento.
Se estima necesario modificar el indicador ya que el denominador hace referencia únicamente a sociedades con Extinción de dominio.  El riesgo No. 16 y el riesgo No. 24 son similares, se aclara que la recepción y el registro lo realizan las Gerencias Regionales y el GIT Aseguramiento de la información.</t>
  </si>
  <si>
    <t>Acuerdos interadministrativos – IGAC, para obtención de información</t>
  </si>
  <si>
    <t>* Acuerdos interadministrativos suscritos con el IGAC para obtención de información</t>
  </si>
  <si>
    <t>(Acuerdo interadministrativo para intercambio de información suscrito/ Acuerdos administrativos para intercambio de información programados)*100%</t>
  </si>
  <si>
    <t>El área informa que no se tiene ningún acuerdo administrativo y que este acuerdo está a cargo de la Gerencia Técnica</t>
  </si>
  <si>
    <t>Puede ocurrir que no tenga proveedores idóneos disponibles</t>
  </si>
  <si>
    <t>Debido a que no se cuente con convenios interadministrativos para acceder a la información de personas naturales y/o jurídica
Debido a la inexistencia de un estudio de frecuencia de necesidades por ciudad y por requerimiento
Debido a fallas en el sistema de registro de proveedores 
Debido a que no se cuente con un sistema para el seguimiento de proveedores</t>
  </si>
  <si>
    <t>Ocasionado Calidad ineficiente del servicio
Ocasionado perdidas económicas
Compromete el estado físico del bien incumplimiento en los contratos de arrendamiento
Ocasionando daño ambiental
Que se sobrestimen o devalúen negocios
Demoras en las ejecuciones de los servicios</t>
  </si>
  <si>
    <t xml:space="preserve">Se cuenta con un sistema de registro de proveedores
</t>
  </si>
  <si>
    <t>* Acta de seguimiento a la prestación del servicio
* Informe de ejecución de contratos
* Formatos de evaluación de proveedores diligenciados</t>
  </si>
  <si>
    <t>Todas las áreas usuarias</t>
  </si>
  <si>
    <t>(Bienes o servicios contratados con seguimiento contractual de proveedores/ Bienes o servicios contratados)*100%</t>
  </si>
  <si>
    <r>
      <rPr>
        <b/>
        <sz val="11"/>
        <rFont val="Calibri"/>
        <family val="2"/>
        <scheme val="minor"/>
      </rPr>
      <t>Gerencia de Contratos (NA):</t>
    </r>
    <r>
      <rPr>
        <sz val="11"/>
        <rFont val="Calibri"/>
        <family val="2"/>
        <scheme val="minor"/>
      </rPr>
      <t xml:space="preserve">Se informa por parte de la Gerencia de Contratos que esta actividad no les corresponde dado que no hacen seguimiento a la ejecución contractual, sino las áreas directamente
</t>
    </r>
    <r>
      <rPr>
        <b/>
        <sz val="11"/>
        <rFont val="Calibri"/>
        <family val="2"/>
        <scheme val="minor"/>
      </rPr>
      <t>Gerencia Financiera (100%);</t>
    </r>
    <r>
      <rPr>
        <sz val="11"/>
        <rFont val="Calibri"/>
        <family val="2"/>
        <scheme val="minor"/>
      </rPr>
      <t xml:space="preserve"> Se lleva el registro mensual de los formatos de cumplimiento contractual. Estos se publican en la página web de la SAE. 
</t>
    </r>
    <r>
      <rPr>
        <b/>
        <sz val="11"/>
        <rFont val="Calibri"/>
        <family val="2"/>
        <scheme val="minor"/>
      </rPr>
      <t>Gerencia de Bienes Muebles (100%)</t>
    </r>
    <r>
      <rPr>
        <sz val="11"/>
        <rFont val="Calibri"/>
        <family val="2"/>
        <scheme val="minor"/>
      </rPr>
      <t xml:space="preserve">: En la pagina web se encuentran registrados al dia todos los informes de supervision de contratos a cargo de la GBM
</t>
    </r>
    <r>
      <rPr>
        <b/>
        <sz val="11"/>
        <rFont val="Calibri"/>
        <family val="2"/>
        <scheme val="minor"/>
      </rPr>
      <t xml:space="preserve">Gerencia de Proyectos Especiales: </t>
    </r>
    <r>
      <rPr>
        <sz val="11"/>
        <rFont val="Calibri"/>
        <family val="2"/>
        <scheme val="minor"/>
      </rPr>
      <t xml:space="preserve">Durante el segundo trimestre no se contrataron bienes o servicios, motivo por el cual, no se requirió hacer seguimiento de proveedores.
</t>
    </r>
    <r>
      <rPr>
        <b/>
        <sz val="11"/>
        <rFont val="Calibri"/>
        <family val="2"/>
        <scheme val="minor"/>
      </rPr>
      <t xml:space="preserve">Gerencia de Talento Humano (100%; 24/24); </t>
    </r>
    <r>
      <rPr>
        <sz val="11"/>
        <rFont val="Calibri"/>
        <family val="2"/>
        <scheme val="minor"/>
      </rPr>
      <t>*Los informes de ejecución del contrato se sube a la plataforma web. *Carpetas de supervisión del contrato</t>
    </r>
    <r>
      <rPr>
        <b/>
        <sz val="11"/>
        <rFont val="Calibri"/>
        <family val="2"/>
        <scheme val="minor"/>
      </rPr>
      <t xml:space="preserve">
</t>
    </r>
    <r>
      <rPr>
        <sz val="11"/>
        <rFont val="Calibri"/>
        <family val="2"/>
        <scheme val="minor"/>
      </rPr>
      <t xml:space="preserve">
</t>
    </r>
    <r>
      <rPr>
        <b/>
        <sz val="11"/>
        <rFont val="Calibri"/>
        <family val="2"/>
        <scheme val="minor"/>
      </rPr>
      <t>Gerencia Técnica (100%)</t>
    </r>
    <r>
      <rPr>
        <sz val="11"/>
        <rFont val="Calibri"/>
        <family val="2"/>
        <scheme val="minor"/>
      </rPr>
      <t xml:space="preserve"> Se ha realizado los seguimientos correspondientes a los contratos vigentes, al momento del pago se realiza el informe de ejecución del contrato.
</t>
    </r>
    <r>
      <rPr>
        <b/>
        <sz val="11"/>
        <rFont val="Calibri"/>
        <family val="2"/>
        <scheme val="minor"/>
      </rPr>
      <t xml:space="preserve">GIT Servicios Administrativos (100%): </t>
    </r>
    <r>
      <rPr>
        <sz val="11"/>
        <rFont val="Calibri"/>
        <family val="2"/>
        <scheme val="minor"/>
      </rPr>
      <t xml:space="preserve">Mensualmente se genera el Informe de Ejecución del contrato por el cual se hace seguimiento a la ejecución y a las obligaciones contractuales del contratista o proveedor.El area cumple con lo establecido en el Manual de contratación, para lo cual todos los procesos contractuales realizados cuentan con sus correspondientes anexos. Así mismo, previamente se realiza la consulta de antecedentes a los proveedores  ante las Entidades regulatorias. 
</t>
    </r>
    <r>
      <rPr>
        <b/>
        <sz val="11"/>
        <rFont val="Calibri"/>
        <family val="2"/>
        <scheme val="minor"/>
      </rPr>
      <t xml:space="preserve">GIT Archivo y Correspondencia (100%): </t>
    </r>
    <r>
      <rPr>
        <sz val="11"/>
        <rFont val="Calibri"/>
        <family val="2"/>
        <scheme val="minor"/>
      </rPr>
      <t xml:space="preserve">Publicados en la página web: https://www.saesas.gov.co/transparencia_acceso_informaciOn_pUblica/8_contratacion/8_2_publicacion_ejecucion_contratos/informes_gestion_contractual/vice_adtiva_financiera/informes_ejecucion_2021/informes_ejecucion_contrato_rural_40903/informe_ejecucion_contrato_mayo_90154
</t>
    </r>
    <r>
      <rPr>
        <b/>
        <sz val="11"/>
        <rFont val="Calibri"/>
        <family val="2"/>
        <scheme val="minor"/>
      </rPr>
      <t>GIT Aseguramiento de la Información:</t>
    </r>
    <r>
      <rPr>
        <sz val="11"/>
        <rFont val="Calibri"/>
        <family val="2"/>
        <scheme val="minor"/>
      </rPr>
      <t xml:space="preserve">100%; Este GIT no realiza supervisión de contratos.
</t>
    </r>
    <r>
      <rPr>
        <b/>
        <sz val="11"/>
        <rFont val="Calibri"/>
        <family val="2"/>
        <scheme val="minor"/>
      </rPr>
      <t>Oficina Comunicaciones y Atención al Ciudadano (100%):</t>
    </r>
    <r>
      <rPr>
        <sz val="11"/>
        <rFont val="Calibri"/>
        <family val="2"/>
        <scheme val="minor"/>
      </rPr>
      <t xml:space="preserve">No se materializó el riesgo .La Oficina de Comunicaciones y Atención al Ciudadano ejecuta el procedimiento de contratación, conforme al manual establecido en la Entidad y el  P-BS2-181 Procedimiento de convocatoria publica conformación lista de proveedores
</t>
    </r>
    <r>
      <rPr>
        <b/>
        <sz val="11"/>
        <rFont val="Calibri"/>
        <family val="2"/>
        <scheme val="minor"/>
      </rPr>
      <t xml:space="preserve">Oficina de Control Interno: </t>
    </r>
    <r>
      <rPr>
        <sz val="11"/>
        <rFont val="Calibri"/>
        <family val="2"/>
        <scheme val="minor"/>
      </rPr>
      <t xml:space="preserve">NA; La Oficina de Control Interno  no se encuentra con ningún contrato a cargo.
</t>
    </r>
    <r>
      <rPr>
        <b/>
        <sz val="11"/>
        <rFont val="Calibri"/>
        <family val="2"/>
        <scheme val="minor"/>
      </rPr>
      <t>Oficina Asesora de Planeación (100%): L</t>
    </r>
    <r>
      <rPr>
        <sz val="11"/>
        <rFont val="Calibri"/>
        <family val="2"/>
        <scheme val="minor"/>
      </rPr>
      <t xml:space="preserve">a OAP tiene a cargo dos contratos bajo su supervisión; uno de ellos corresponde a la adquisición de un Software para la implementación del MIPG, del cual ha realizado seguimiento mediante reuniones periódicas con el proveedor y ha realizado un informe de supervisión con base en el primer pago efectuado al proveedor. El otro contrato a  cargo de la Oficina para su supervisión es el suscrito con Transunión, el cual cuenta con el seguimiento a las actividades de ejecución de tal manera que se consuman las horas de consultas dispuestas para su consumo- El informe de supervisión de este contrato se tiene contemplado una vez se termine su ejecución.
Por lo anterior la OAP cumple con la ejecución de este control cada vez que es requerido.
</t>
    </r>
    <r>
      <rPr>
        <b/>
        <sz val="11"/>
        <rFont val="Calibri"/>
        <family val="2"/>
        <scheme val="minor"/>
      </rPr>
      <t>Presidencia (100%);</t>
    </r>
    <r>
      <rPr>
        <sz val="11"/>
        <rFont val="Calibri"/>
        <family val="2"/>
        <scheme val="minor"/>
      </rPr>
      <t xml:space="preserve">Se tiene seguimiento a un solo contrato (102 de 2020) que depende de Presidencia (Liquidado 29/01/2021 - Acta Adjunta) y un convenio interadministrativo (convenio 001 de 2020). 
</t>
    </r>
    <r>
      <rPr>
        <b/>
        <sz val="11"/>
        <rFont val="Calibri"/>
        <family val="2"/>
        <scheme val="minor"/>
      </rPr>
      <t xml:space="preserve">Gerencia de Sociedades en Liquidación: </t>
    </r>
    <r>
      <rPr>
        <sz val="11"/>
        <rFont val="Calibri"/>
        <family val="2"/>
        <scheme val="minor"/>
      </rPr>
      <t xml:space="preserve">100%;La Gerencia de Sociedades en Liquidación no tiene contratos con terceros y/o proveedores por lo que no se realiza seguimiento contractual ni actividades de supervision.
</t>
    </r>
    <r>
      <rPr>
        <b/>
        <sz val="11"/>
        <rFont val="Calibri"/>
        <family val="2"/>
        <scheme val="minor"/>
      </rPr>
      <t xml:space="preserve">Gerencia de Asuntos Legales: </t>
    </r>
    <r>
      <rPr>
        <sz val="11"/>
        <rFont val="Calibri"/>
        <family val="2"/>
        <scheme val="minor"/>
      </rPr>
      <t xml:space="preserve">NA; Durante el segundo trimestre del 2021 no se contrato ningún servicio  
</t>
    </r>
    <r>
      <rPr>
        <b/>
        <sz val="11"/>
        <rFont val="Calibri"/>
        <family val="2"/>
        <scheme val="minor"/>
      </rPr>
      <t>Gerencia Regional Occidente (100%);</t>
    </r>
    <r>
      <rPr>
        <sz val="11"/>
        <rFont val="Calibri"/>
        <family val="2"/>
        <scheme val="minor"/>
      </rPr>
      <t xml:space="preserve"> Se realizan estudios previos cumpliendo con los requisitos del manual de contratacion y con los procedimientos de la gerencia de contratos y son remitidos  a dicha gerencia para su respectiva revision y tramite, en el trimestre objeto de seguimiento  se remitió solo un estudio previo por parte de la Regional Occidente.
</t>
    </r>
    <r>
      <rPr>
        <b/>
        <sz val="11"/>
        <rFont val="Calibri"/>
        <family val="2"/>
        <scheme val="minor"/>
      </rPr>
      <t>*Gerencia Regional Norte: 100%</t>
    </r>
    <r>
      <rPr>
        <sz val="11"/>
        <rFont val="Calibri"/>
        <family val="2"/>
        <scheme val="minor"/>
      </rPr>
      <t xml:space="preserve">
En ejecución, se trabaja en los informes de seguimiento mensual, se tienen correos de seguimiento , formato de evaluación de provedores se realiza al final del contrato, en actas de entrega de inmuebles se califica el contratista, carpeta \\fileserver\publica\45 - Regional Norte\COORDINACION COMERCIAL\ROM\CONTRATO 087-2019-ROM NACIONAL para el contrato de ROM  y \\fileserver\publica\45 - Regional Norte\COORDINACION COMERCIAL\PUBLICACIONES para el contrato de publicaciones con el HEraldo
</t>
    </r>
    <r>
      <rPr>
        <b/>
        <sz val="11"/>
        <rFont val="Calibri"/>
        <family val="2"/>
        <scheme val="minor"/>
      </rPr>
      <t xml:space="preserve">Gerencia Regional Centro Oriente: 80%; </t>
    </r>
    <r>
      <rPr>
        <sz val="11"/>
        <rFont val="Calibri"/>
        <family val="2"/>
        <scheme val="minor"/>
      </rPr>
      <t xml:space="preserve">Actualmente no tenemos un sistema de registro de proveedores, de acuerdo con lo infomado por la gerencia técnica se tiene estimado que para el próximo año se maneje la lista de proveedores. El fomato de evaluación de proveedores fué implementado este año y se diligencia durante la vigencia del contrato ROM, al igual que el informe de ejecución de contratos
</t>
    </r>
    <r>
      <rPr>
        <b/>
        <sz val="11"/>
        <rFont val="Calibri"/>
        <family val="2"/>
        <scheme val="minor"/>
      </rPr>
      <t xml:space="preserve">* Gerencia Regional Sur Occidente: 100%; </t>
    </r>
    <r>
      <rPr>
        <sz val="11"/>
        <rFont val="Calibri"/>
        <family val="2"/>
        <scheme val="minor"/>
      </rPr>
      <t xml:space="preserve">La regional cuenta con dos contratos en supervisión, el contrato ROM, y el contrato CAMARCA; para el caso especifico del contrato ROM RB DE COLOMBIA se realiza informe de supervisión del contrato, los estudios previos para las adiciones y las actas de control para cada obra ejecutada (inicio y terminación)- en cuanto al contrato de CAMARCA se realiza el informe de supervisión mensual y listas de chequeo por actividad realizada. 
</t>
    </r>
    <r>
      <rPr>
        <b/>
        <sz val="11"/>
        <rFont val="Calibri"/>
        <family val="2"/>
        <scheme val="minor"/>
      </rPr>
      <t>Gerencia de Inmuebles Urbanos (100%):</t>
    </r>
    <r>
      <rPr>
        <sz val="11"/>
        <rFont val="Calibri"/>
        <family val="2"/>
        <scheme val="minor"/>
      </rPr>
      <t xml:space="preserve">Se realiza periodicamente la supervisión contractual sobre dos contratos a cargo de  esta Gerencia
</t>
    </r>
    <r>
      <rPr>
        <b/>
        <sz val="11"/>
        <rFont val="Calibri"/>
        <family val="2"/>
        <scheme val="minor"/>
      </rPr>
      <t xml:space="preserve">Gerencia Comercial (75%): </t>
    </r>
    <r>
      <rPr>
        <sz val="11"/>
        <rFont val="Calibri"/>
        <family val="2"/>
        <scheme val="minor"/>
      </rPr>
      <t xml:space="preserve">Se ha realizado el seguimiento a 3 servicios de los cuatro contratados, se encuentra en elaboración el informe de seguimiento del 4 servicio. Evidencias: \\fileserver\publica\5 - Gerencia Comercial\CONTRATOS GERENCIA COMERCIAL 
</t>
    </r>
    <r>
      <rPr>
        <b/>
        <sz val="11"/>
        <rFont val="Calibri"/>
        <family val="2"/>
        <scheme val="minor"/>
      </rPr>
      <t xml:space="preserve">Gerencia de Inmuebles Rurales (NA): </t>
    </r>
    <r>
      <rPr>
        <sz val="11"/>
        <rFont val="Calibri"/>
        <family val="2"/>
        <scheme val="minor"/>
      </rPr>
      <t>La Gerencia de Rurales no adelanta procesos contractuales</t>
    </r>
    <r>
      <rPr>
        <b/>
        <sz val="11"/>
        <rFont val="Calibri"/>
        <family val="2"/>
        <scheme val="minor"/>
      </rPr>
      <t xml:space="preserve">
Gerencia de Sociedades Activas (100%); </t>
    </r>
    <r>
      <rPr>
        <sz val="11"/>
        <rFont val="Calibri"/>
        <family val="2"/>
        <scheme val="minor"/>
      </rPr>
      <t>Se verifica el cumplimiento de las actividades contratadas a través del informe de ejecución del contrato.</t>
    </r>
    <r>
      <rPr>
        <b/>
        <sz val="11"/>
        <rFont val="Calibri"/>
        <family val="2"/>
        <scheme val="minor"/>
      </rPr>
      <t xml:space="preserve">
</t>
    </r>
    <r>
      <rPr>
        <sz val="11"/>
        <rFont val="Calibri"/>
        <family val="2"/>
        <scheme val="minor"/>
      </rPr>
      <t xml:space="preserve">
</t>
    </r>
    <r>
      <rPr>
        <b/>
        <sz val="11"/>
        <rFont val="Calibri"/>
        <family val="2"/>
        <scheme val="minor"/>
      </rPr>
      <t>Oficina de Gestión de la Información: 25%</t>
    </r>
    <r>
      <rPr>
        <sz val="11"/>
        <rFont val="Calibri"/>
        <family val="2"/>
        <scheme val="minor"/>
      </rPr>
      <t xml:space="preserve">; Se publicaron 104  informes  en la pàgina WEB de 51 contratos que tiene la OGI, correspondientes al corte junio de 2021  de los contratistas de la OGI, los faltantes se encuentran en proceso de revisión.
https://www.saesas.gov.co/transparencia_acceso_informaciOn_pUblica/8_contratacion/8_2_publicacion_ejecucion_contratos/informes_gestion_contractual/of_gestion_informaciOn/2021
</t>
    </r>
    <r>
      <rPr>
        <b/>
        <sz val="11"/>
        <rFont val="Calibri"/>
        <family val="2"/>
        <scheme val="minor"/>
      </rPr>
      <t xml:space="preserve">GIT Depositarios: </t>
    </r>
    <r>
      <rPr>
        <sz val="11"/>
        <rFont val="Calibri"/>
        <family val="2"/>
        <scheme val="minor"/>
      </rPr>
      <t>NA. El Git de Depositarios Provisionales y Liquidadores no ejecuta contratos con terceros</t>
    </r>
  </si>
  <si>
    <t>* Términos de referencia y adendas publicadas, cuando aplique
* Actas de cierre y recepción de ofertas, cuando sea requerido
* Informes de verificación de requisitos habilitantes y evaluaciónde ofertas, cuando sea requerido
* Actas de conformación de lista de  proveedores o acta de declaratoria desierta
* Base de datos de proveedores en módulo de proveedores ERP
* Base de datos de contratos suscritos en módulo de contratos ERP</t>
  </si>
  <si>
    <t>( Bienes o servicios requeridos con asignación de proveedores/ Bienes o servicios requeridos )*100%</t>
  </si>
  <si>
    <t>Se informa el numero de contratos con corte al segundo trimestre (26 contratos), pero no aplica porque la Gerencia de Contratos no tiene bajo su supervisión ningún contrato, debido a que somos el área responsable del Macroproceso de Adquicisión de Bienes y Servicios, pero no hacemos seguimiento a la ejecución. Total contratos del semestre 48</t>
  </si>
  <si>
    <t>* Registro de creación de proveedores en Módulo de Proveedores ERP</t>
  </si>
  <si>
    <t>( No. Proveedores creados en el módulo de proveedores ERP/ No. De solicitudes de creación de proveedores en el ERP)*100%</t>
  </si>
  <si>
    <t>Se crearon en el SEVEN  ERP, los terceros solicitados.</t>
  </si>
  <si>
    <t xml:space="preserve">Contrato elaboración ROM
</t>
  </si>
  <si>
    <t>*Informe de visitas de inspección de inmuebles, junto con registro fotográfico
* Solicitudes de aprobación de reparaciones, obtas y mantenimientos ( menores o iguales a 20 S.L.M.L.V)
* Solicitudes de cotización ROM a lista de proveedores, cuando aplique
* Certificación de propuesta acorde con precios de mercado, necesidades de inmuebles y normas SAE
* Acta de comité técnico regional
* Aprobaciones de la solicitudes
* Actas de entregas de Obras - Control ROM
* Facturas, ordenes de pago, ordenes de servicios, formato diligenciado de certificado de cumplimiento, formato diligenciado de afectación directa de activos</t>
  </si>
  <si>
    <t>( Activos con asignación de proveedor ROM /Activos con solicitud aprobada ROM )*100%</t>
  </si>
  <si>
    <r>
      <rPr>
        <b/>
        <sz val="11"/>
        <rFont val="Calibri"/>
        <family val="2"/>
        <scheme val="minor"/>
      </rPr>
      <t xml:space="preserve">*Gerencia Regional Occidente: </t>
    </r>
    <r>
      <rPr>
        <sz val="11"/>
        <rFont val="Calibri"/>
        <family val="2"/>
        <scheme val="minor"/>
      </rPr>
      <t xml:space="preserve">48,5%; (33/68); La Regional solo cuenta con un profesional par atender este procedimiento.
</t>
    </r>
    <r>
      <rPr>
        <b/>
        <sz val="11"/>
        <rFont val="Calibri"/>
        <family val="2"/>
        <scheme val="minor"/>
      </rPr>
      <t>*Gerencia Regional Norte</t>
    </r>
    <r>
      <rPr>
        <sz val="11"/>
        <rFont val="Calibri"/>
        <family val="2"/>
        <scheme val="minor"/>
      </rPr>
      <t xml:space="preserve">: 72%; EN ejecución, se viene trabajando en atender solicitudes recibidas por pqrs, depositarios y arrendatarios, se aprueba en comités \\fileserver\publica\45 - Regional Norte\COORDINACION COMERCIAL\COMITES REGIONAL NORTE\2021 y se tiene documentación de los ROM ejecutados en la carpeta \\fileserver\publica\45 - Regional Norte\COORDINACION COMERCIAL\ROM\CONTRATO 087-2019-ROM NACIONAL
</t>
    </r>
    <r>
      <rPr>
        <b/>
        <sz val="11"/>
        <rFont val="Calibri"/>
        <family val="2"/>
        <scheme val="minor"/>
      </rPr>
      <t xml:space="preserve">* Gerencia Centro Oriente: </t>
    </r>
    <r>
      <rPr>
        <sz val="11"/>
        <rFont val="Calibri"/>
        <family val="2"/>
        <scheme val="minor"/>
      </rPr>
      <t xml:space="preserve">100%; Se cumple con el procedimiento y la documentacion prevista en este punto para la aprobación de solicitudes ROM durante la vigencia del contrato
</t>
    </r>
    <r>
      <rPr>
        <b/>
        <sz val="11"/>
        <rFont val="Calibri"/>
        <family val="2"/>
        <scheme val="minor"/>
      </rPr>
      <t xml:space="preserve">* Gerencia Regional Sur Occidente: </t>
    </r>
    <r>
      <rPr>
        <sz val="11"/>
        <rFont val="Calibri"/>
        <family val="2"/>
        <scheme val="minor"/>
      </rPr>
      <t>100%; se gestionan en su totalidad las obras aprobadas en comités técnico de nivel central y comité técnico Regional, mediante el contrato ROM 088-2019</t>
    </r>
  </si>
  <si>
    <t>* Solicitudes de aprobación de reparaciones, obtas y mantenimientos ( Mayores  a 20 S.L.M.L.V)
* Certificación de propuesta acorde con precios de mercado, necesidades de inmuebles y normas SAE
* Acta de comité técnico nivel central</t>
  </si>
  <si>
    <t>Se ha solicitado 168 ROM y se han asignado. 60 centro oriente, 25 norte, 38 occidente, 45 suroccidente</t>
  </si>
  <si>
    <t>Aplicación Procedimiento elaboración de Estudios Previos</t>
  </si>
  <si>
    <t>* Estudios previos diligenciados ( objeto, alcance, análisis económico del sector, condiciones técnicas, jurídicas y financieras  requeridas, entre otros)
* Solicitudes y registros en Módulo de Contratos ERP</t>
  </si>
  <si>
    <t>(Estudios previos diligenciados con los parámetros exigibles/ Estudios previos programados)*100%</t>
  </si>
  <si>
    <r>
      <rPr>
        <b/>
        <sz val="11"/>
        <rFont val="Calibri"/>
        <family val="2"/>
        <scheme val="minor"/>
      </rPr>
      <t xml:space="preserve">Gerencia de Contratos </t>
    </r>
    <r>
      <rPr>
        <sz val="11"/>
        <rFont val="Calibri"/>
        <family val="2"/>
        <scheme val="minor"/>
      </rPr>
      <t>(54%; 18/33): Se han subido al ERP un total de 33 estudios previos sumado lo de SAE como FRISCO y se han aprobado 18. Los demás, o no se remitieron a revisión de contratos,  están en ajustes en el área usuaria o fueron rechazados</t>
    </r>
    <r>
      <rPr>
        <b/>
        <sz val="11"/>
        <rFont val="Calibri"/>
        <family val="2"/>
        <scheme val="minor"/>
      </rPr>
      <t xml:space="preserve">
</t>
    </r>
    <r>
      <rPr>
        <sz val="11"/>
        <rFont val="Calibri"/>
        <family val="2"/>
        <scheme val="minor"/>
      </rPr>
      <t xml:space="preserve">
</t>
    </r>
    <r>
      <rPr>
        <b/>
        <sz val="11"/>
        <rFont val="Calibri"/>
        <family val="2"/>
        <scheme val="minor"/>
      </rPr>
      <t>Gerencia Financiera;</t>
    </r>
    <r>
      <rPr>
        <sz val="11"/>
        <rFont val="Calibri"/>
        <family val="2"/>
        <scheme val="minor"/>
      </rPr>
      <t xml:space="preserve"> 100%; Se realizaó la prórroga del contrato del custodio de valores por dos meses adicionales. La gerencia cuenta con 3 contratos ejectuándose. Estos reposan en la Gerencia Financiera y Gerencia de Contratos. Se implementan los procedimientos del Macroproceso de Adquisición de Bienes y Servicios para la contratación de nuevos proveedores. Los servicios contratados se realizan bajo el manual de contratación de la entidad. Se cumple con el procedimiento de supervisión de contratos.
</t>
    </r>
    <r>
      <rPr>
        <b/>
        <sz val="11"/>
        <rFont val="Calibri"/>
        <family val="2"/>
        <scheme val="minor"/>
      </rPr>
      <t xml:space="preserve">Gerencia de Bienes Muebles (100%); </t>
    </r>
    <r>
      <rPr>
        <sz val="11"/>
        <rFont val="Calibri"/>
        <family val="2"/>
        <scheme val="minor"/>
      </rPr>
      <t xml:space="preserve">Se han adelantado 20 estudios previos donde 10 corresppnden a modificaciones a contratos ya existentes en la GBM, como es semovientes, muellajes y arrendamientos y otros 10 corresponden a contratación nueva refeente a coltan, comercialización, arte, cajillas de seguridad, cerramiento hipopotamos entre otros
</t>
    </r>
    <r>
      <rPr>
        <b/>
        <sz val="11"/>
        <rFont val="Calibri"/>
        <family val="2"/>
        <scheme val="minor"/>
      </rPr>
      <t xml:space="preserve">Gerencia de Proyectos Especiales (100%; 1/1): </t>
    </r>
    <r>
      <rPr>
        <sz val="11"/>
        <rFont val="Calibri"/>
        <family val="2"/>
        <scheme val="minor"/>
      </rPr>
      <t xml:space="preserve">Durante el segundo semestre se programó realizar un estudio de mercado, el cual fué radicado a la Gerencia de Contratos.
</t>
    </r>
    <r>
      <rPr>
        <b/>
        <sz val="11"/>
        <rFont val="Calibri"/>
        <family val="2"/>
        <scheme val="minor"/>
      </rPr>
      <t xml:space="preserve">Gerencia de Talento Humano (100%; 4/4); </t>
    </r>
    <r>
      <rPr>
        <sz val="11"/>
        <rFont val="Calibri"/>
        <family val="2"/>
        <scheme val="minor"/>
      </rPr>
      <t xml:space="preserve">*Carpeta de supervisión del contrato; *Seven Módulo Proveedores- Estudios previos; *Según el tipo de contrato se sube a la página web
</t>
    </r>
    <r>
      <rPr>
        <b/>
        <sz val="11"/>
        <rFont val="Calibri"/>
        <family val="2"/>
        <scheme val="minor"/>
      </rPr>
      <t>Gerencia Técnica (100%)</t>
    </r>
    <r>
      <rPr>
        <sz val="11"/>
        <rFont val="Calibri"/>
        <family val="2"/>
        <scheme val="minor"/>
      </rPr>
      <t xml:space="preserve">; Los contratos que se han solicitado a gerencia de contratos tienen estudios previos y se han cargado en el aplicativo SEVEN.
</t>
    </r>
    <r>
      <rPr>
        <b/>
        <sz val="11"/>
        <rFont val="Calibri"/>
        <family val="2"/>
        <scheme val="minor"/>
      </rPr>
      <t xml:space="preserve">GIT Servicios Administrativos : 100%; </t>
    </r>
    <r>
      <rPr>
        <sz val="11"/>
        <rFont val="Calibri"/>
        <family val="2"/>
        <scheme val="minor"/>
      </rPr>
      <t xml:space="preserve">Esta area durante los procesos de contratación se encarga de realizar los análisis del sector, condiciones técnicas, de igual forma se evalúan los requisitos habilitantes de cada contratista si es el caso, información que es documentada.La elaboración del formato de estudios previos presenta claramente la justificación de la necesidad y demás elementos, documento debidamente firmado por el jefe de área. Todas las solicitudes de contratación en sus etapas pre y contractual son debidamente registradas y procesadas en el aplicativo Seven.
</t>
    </r>
    <r>
      <rPr>
        <b/>
        <sz val="11"/>
        <rFont val="Calibri"/>
        <family val="2"/>
        <scheme val="minor"/>
      </rPr>
      <t>GIT Archivo y Correspondencia:</t>
    </r>
    <r>
      <rPr>
        <sz val="11"/>
        <rFont val="Calibri"/>
        <family val="2"/>
        <scheme val="minor"/>
      </rPr>
      <t xml:space="preserve"> 100%; Publicado en página web: https://www.saesas.gov.co/transparencia_acceso_informaciOn_pUblica/8_contratacion/8_1_publicacion_informacion_30030/procesos_curso/2021/contratacion_abreviada_2_2021_aseo_89918
</t>
    </r>
    <r>
      <rPr>
        <b/>
        <sz val="11"/>
        <rFont val="Calibri"/>
        <family val="2"/>
        <scheme val="minor"/>
      </rPr>
      <t>GIT Aseguramiento de la Información:</t>
    </r>
    <r>
      <rPr>
        <sz val="11"/>
        <rFont val="Calibri"/>
        <family val="2"/>
        <scheme val="minor"/>
      </rPr>
      <t xml:space="preserve"> NA; A la fecha este  GIT no ha realizado estudios previos para contratación.
</t>
    </r>
    <r>
      <rPr>
        <b/>
        <sz val="11"/>
        <rFont val="Calibri"/>
        <family val="2"/>
        <scheme val="minor"/>
      </rPr>
      <t xml:space="preserve">Oficina de Comunicaciones y Atención al Ciudadano (100%): </t>
    </r>
    <r>
      <rPr>
        <sz val="11"/>
        <rFont val="Calibri"/>
        <family val="2"/>
        <scheme val="minor"/>
      </rPr>
      <t xml:space="preserve">No se materializó el riesgo .La Oficina de Comunicaciones y Atención al Ciudadano ejecuta el procedimiento de contratación teniendo en cuenta la elaboración de estudios previos para contar con proveedores idoneos conforme al P-BS1-024 Procedimiento Elaboración Estudios Previos
</t>
    </r>
    <r>
      <rPr>
        <b/>
        <sz val="11"/>
        <rFont val="Calibri"/>
        <family val="2"/>
        <scheme val="minor"/>
      </rPr>
      <t xml:space="preserve">Oficina de Control Interno: </t>
    </r>
    <r>
      <rPr>
        <sz val="11"/>
        <rFont val="Calibri"/>
        <family val="2"/>
        <scheme val="minor"/>
      </rPr>
      <t xml:space="preserve">NA; La Oficina de Control Interno  no se encuentra con ningún contrato a cargo.
</t>
    </r>
    <r>
      <rPr>
        <b/>
        <sz val="11"/>
        <rFont val="Calibri"/>
        <family val="2"/>
        <scheme val="minor"/>
      </rPr>
      <t>Oficina Asesora de Planeación: NA</t>
    </r>
    <r>
      <rPr>
        <sz val="11"/>
        <rFont val="Calibri"/>
        <family val="2"/>
        <scheme val="minor"/>
      </rPr>
      <t xml:space="preserve">; Durante el primer semestre el área no programo la documentación de algún estudio previo dado que no se presentaron necesidades contractuales que conllevarán a su ejecución. La OAP aplica este control al 100% cada vez que realiza su ejecución.
</t>
    </r>
    <r>
      <rPr>
        <b/>
        <sz val="11"/>
        <rFont val="Calibri"/>
        <family val="2"/>
        <scheme val="minor"/>
      </rPr>
      <t xml:space="preserve">Presidencia: NA; </t>
    </r>
    <r>
      <rPr>
        <sz val="11"/>
        <rFont val="Calibri"/>
        <family val="2"/>
        <scheme val="minor"/>
      </rPr>
      <t xml:space="preserve">No se han efectuado nuevas contrataciones desde Presidencia
</t>
    </r>
    <r>
      <rPr>
        <b/>
        <sz val="11"/>
        <rFont val="Calibri"/>
        <family val="2"/>
        <scheme val="minor"/>
      </rPr>
      <t>Gerencia de Sociedades en Liquidación: NA</t>
    </r>
    <r>
      <rPr>
        <sz val="11"/>
        <rFont val="Calibri"/>
        <family val="2"/>
        <scheme val="minor"/>
      </rPr>
      <t xml:space="preserve">; La Gerencia de Sociedades en Liquidación no tuvo necesidades contractuales que requirieran programacion y elaboracion de estudios previos.
</t>
    </r>
    <r>
      <rPr>
        <b/>
        <sz val="11"/>
        <rFont val="Calibri"/>
        <family val="2"/>
        <scheme val="minor"/>
      </rPr>
      <t xml:space="preserve">Gerencia de Asuntos Legales </t>
    </r>
    <r>
      <rPr>
        <sz val="11"/>
        <rFont val="Calibri"/>
        <family val="2"/>
        <scheme val="minor"/>
      </rPr>
      <t xml:space="preserve">(100%): Se programaron 1 Estudios previos para el primer trimestre. La ruta que identifica la evidencia:\\fileserver\publica\3 - Gerencia Jurídica\1. DEFENSA JUDICIAL -G.A.L\12. SOPORTE DE INDICADORES\II TRIMESTRE\RIESGOS OPERATIVOS- CORRUPCIÓN\ESTUDIOS_PREVIOS_DILIGENCIADOS
</t>
    </r>
    <r>
      <rPr>
        <b/>
        <sz val="11"/>
        <rFont val="Calibri"/>
        <family val="2"/>
        <scheme val="minor"/>
      </rPr>
      <t xml:space="preserve">Gerencia Regional Occidente (100%) </t>
    </r>
    <r>
      <rPr>
        <sz val="11"/>
        <rFont val="Calibri"/>
        <family val="2"/>
        <scheme val="minor"/>
      </rPr>
      <t xml:space="preserve">; Se realizan estudios previos cumpliendo con los requisitos del manual de contratacion y con los procedimientos de la gerencia de contratos y son remitidos  a dicha gerencia para su respectiva revision y tramite, en el trimestre objeto de seguimiento  se remitió solo un estudio previo por parte de la Regional Occidente.
</t>
    </r>
    <r>
      <rPr>
        <b/>
        <sz val="11"/>
        <rFont val="Calibri"/>
        <family val="2"/>
        <scheme val="minor"/>
      </rPr>
      <t>*Gerencia Regional Norte</t>
    </r>
    <r>
      <rPr>
        <sz val="11"/>
        <rFont val="Calibri"/>
        <family val="2"/>
        <scheme val="minor"/>
      </rPr>
      <t xml:space="preserve">: (100%);Finalizado, se realizó modificación de contrato de ROM realizando adición y prórroga \\fileserver\publica\45 - Regional Norte\COORDINACION COMERCIAL\ROM\CONTRATO 087-2019-ROM NACIONAL\22 MODIFICION 2
</t>
    </r>
    <r>
      <rPr>
        <b/>
        <sz val="11"/>
        <rFont val="Calibri"/>
        <family val="2"/>
        <scheme val="minor"/>
      </rPr>
      <t xml:space="preserve">Gerencia Regional Centro Oriente: 80%;  </t>
    </r>
    <r>
      <rPr>
        <sz val="11"/>
        <rFont val="Calibri"/>
        <family val="2"/>
        <scheme val="minor"/>
      </rPr>
      <t xml:space="preserve"> Basados en el indicador se toma el valor del 80%, teniendo en cuenta que  las solicitudes ROM son cambiantes ya que la ejecución de las reparaciones estan sujetas a procesos de arrendamiento, saneamientos, estado de cartera, la urgencia de la reparación, entre otros, por lo tanto la programación prevista para la elaboración de estudios previos puede cambiar dependiendo el tiempo de adjudicación y  el incio real de contrato
</t>
    </r>
    <r>
      <rPr>
        <b/>
        <sz val="11"/>
        <rFont val="Calibri"/>
        <family val="2"/>
        <scheme val="minor"/>
      </rPr>
      <t>* Gerencia Regional Sur Occidente:</t>
    </r>
    <r>
      <rPr>
        <sz val="11"/>
        <rFont val="Calibri"/>
        <family val="2"/>
        <scheme val="minor"/>
      </rPr>
      <t xml:space="preserve"> 100%
</t>
    </r>
    <r>
      <rPr>
        <b/>
        <sz val="11"/>
        <rFont val="Calibri"/>
        <family val="2"/>
        <scheme val="minor"/>
      </rPr>
      <t xml:space="preserve">Gerencia Inmuebles Urbanos (100%): </t>
    </r>
    <r>
      <rPr>
        <sz val="11"/>
        <rFont val="Calibri"/>
        <family val="2"/>
        <scheme val="minor"/>
      </rPr>
      <t xml:space="preserve">Se llevaron a cabo de acuerdo a la parametrización estipulada por la Entidad de acuerdo al procedimiento
</t>
    </r>
    <r>
      <rPr>
        <b/>
        <sz val="11"/>
        <rFont val="Calibri"/>
        <family val="2"/>
        <scheme val="minor"/>
      </rPr>
      <t xml:space="preserve">Gerencia Comercial (100%): </t>
    </r>
    <r>
      <rPr>
        <sz val="11"/>
        <rFont val="Calibri"/>
        <family val="2"/>
        <scheme val="minor"/>
      </rPr>
      <t xml:space="preserve">Se han realizado todos los estudios previos requeridos a la Gerencia Comercial
Evidencias: \\fileserver\publica\5 - Gerencia Comercial\CONTRATOS GERENCIA COMERCIAL
</t>
    </r>
    <r>
      <rPr>
        <b/>
        <sz val="11"/>
        <rFont val="Calibri"/>
        <family val="2"/>
        <scheme val="minor"/>
      </rPr>
      <t xml:space="preserve">Gerencia de Inmuebles Rurales (NA): </t>
    </r>
    <r>
      <rPr>
        <sz val="11"/>
        <rFont val="Calibri"/>
        <family val="2"/>
        <scheme val="minor"/>
      </rPr>
      <t>Se presentó la necesidad de contratar un servicio masivo de realizacion de estimados de renta, pero los estudios previos los adelanto la vicepresidencia de Bienes Inmuebles  y Muebles</t>
    </r>
    <r>
      <rPr>
        <b/>
        <sz val="11"/>
        <rFont val="Calibri"/>
        <family val="2"/>
        <scheme val="minor"/>
      </rPr>
      <t xml:space="preserve">
Gerencia de Sociedades Activas (100%);</t>
    </r>
    <r>
      <rPr>
        <sz val="11"/>
        <rFont val="Calibri"/>
        <family val="2"/>
        <scheme val="minor"/>
      </rPr>
      <t xml:space="preserve"> Con el objeto de contratar servicios especiales se realizan estudios previos acordes a la normatividad y siguiendo los lineamientos de la Sociedad de Activos Especiales SAS.</t>
    </r>
    <r>
      <rPr>
        <b/>
        <sz val="11"/>
        <rFont val="Calibri"/>
        <family val="2"/>
        <scheme val="minor"/>
      </rPr>
      <t xml:space="preserve">
</t>
    </r>
    <r>
      <rPr>
        <sz val="11"/>
        <rFont val="Calibri"/>
        <family val="2"/>
        <scheme val="minor"/>
      </rPr>
      <t xml:space="preserve">
Oficina de Gestión de la información: 100%; Los estudios previos realizados para el segundo trimestre de 2021 fueron validados por la Gerencia de Contratos y se encuentran alineados al procedimiento correspondiente. Evidencia:Entregas a la Gerencia de Contratos - Carpetas de Contratos en la OGI
</t>
    </r>
    <r>
      <rPr>
        <b/>
        <sz val="11"/>
        <rFont val="Calibri"/>
        <family val="2"/>
        <scheme val="minor"/>
      </rPr>
      <t xml:space="preserve">GIT Depositarios: </t>
    </r>
    <r>
      <rPr>
        <sz val="11"/>
        <rFont val="Calibri"/>
        <family val="2"/>
        <scheme val="minor"/>
      </rPr>
      <t>NA. El Git de Depositarios Provisionales y Liquidadores no ejecuta contratos con terceros</t>
    </r>
  </si>
  <si>
    <t>Se podría contratar un servicio innecesario</t>
  </si>
  <si>
    <t>Como consecuencia de que no se haya surtido el Proceso de diagnóstico adecuadamente
Debido a la falta de disponibilidad de recurso idóneo
Como consecuencia de la inadecuada identificación de requerimientos técnicos 
Como consecuencia del desconocimiento técnico de los funcionarios de SAE
Falta de caracterización de los inmuebles</t>
  </si>
  <si>
    <t>Ocasionando perdidas económicas
Demoras en las ejecuciones de los servicios
Ocasionando prórrogas en los contratos con los proveedores
Ocasionando perdida de imagen de la gestión de SAE
Ocasionando sanciones y/o demandas en contra de SAE</t>
  </si>
  <si>
    <r>
      <rPr>
        <b/>
        <sz val="11"/>
        <rFont val="Calibri"/>
        <family val="2"/>
        <scheme val="minor"/>
      </rPr>
      <t>Gerencia de Contratos (54%; 18/33):</t>
    </r>
    <r>
      <rPr>
        <sz val="11"/>
        <rFont val="Calibri"/>
        <family val="2"/>
        <scheme val="minor"/>
      </rPr>
      <t xml:space="preserve"> Se han subido al ERP un total de 33 estudios previos sumado lo de SAE como FRISCO y se han aprobado 18. Los demás, o no se remitieron a revisión de contratos,  están en ajustes en el área usuaria o fueron rechazados</t>
    </r>
    <r>
      <rPr>
        <b/>
        <sz val="11"/>
        <rFont val="Calibri"/>
        <family val="2"/>
        <scheme val="minor"/>
      </rPr>
      <t xml:space="preserve">
</t>
    </r>
    <r>
      <rPr>
        <sz val="11"/>
        <rFont val="Calibri"/>
        <family val="2"/>
        <scheme val="minor"/>
      </rPr>
      <t xml:space="preserve">
</t>
    </r>
    <r>
      <rPr>
        <b/>
        <sz val="11"/>
        <rFont val="Calibri"/>
        <family val="2"/>
        <scheme val="minor"/>
      </rPr>
      <t xml:space="preserve">Gerencia Financiera: </t>
    </r>
    <r>
      <rPr>
        <sz val="11"/>
        <rFont val="Calibri"/>
        <family val="2"/>
        <scheme val="minor"/>
      </rPr>
      <t xml:space="preserve">100%; Se realizaó la prórroga del contrato del custodio de valores por dos meses adicionales. La gerencia cuenta con 3 contratos ejectuándose. Estos reposan en la Gerencia Financiera y Gerencia de Contratos. Se implementan los procedimientos del Macroproceso de Adquisición de Bienes y Servicios para la contratación de nuevos proveedores. Los servicios contratados se realizan bajo el manual de contratación de la entidad. Se cumple con el procedimiento de supervisión de contratos.
</t>
    </r>
    <r>
      <rPr>
        <b/>
        <sz val="11"/>
        <rFont val="Calibri"/>
        <family val="2"/>
        <scheme val="minor"/>
      </rPr>
      <t xml:space="preserve">Gerencia de Bienes Muebles (100%); </t>
    </r>
    <r>
      <rPr>
        <sz val="11"/>
        <rFont val="Calibri"/>
        <family val="2"/>
        <scheme val="minor"/>
      </rPr>
      <t xml:space="preserve">Se han adelantado 20 estudios previos donde 10 corresppnden a modificaciones a contratos ya existentes en la GBM, como es semovientes, muellajes y arrendamientos y otros 10 corresponden a contratación nueva refeente a coltan, comercialización, arte, cajillas de seguridad, cerramiento hipopotamos entre otros
</t>
    </r>
    <r>
      <rPr>
        <b/>
        <sz val="11"/>
        <rFont val="Calibri"/>
        <family val="2"/>
        <scheme val="minor"/>
      </rPr>
      <t xml:space="preserve">Gerencia de Proyectos Especiales (100%; 1/1): </t>
    </r>
    <r>
      <rPr>
        <sz val="11"/>
        <rFont val="Calibri"/>
        <family val="2"/>
        <scheme val="minor"/>
      </rPr>
      <t xml:space="preserve">Durante el segundo semestre se programó realizar un estudio de mercado, el cual fué radicado a la Gerencia de Contratos.
</t>
    </r>
    <r>
      <rPr>
        <b/>
        <sz val="11"/>
        <rFont val="Calibri"/>
        <family val="2"/>
        <scheme val="minor"/>
      </rPr>
      <t>Gerencia de Talento Humano  (100%; 4/4)</t>
    </r>
    <r>
      <rPr>
        <sz val="11"/>
        <rFont val="Calibri"/>
        <family val="2"/>
        <scheme val="minor"/>
      </rPr>
      <t xml:space="preserve">; *Carpeta de supervisión del contrato; *Seven Módulo Proveedores- Estudios previos; *Según el tipo de contrato se sube a la página web
</t>
    </r>
    <r>
      <rPr>
        <b/>
        <sz val="11"/>
        <rFont val="Calibri"/>
        <family val="2"/>
        <scheme val="minor"/>
      </rPr>
      <t xml:space="preserve">Gerencia Técnica (100%); </t>
    </r>
    <r>
      <rPr>
        <sz val="11"/>
        <rFont val="Calibri"/>
        <family val="2"/>
        <scheme val="minor"/>
      </rPr>
      <t xml:space="preserve">Dentro del formato de estudios previos que se han entregado se ha realizado en detalle la investigación de mercado
</t>
    </r>
    <r>
      <rPr>
        <b/>
        <sz val="11"/>
        <rFont val="Calibri"/>
        <family val="2"/>
        <scheme val="minor"/>
      </rPr>
      <t>GIT Servicios Administrativos (100%):</t>
    </r>
    <r>
      <rPr>
        <sz val="11"/>
        <rFont val="Calibri"/>
        <family val="2"/>
        <scheme val="minor"/>
      </rPr>
      <t>Los procesos de contratación administrados por el area son generados partiendo de una necesidad o requerimiento, teniendo en cuenta que esta es un area de servicio, por lo que se realiza una justificacion y organización soportes que cumplen con lo establecido en el Manual de Contratación.</t>
    </r>
    <r>
      <rPr>
        <b/>
        <sz val="11"/>
        <rFont val="Calibri"/>
        <family val="2"/>
        <scheme val="minor"/>
      </rPr>
      <t xml:space="preserve">
</t>
    </r>
    <r>
      <rPr>
        <sz val="11"/>
        <rFont val="Calibri"/>
        <family val="2"/>
        <scheme val="minor"/>
      </rPr>
      <t xml:space="preserve">
</t>
    </r>
    <r>
      <rPr>
        <b/>
        <sz val="11"/>
        <rFont val="Calibri"/>
        <family val="2"/>
        <scheme val="minor"/>
      </rPr>
      <t xml:space="preserve">GIT Archivo y Correspondencia: </t>
    </r>
    <r>
      <rPr>
        <sz val="11"/>
        <rFont val="Calibri"/>
        <family val="2"/>
        <scheme val="minor"/>
      </rPr>
      <t xml:space="preserve">100%; Publicado en página web: https://www.saesas.gov.co/transparencia_acceso_informaciOn_pUblica/8_contratacion/8_1_publicacion_informacion_30030/procesos_curso/2021/contratacion_abreviada_2_2021_aseo_89918
</t>
    </r>
    <r>
      <rPr>
        <b/>
        <sz val="11"/>
        <rFont val="Calibri"/>
        <family val="2"/>
        <scheme val="minor"/>
      </rPr>
      <t xml:space="preserve">GIT Aseguramiento de la Información: </t>
    </r>
    <r>
      <rPr>
        <sz val="11"/>
        <rFont val="Calibri"/>
        <family val="2"/>
        <scheme val="minor"/>
      </rPr>
      <t xml:space="preserve">100%; A la fecha este  GIT no ha realizado estudios previos para contratación.
</t>
    </r>
    <r>
      <rPr>
        <b/>
        <sz val="11"/>
        <rFont val="Calibri"/>
        <family val="2"/>
        <scheme val="minor"/>
      </rPr>
      <t xml:space="preserve">Oficina de Comunicaciones y Atención al Ciudadano (100%): </t>
    </r>
    <r>
      <rPr>
        <sz val="11"/>
        <rFont val="Calibri"/>
        <family val="2"/>
        <scheme val="minor"/>
      </rPr>
      <t xml:space="preserve">No se materializó el riesgo.  La Oficina de Comunicaciones y Atención al Ciudadano en virtud del principio de planeación, realiza en los procesos de contratación la evaluación de las necesidades de acuerdo con las actividades de la Entidad conforme a  lo establecido en el Plan de Acción y Plan Anticorrupción. Las solicitudes de contratación de esta área se realizan acuerdo con las necesidades que presentadas sustentadas en el P-BS1-023 Elaboración y Actualización del Plan Anual de Adquisiciones
</t>
    </r>
    <r>
      <rPr>
        <b/>
        <sz val="11"/>
        <rFont val="Calibri"/>
        <family val="2"/>
        <scheme val="minor"/>
      </rPr>
      <t>Oficina de Control Interno:</t>
    </r>
    <r>
      <rPr>
        <sz val="11"/>
        <rFont val="Calibri"/>
        <family val="2"/>
        <scheme val="minor"/>
      </rPr>
      <t xml:space="preserve"> NA; La Oficina de Control Interno  no se encuentra con ningún contrato a cargo.
</t>
    </r>
    <r>
      <rPr>
        <b/>
        <sz val="11"/>
        <rFont val="Calibri"/>
        <family val="2"/>
        <scheme val="minor"/>
      </rPr>
      <t>Oficina Asesora de Planeación:</t>
    </r>
    <r>
      <rPr>
        <sz val="11"/>
        <rFont val="Calibri"/>
        <family val="2"/>
        <scheme val="minor"/>
      </rPr>
      <t xml:space="preserve">100%; Durante el primer semestre el área no programo la documentación de algún estudio previo dado que no se presentaron necesidades contractuales que conllevarán a su ejecución. La OAP aplica este control al 100% cada vez que realiza su ejecución.
</t>
    </r>
    <r>
      <rPr>
        <b/>
        <sz val="11"/>
        <rFont val="Calibri"/>
        <family val="2"/>
        <scheme val="minor"/>
      </rPr>
      <t xml:space="preserve">Presidencia: </t>
    </r>
    <r>
      <rPr>
        <sz val="11"/>
        <rFont val="Calibri"/>
        <family val="2"/>
        <scheme val="minor"/>
      </rPr>
      <t xml:space="preserve">No se han efectuado nuevas contrataciones desde Presidencia
</t>
    </r>
    <r>
      <rPr>
        <b/>
        <sz val="11"/>
        <rFont val="Calibri"/>
        <family val="2"/>
        <scheme val="minor"/>
      </rPr>
      <t xml:space="preserve">Gerencia de Sociedades en Liquidación: </t>
    </r>
    <r>
      <rPr>
        <sz val="11"/>
        <rFont val="Calibri"/>
        <family val="2"/>
        <scheme val="minor"/>
      </rPr>
      <t xml:space="preserve">100%; La Gerencia de Sociedades en Liquidación no tuvo necesidades contractuales que requirieran programacion y elabiracion de estudios previos.
</t>
    </r>
    <r>
      <rPr>
        <b/>
        <sz val="11"/>
        <rFont val="Calibri"/>
        <family val="2"/>
        <scheme val="minor"/>
      </rPr>
      <t>Gerencia de Asuntos Legales (100%):</t>
    </r>
    <r>
      <rPr>
        <sz val="11"/>
        <rFont val="Calibri"/>
        <family val="2"/>
        <scheme val="minor"/>
      </rPr>
      <t xml:space="preserve">Se programaron 1 Estudios previos para el primer trimestre. La ruta que identifica la evidencia:\\fileserver\publica\3 - Gerencia Jurídica\1. DEFENSA JUDICIAL -G.A.L\12. SOPORTE DE INDICADORES\II TRIMESTRE\RIESGOS OPERATIVOS- CORRUPCIÓN\ESTUDIOS_PREVIOS_DILIGENCIADOS
</t>
    </r>
    <r>
      <rPr>
        <b/>
        <sz val="11"/>
        <rFont val="Calibri"/>
        <family val="2"/>
        <scheme val="minor"/>
      </rPr>
      <t>Gerencia Regional Occidente (100%)</t>
    </r>
    <r>
      <rPr>
        <sz val="11"/>
        <rFont val="Calibri"/>
        <family val="2"/>
        <scheme val="minor"/>
      </rPr>
      <t xml:space="preserve">; Se realizan estudios previos cumpliendo con los requisitos del manual de contratacion y con los procedimientos de la gerencia de contratos y son remitidos  a dicha gerencia para su respectiva revision y tramite, en el trimestre objeto de seguimiento  se remitió solo un estudio previo por parte de la Regional Occidente.
</t>
    </r>
    <r>
      <rPr>
        <b/>
        <sz val="11"/>
        <rFont val="Calibri"/>
        <family val="2"/>
        <scheme val="minor"/>
      </rPr>
      <t>*Gerencia Regional Norte</t>
    </r>
    <r>
      <rPr>
        <sz val="11"/>
        <rFont val="Calibri"/>
        <family val="2"/>
        <scheme val="minor"/>
      </rPr>
      <t xml:space="preserve">: (100%);Finalizado, se realizó modificación de contrato de ROM realizando adición y prórroga \\fileserver\publica\45 - Regional Norte\COORDINACION COMERCIAL\ROM\CONTRATO 087-2019-ROM NACIONAL\22 MODIFICION 2
</t>
    </r>
    <r>
      <rPr>
        <b/>
        <sz val="11"/>
        <rFont val="Calibri"/>
        <family val="2"/>
        <scheme val="minor"/>
      </rPr>
      <t>Gerencia Regional Centro Oriente: 80%;</t>
    </r>
    <r>
      <rPr>
        <sz val="11"/>
        <rFont val="Calibri"/>
        <family val="2"/>
        <scheme val="minor"/>
      </rPr>
      <t xml:space="preserve"> Basados en el indicador se toma el valor del 80%, teniendo en cuenta que  las solicitudes ROM son cambiantes ya que la ejecución de las reparaciones estan sujetas a procesos de arrendamiento, saneamientos, estado de cartera, la urgencia de la reparación, entre otros, por lo tanto la programación prevista para la elaboración de estudios previos puede cambiar dependiendo el tiempo de adjudicación y  el incio real de contrato
</t>
    </r>
    <r>
      <rPr>
        <b/>
        <sz val="11"/>
        <rFont val="Calibri"/>
        <family val="2"/>
        <scheme val="minor"/>
      </rPr>
      <t>* Gerencia Regional Sur Occidente:</t>
    </r>
    <r>
      <rPr>
        <sz val="11"/>
        <rFont val="Calibri"/>
        <family val="2"/>
        <scheme val="minor"/>
      </rPr>
      <t xml:space="preserve"> 100%
</t>
    </r>
    <r>
      <rPr>
        <b/>
        <sz val="11"/>
        <rFont val="Calibri"/>
        <family val="2"/>
        <scheme val="minor"/>
      </rPr>
      <t xml:space="preserve">Gerencia Inmuebles Urbanos (100%): </t>
    </r>
    <r>
      <rPr>
        <sz val="11"/>
        <rFont val="Calibri"/>
        <family val="2"/>
        <scheme val="minor"/>
      </rPr>
      <t xml:space="preserve">Se llevaron a cabo de acuerdo a la parametrización estipulada por la Entidad de acuerdo al procedimiento
</t>
    </r>
    <r>
      <rPr>
        <b/>
        <sz val="11"/>
        <rFont val="Calibri"/>
        <family val="2"/>
        <scheme val="minor"/>
      </rPr>
      <t xml:space="preserve">Gerencia Comercial (100%): </t>
    </r>
    <r>
      <rPr>
        <sz val="11"/>
        <rFont val="Calibri"/>
        <family val="2"/>
        <scheme val="minor"/>
      </rPr>
      <t xml:space="preserve">Se han realizado todos los estudios previos requeridos a la Gerencia Comercial
Evidencias: \\fileserver\publica\5 - Gerencia Comercial\CONTRATOS GERENCIA COMERCIAL
</t>
    </r>
    <r>
      <rPr>
        <b/>
        <sz val="11"/>
        <rFont val="Calibri"/>
        <family val="2"/>
        <scheme val="minor"/>
      </rPr>
      <t xml:space="preserve">Gerencia de Inmuebles Rurales (NA): </t>
    </r>
    <r>
      <rPr>
        <sz val="11"/>
        <rFont val="Calibri"/>
        <family val="2"/>
        <scheme val="minor"/>
      </rPr>
      <t>Se presentó la necesidad de contratar un servicio masivo de realizacion de estimados de renta, pero los estudios previos los adelanto la vicepresidencia de Bienes Inmuebles  y Muebles</t>
    </r>
    <r>
      <rPr>
        <b/>
        <sz val="11"/>
        <rFont val="Calibri"/>
        <family val="2"/>
        <scheme val="minor"/>
      </rPr>
      <t xml:space="preserve">
Gerencia de Sociedades Activas (100%);</t>
    </r>
    <r>
      <rPr>
        <sz val="11"/>
        <rFont val="Calibri"/>
        <family val="2"/>
        <scheme val="minor"/>
      </rPr>
      <t xml:space="preserve"> Con el objeto de contratar servicios especiales se realizan estudios previos acordes a la normatividad y siguiendo los lineamientos de la Sociedad de Activos Especiales SAS, con el fin de evitar la contratación de un servicio innecesario.</t>
    </r>
    <r>
      <rPr>
        <b/>
        <sz val="11"/>
        <rFont val="Calibri"/>
        <family val="2"/>
        <scheme val="minor"/>
      </rPr>
      <t xml:space="preserve">
</t>
    </r>
    <r>
      <rPr>
        <sz val="11"/>
        <rFont val="Calibri"/>
        <family val="2"/>
        <scheme val="minor"/>
      </rPr>
      <t xml:space="preserve">
Oficina de Gestión de la información: 100%; Los estudios previos realizados para el segundo trimestre de 2021 fueron validados por la Gerencia de Contratos y se encuentran alineados al procedimiento correspondiente. Evidencia:Entregas a la Gerencia de Contratos - Carpetas de Contratos en la OGI
</t>
    </r>
    <r>
      <rPr>
        <b/>
        <sz val="11"/>
        <rFont val="Calibri"/>
        <family val="2"/>
        <scheme val="minor"/>
      </rPr>
      <t xml:space="preserve">GIT Depositarios: </t>
    </r>
    <r>
      <rPr>
        <sz val="11"/>
        <rFont val="Calibri"/>
        <family val="2"/>
        <scheme val="minor"/>
      </rPr>
      <t>NA. El Git de Depositarios Provisionales y Liquidadores no ejecuta contratos con terceros</t>
    </r>
  </si>
  <si>
    <t>Aplicación del Procedimiento de ROM y Formato de Solicitud de Aprobación de ROM</t>
  </si>
  <si>
    <t>( Activos con validación de solicitudes ROM /Activos con solicitud ROM )*100%</t>
  </si>
  <si>
    <r>
      <rPr>
        <b/>
        <sz val="11"/>
        <rFont val="Calibri"/>
        <family val="2"/>
        <scheme val="minor"/>
      </rPr>
      <t>*Gerencia Regional Occidente:</t>
    </r>
    <r>
      <rPr>
        <sz val="11"/>
        <rFont val="Calibri"/>
        <family val="2"/>
        <scheme val="minor"/>
      </rPr>
      <t xml:space="preserve"> 77,5%; (190/245); La Regional solo cuenta con un profesional par atender este procedimiento.
</t>
    </r>
    <r>
      <rPr>
        <b/>
        <sz val="11"/>
        <rFont val="Calibri"/>
        <family val="2"/>
        <scheme val="minor"/>
      </rPr>
      <t>*Gerencia Regional Norte</t>
    </r>
    <r>
      <rPr>
        <sz val="11"/>
        <rFont val="Calibri"/>
        <family val="2"/>
        <scheme val="minor"/>
      </rPr>
      <t xml:space="preserve">: 72%; EN ejecución, se viene trabajando en atender solicitudes recibidas por pqrs, depositarios y arrendatarios, se aprueba en comités \\fileserver\publica\45 - Regional Norte\COORDINACION COMERCIAL\COMITES REGIONAL NORTE\2021 y se tiene documentación de los ROM ejecutados en la carpeta \\fileserver\publica\45 - Regional Norte\COORDINACION COMERCIAL\ROM\CONTRATO 087-2019-ROM NACIONAL
</t>
    </r>
    <r>
      <rPr>
        <b/>
        <sz val="11"/>
        <rFont val="Calibri"/>
        <family val="2"/>
        <scheme val="minor"/>
      </rPr>
      <t>* Gerencia Centro Oriente:</t>
    </r>
    <r>
      <rPr>
        <sz val="11"/>
        <rFont val="Calibri"/>
        <family val="2"/>
        <scheme val="minor"/>
      </rPr>
      <t xml:space="preserve"> 100%; Se cumple con el procedimiento y la documentacion prevista ene este punto para la aprobacion de solicitudes ROM durante la vigencia del contrato
</t>
    </r>
    <r>
      <rPr>
        <b/>
        <sz val="11"/>
        <rFont val="Calibri"/>
        <family val="2"/>
        <scheme val="minor"/>
      </rPr>
      <t xml:space="preserve">* Gerencia Regional Sur Occidente: </t>
    </r>
    <r>
      <rPr>
        <sz val="11"/>
        <rFont val="Calibri"/>
        <family val="2"/>
        <scheme val="minor"/>
      </rPr>
      <t>100%; se gestionan en su totalidad las obras aprobadas en comités regionales y técnicos, mediante el contrato ROM 088-2019</t>
    </r>
  </si>
  <si>
    <t>Puede ocurrir que exista dentro del banco de depositarios, algunos que no cumplan con las características necesarias para el Registro y/o Asignación de activos.</t>
  </si>
  <si>
    <t xml:space="preserve">Debido a que no se cuente con la suficiente información para caracterizar a los depositarios
Debido a que se cuenten con depositarios provisionales que no cumplan con las características definidas
Debido a que no se controlen el cumplimiento de los requisitos de los depositarios permanentemente
Como consecuencia de no caracterizar adecuadamente los activos
Depositarios Provisionales y Liquidadores que no registran experiencia en las actividades económicas requeridas
Depositarios Provisionales y Liquidadores que cumplen la actividad económica y no están inscritos en la categoría requerida
Depositarios Provisionales y Liquidadores que cumplen la actividad económica y no están inscritos en el departamento o municipio requerido para el activo
Depositarios Provisionales y Liquidadores que cumplen la categoría y la clasificación y no están inscritos en el departamento o municipio requerido para el activo
</t>
  </si>
  <si>
    <t>Ocasionando pérdidas económicas 
Ocasionando perdida de imagen institucional 
Ocasionando sanciones y demandas por deterioro de los activos
Ocasionando perdida de información, en caso de que los depositarios no cuenten con sistemas de información adecuados.
Activos (Inmuebles y/o Sociedades) sin Depositarios Provisionales y/o Liquidadores para ser administrados</t>
  </si>
  <si>
    <t xml:space="preserve">procedimiento P-DP3-030_Registro_y_clasificacion_de_Depositarios, incluyendo mecanismo de evaluación de depositarios.
</t>
  </si>
  <si>
    <t>* Parámetros de convocatoria definidos en el sistema
* Convocatorias de Registro de Depositarios Provisionales y Liquidadores publicadas con párametros definidos
* Listado de recepción de solicitudes de registro diligenciadas
* Lista de chequeo de verificación de información diligenciada
* Estudio de seguridad de verificación de antecedentes de solicitantes
* Datos básicos del aspirante publicado para observaciones de ciudadanía
* Observaciones de la ciudadanía con relación a aspirantes, cuando se presenten.
* Registro de depositarios provisionales y liquidadores actualizados.
* Certificado de formalización de inscripción
* Proyecto de acto administrativo</t>
  </si>
  <si>
    <t>(Depositarios Provisionales y Liquidadores incorporados en el Registro/ Depositarios provisionales y liquidadores aprobados)*100%</t>
  </si>
  <si>
    <t xml:space="preserve">La convocatoria 01-2021 se registraron 683 aspirantes, 211 cumplieron con el requisito del pagaré y carta de instrucciones y 19 aspirantes cumplieron con todas las etapas del proceso y procedio el ingreso al registro de depositarios provisionales y liquidadores.
La convocatoria 02-2021, al cierere del segundo trimestre se encuentra en etapa de evaluación, por lo que no se tiene el resutlado final de ingreso al registro </t>
  </si>
  <si>
    <t xml:space="preserve">Sistema de información de registro de depositarios donde desarrolla el proceso
</t>
  </si>
  <si>
    <t>* Parámetros de convocatoria definidos en el sistema
* Registro de verificación de documentos en el módulo de depositarios
* Cuadro de control de Depositarios Provisionales y Liquidadores vigente</t>
  </si>
  <si>
    <t xml:space="preserve">Procedimiento de registro de depositarios y liquidadores, donde se establecen los requisitos y operación de la selección
</t>
  </si>
  <si>
    <t>* Convocatorias de Registro de Depositarios Provisionales y Liquidadores publicadas con párametros definidos
* Lista de chequeo de verificación de información diligenciada
* Estudio de seguridad de verificación de antecedentes de solicitantes</t>
  </si>
  <si>
    <t>Disponibilidad de un módulo de actualización de la información del Depositario registrada en el sistema</t>
  </si>
  <si>
    <t>* Cuadro de control de Depositarios Provisionales y Liquidadores vigente</t>
  </si>
  <si>
    <t>(Depositarios Provisionales y Liquidadores incorporados con información actualizada/Depositarios Provisionales y Liquidadores incorporados en el Registro)*100%</t>
  </si>
  <si>
    <t xml:space="preserve">La solictudes de actualización de datos recibidas se gestionaron a través de ticket, corresponde actualización de datos básicos </t>
  </si>
  <si>
    <t>Puede ocurrir que se cuenten con depositarios provisionales y/o liquidadores, destinatarios provisionales y arrendatarios que incumplen con sus obligaciones</t>
  </si>
  <si>
    <t xml:space="preserve">Debilidades de los sistemas de información
Pueden presentarse debilidades en la  supervisión y control de los mecanismos de administración
Debido a la inexistencia e insuficiente información de depositarios y activos asignados
Debido a que no se cuente con información suficiente para evaluarlos
Debido a la falta del manejo de las herramientas y del conocimiento propio de la entidad
 Falta de métodos e instrumentos de evaluación 
Falta de capacitación de depositarios provisionales y/o liquidadores y destinatarios provisionales
Falta de competencia o experticia de los depositarios
Falta de recurso humano
</t>
  </si>
  <si>
    <t>Ocasionando posible detrimento patrimonial.
Ocasionando perdida de imagen reputacional de la entidad
Ocasionando sanciones en contra de SAE,  depositarios provisionales y/o liquidadores, destinatarios provisionales y arrendatarios 
Incumplimiento de las obligaciones de los depositarios.</t>
  </si>
  <si>
    <t xml:space="preserve">Aplicación del procedimiento seguimiento informe de gestión a inmuebles en deposito provisional
</t>
  </si>
  <si>
    <t>* Oficios solicitud informe de gestión administrativo y financiero Depositarios Provisionales
* Informe resumen mensual de gestión financiera de depositarios
* Informes de Control de Scoring</t>
  </si>
  <si>
    <t>Gerente de Bienes Inmuebles</t>
  </si>
  <si>
    <t>( Inmuebles en depósito provisional con informe de seguimiento/ Inmuebles en depósito provisional)* 100%</t>
  </si>
  <si>
    <r>
      <rPr>
        <b/>
        <sz val="11"/>
        <rFont val="Calibri"/>
        <family val="2"/>
        <scheme val="minor"/>
      </rPr>
      <t>Gerencia de Inmuebles Urbanos (60%)</t>
    </r>
    <r>
      <rPr>
        <sz val="11"/>
        <rFont val="Calibri"/>
        <family val="2"/>
        <scheme val="minor"/>
      </rPr>
      <t xml:space="preserve">
Dada la implemetación de scoring estamos iniciando el proceso de seguimiento de manera global.
</t>
    </r>
    <r>
      <rPr>
        <b/>
        <sz val="11"/>
        <rFont val="Calibri"/>
        <family val="2"/>
        <scheme val="minor"/>
      </rPr>
      <t>Gerencia de Inmuebles Rurales</t>
    </r>
    <r>
      <rPr>
        <sz val="11"/>
        <rFont val="Calibri"/>
        <family val="2"/>
        <scheme val="minor"/>
      </rPr>
      <t xml:space="preserve">
No aplica. A 30 de junio no se habia recibido el proceso de depostitarios provisionales, el cual se encontraba en cabeza de la Gerencia de bienes inmuebles urbanos</t>
    </r>
  </si>
  <si>
    <t xml:space="preserve">Portal de depositarios en el que identifican y se interactúa con ellos
</t>
  </si>
  <si>
    <t>* Registro de interacciones o solicitudes en portal de depositarios
* Base de datos "Gestión de requerimiento en depósito provisional"</t>
  </si>
  <si>
    <t>(Solicitudes de depositarios gestionadas/Solicitudes de depositarios recibidas)*100%</t>
  </si>
  <si>
    <r>
      <t>*Gerencia Regional Occidente:</t>
    </r>
    <r>
      <rPr>
        <sz val="11"/>
        <rFont val="Calibri"/>
        <family val="2"/>
        <scheme val="minor"/>
      </rPr>
      <t xml:space="preserve"> Se debe aclarar que solicitudes deben ser reportadas por el depositario ya que en el día a día resultan muchas solicitudes.
</t>
    </r>
    <r>
      <rPr>
        <b/>
        <sz val="11"/>
        <rFont val="Calibri"/>
        <family val="2"/>
        <scheme val="minor"/>
      </rPr>
      <t>*Gerencia Regional Norte</t>
    </r>
    <r>
      <rPr>
        <sz val="11"/>
        <rFont val="Calibri"/>
        <family val="2"/>
        <scheme val="minor"/>
      </rPr>
      <t xml:space="preserve">: 70%; NO se hace seguimiento en portal depositarios, sin embargo se atienden solicitudes por correo electrónico PQR o Zeus
</t>
    </r>
    <r>
      <rPr>
        <b/>
        <sz val="11"/>
        <rFont val="Calibri"/>
        <family val="2"/>
        <scheme val="minor"/>
      </rPr>
      <t xml:space="preserve">* Gerencia Centro Oriente: </t>
    </r>
    <r>
      <rPr>
        <sz val="11"/>
        <rFont val="Calibri"/>
        <family val="2"/>
        <scheme val="minor"/>
      </rPr>
      <t xml:space="preserve">90%; Por medio del plan que viene realizando la Gerencia Centro Oriente, se ha dado prioridad a la respuesta efectiva de solicitudes de Depositarios mediante correo electrónico, solicitudes formales y mesas de trabajo estratégicas que garantizan eficiencia en los procesos. Cabe resaltar que se está adelantando acciones de capacitación que garanticen efectividad en las solicitudes frente al conocimiento real de los procedimientos que evite reprocesos en la consecución de negocios
</t>
    </r>
    <r>
      <rPr>
        <b/>
        <sz val="11"/>
        <rFont val="Calibri"/>
        <family val="2"/>
        <scheme val="minor"/>
      </rPr>
      <t xml:space="preserve">* Gerencia Regional Sur Occidente: </t>
    </r>
    <r>
      <rPr>
        <sz val="11"/>
        <rFont val="Calibri"/>
        <family val="2"/>
        <scheme val="minor"/>
      </rPr>
      <t>100%</t>
    </r>
  </si>
  <si>
    <t>Se realizan visitas periódicas a los activos para conocer su estado de ocupación y características fundamentales de los mismos</t>
  </si>
  <si>
    <t>* Formatos de visita de inspección diligenciados
* Informe de diagnóstico
* Reporte de gestión por SIGMA
* Auditoria de portafolio</t>
  </si>
  <si>
    <t>Coordinadores Operativos de Gerencias Regionales</t>
  </si>
  <si>
    <t>(Inmuebles con visitas de inspección/ Inmuebles programados para seguimiento)*100%</t>
  </si>
  <si>
    <r>
      <t>*Gerencia Regional Occidente:</t>
    </r>
    <r>
      <rPr>
        <sz val="11"/>
        <rFont val="Calibri"/>
        <family val="2"/>
        <scheme val="minor"/>
      </rPr>
      <t xml:space="preserve"> 27% (32/119); Las visitas que se realizan por el area operativa corresponde a: Hallazgos; Acompañamiento firmas valuadoras; Entregas a CISA; Solicitudes de las demas areas.</t>
    </r>
    <r>
      <rPr>
        <b/>
        <sz val="11"/>
        <rFont val="Calibri"/>
        <family val="2"/>
        <scheme val="minor"/>
      </rPr>
      <t xml:space="preserve">
*Gerencia Regional Norte: </t>
    </r>
    <r>
      <rPr>
        <sz val="11"/>
        <rFont val="Calibri"/>
        <family val="2"/>
        <scheme val="minor"/>
      </rPr>
      <t>sin reporte</t>
    </r>
    <r>
      <rPr>
        <b/>
        <sz val="11"/>
        <rFont val="Calibri"/>
        <family val="2"/>
        <scheme val="minor"/>
      </rPr>
      <t xml:space="preserve">
* Gerencia Centro Oriente: </t>
    </r>
    <r>
      <rPr>
        <sz val="11"/>
        <rFont val="Calibri"/>
        <family val="2"/>
        <scheme val="minor"/>
      </rPr>
      <t xml:space="preserve">75%;No se cumple el 100% de las visitas programadas toda vez que debido a la operatividad de la Regional es necesario aplazar o suspender los requerimientos, para asistir a diligencias de secuestro; o por cuestiones de orden público o se registren los permisos de movidilidad. 
</t>
    </r>
    <r>
      <rPr>
        <b/>
        <sz val="11"/>
        <rFont val="Calibri"/>
        <family val="2"/>
        <scheme val="minor"/>
      </rPr>
      <t>* Gerencia Regional Sur Occidente:</t>
    </r>
    <r>
      <rPr>
        <sz val="11"/>
        <rFont val="Calibri"/>
        <family val="2"/>
        <scheme val="minor"/>
      </rPr>
      <t xml:space="preserve"> 100%; se realiza la verificación de inventario, conforme la metodología y/o de acuerdo con los requerimientos realizados por cada área de la Regional (comercial, jurídica y operativa)</t>
    </r>
  </si>
  <si>
    <t xml:space="preserve">Se están documentando los contratos del mecanismo de administración Directa y deposito provisional
</t>
  </si>
  <si>
    <t>* Presentación de solicitudes a Comité Regional
* Contratos cargados en el portal de depositarios
* Registro en base de datos del seguimiento de contratos</t>
  </si>
  <si>
    <t>(Inmuebles con contratos suscritos/ Inmuebles con aprobación de contratación para administración directa y deposito provisional)*100%</t>
  </si>
  <si>
    <r>
      <rPr>
        <b/>
        <sz val="11"/>
        <rFont val="Calibri (Body)"/>
      </rPr>
      <t>*Gerencia Regional Occidente:</t>
    </r>
    <r>
      <rPr>
        <sz val="11"/>
        <rFont val="Calibri (Body)"/>
      </rPr>
      <t xml:space="preserve"> 173% (168/97); Se construye el indicador tomando en cuenta los contratos celebrados a junio / folios con con estimado aprobado en estado ocupacion desocupado y ocupado</t>
    </r>
    <r>
      <rPr>
        <sz val="11"/>
        <rFont val="Calibri"/>
        <family val="2"/>
        <scheme val="minor"/>
      </rPr>
      <t xml:space="preserve">
</t>
    </r>
    <r>
      <rPr>
        <b/>
        <sz val="11"/>
        <rFont val="Calibri"/>
        <family val="2"/>
        <scheme val="minor"/>
      </rPr>
      <t>*Gerencia Regional Norte</t>
    </r>
    <r>
      <rPr>
        <sz val="11"/>
        <rFont val="Calibri"/>
        <family val="2"/>
        <scheme val="minor"/>
      </rPr>
      <t>: 63%; En ejecución, se presentan casos y se revisan las solicitudes para legalizar la ocupación, se registra en base de seguimiento de comité regional y con SIGMA una vez aprobados \\fileserver\publica\45 - Regional Norte\COORDINACION COMERCIAL\COMITES REGIONAL NORTE\2021</t>
    </r>
    <r>
      <rPr>
        <b/>
        <sz val="11"/>
        <rFont val="Calibri"/>
        <family val="2"/>
        <scheme val="minor"/>
      </rPr>
      <t xml:space="preserve">
* Gerencia Centro Oriente: </t>
    </r>
    <r>
      <rPr>
        <sz val="11"/>
        <rFont val="Calibri"/>
        <family val="2"/>
        <scheme val="minor"/>
      </rPr>
      <t xml:space="preserve">85%;No se logra el 100% debido a desistimientos del interés.
</t>
    </r>
    <r>
      <rPr>
        <b/>
        <sz val="11"/>
        <rFont val="Calibri"/>
        <family val="2"/>
        <scheme val="minor"/>
      </rPr>
      <t>* Gerencia Regional Sur Occidente:</t>
    </r>
    <r>
      <rPr>
        <sz val="11"/>
        <rFont val="Calibri"/>
        <family val="2"/>
        <scheme val="minor"/>
      </rPr>
      <t xml:space="preserve"> 100%</t>
    </r>
  </si>
  <si>
    <t xml:space="preserve">Plan de Choque de RETOMA de inmuebles
</t>
  </si>
  <si>
    <t>* Solicitudes de desalojo
* Plan de retoma del inmueble
* Registro de diligencia de desalojo</t>
  </si>
  <si>
    <t>( Inmuebles con proceso de retoma/ Inmuebles programados en plan de choque de retoma)*100%</t>
  </si>
  <si>
    <r>
      <t>*Gerencia Regional Occidente:</t>
    </r>
    <r>
      <rPr>
        <sz val="11"/>
        <rFont val="Calibri"/>
        <family val="2"/>
        <scheme val="minor"/>
      </rPr>
      <t xml:space="preserve"> 59% (1819/3072); La base enviada para el plan choque de retomas para la Regional, contiene 3072 regsitros. Las Retomas se vienen realizando desde el año 2016.
</t>
    </r>
    <r>
      <rPr>
        <b/>
        <sz val="11"/>
        <rFont val="Calibri (Body)"/>
      </rPr>
      <t>*Gerencia Regional Norte</t>
    </r>
    <r>
      <rPr>
        <sz val="11"/>
        <rFont val="Calibri (Body)"/>
      </rPr>
      <t>: 150%; La regional para dar cumplimiento al indicador viene trabajando de manera simultanea los procesos de entregas y retomas, de esta manera, se asegura el cumplimiento de ambas</t>
    </r>
    <r>
      <rPr>
        <sz val="11"/>
        <rFont val="Calibri"/>
        <family val="2"/>
        <scheme val="minor"/>
      </rPr>
      <t xml:space="preserve"> actividades sin afectar la administración de los bienes.
</t>
    </r>
    <r>
      <rPr>
        <b/>
        <sz val="11"/>
        <rFont val="Calibri"/>
        <family val="2"/>
        <scheme val="minor"/>
      </rPr>
      <t>* Gerencia Centro Oriente:</t>
    </r>
    <r>
      <rPr>
        <sz val="11"/>
        <rFont val="Calibri"/>
        <family val="2"/>
        <scheme val="minor"/>
      </rPr>
      <t xml:space="preserve"> 85%; No se cumple el 100% ya que las asignaciones y las remociones de depositarios es dinámico o cambiante.  
</t>
    </r>
    <r>
      <rPr>
        <b/>
        <sz val="11"/>
        <rFont val="Calibri"/>
        <family val="2"/>
        <scheme val="minor"/>
      </rPr>
      <t xml:space="preserve">* Gerencia Regional Sur Occidente: </t>
    </r>
    <r>
      <rPr>
        <sz val="11"/>
        <rFont val="Calibri"/>
        <family val="2"/>
        <scheme val="minor"/>
      </rPr>
      <t>98%; es de aclarar que a la fecha no aplica plan choque para retomas, la información consignada responde a la ejecución de las diligencias del primer trimestre del 2021, (el porcentaje restante corresponde a bienes no ubicados)</t>
    </r>
  </si>
  <si>
    <t xml:space="preserve">Capacitación constante en la ejecución de procedimientos </t>
  </si>
  <si>
    <t>* Capacitaciones realizadas</t>
  </si>
  <si>
    <t>( Capacitaciones realizadas/ Capacitaciones programadas)*100%</t>
  </si>
  <si>
    <r>
      <rPr>
        <b/>
        <sz val="11"/>
        <rFont val="Calibri"/>
        <family val="2"/>
        <scheme val="minor"/>
      </rPr>
      <t>Gerencia de Inmuebles Urbanos (100%)</t>
    </r>
    <r>
      <rPr>
        <sz val="11"/>
        <rFont val="Calibri"/>
        <family val="2"/>
        <scheme val="minor"/>
      </rPr>
      <t xml:space="preserve">
A través de las regionales se realizaron capacitaciones a los depositarios
</t>
    </r>
    <r>
      <rPr>
        <b/>
        <sz val="11"/>
        <rFont val="Calibri"/>
        <family val="2"/>
        <scheme val="minor"/>
      </rPr>
      <t>Gerencia de Inmuebles Rurales</t>
    </r>
    <r>
      <rPr>
        <sz val="11"/>
        <rFont val="Calibri"/>
        <family val="2"/>
        <scheme val="minor"/>
      </rPr>
      <t xml:space="preserve">
No aplica. A 30 de junio no se habia recibido el proceso de depostitarios provisionales, el cual se encontraba en cabeza de la Gerencia de bienes inmuebles urbanos</t>
    </r>
  </si>
  <si>
    <t>Podría ocurrir que no se entregue el activo en administración o disposición final correspondiente</t>
  </si>
  <si>
    <t>Debido a la inadecuada custodia y conservación del activo
Debido a que el activo no cumple con los requerimientos de entrega pactados
Por decisión judicial
Falta de comunicación oportuna de los actos administrativos (entre las instituciones y la SAE, como a nivel interno)
Falta de coordinación y cooperación interinstitucional
Saneamiento inoportuno de los activos</t>
  </si>
  <si>
    <t>Ocasionado que SAE administre un activo con las medidas cautelares levantadas
 Ocasionado perdidas económicas
Ocasionado perdida de oportunidad de negocios
Ocasionando perdida de credibilidad de SAE
Ocasionando sanciones y/o demandas en contra de SAE</t>
  </si>
  <si>
    <t xml:space="preserve">Aplicación procedimiento de alistamiento para la devolución de activos.
</t>
  </si>
  <si>
    <t>* Registro de solicitudes de devolución en aplicativo de administración de bienes
* Reporte de inconsistencias o falencias en el inventario de activos, cuando sea requerido
* Soportes de bienes devueltos en SIGMA para descarga del inventario.</t>
  </si>
  <si>
    <t>(Activos con solicitudes de devolución, con gestión de información en aplicativo /Activos con solicitudes de devolución)*100%</t>
  </si>
  <si>
    <t xml:space="preserve">
Para Primer Trimestre se cargaron sentencias de Devolución para 108 Activos, los soportes se pueden evidenciar en la carpeta Compartida 43, subcarpeta GIT Aseguramiento, Mapa de Riesgos Primer T.
Para Segundo Trimestre se cargaron 105 sentencias de Devolución para un total de 249 Activos relacionados en las mismas, los soportes se pueden evidenciar en la carpeta Compartida 43, subcarpeta GIT Aseguramiento, Mapa de Riesgos Segundo T.</t>
  </si>
  <si>
    <t>* Providencias judiciales de devoluciones y piezas procesales de activos revisadas
* Oficio de solicitud de piezas procesales, aclaración u orden devolución de activos
* Acto administrativo de devolución comunicado</t>
  </si>
  <si>
    <t>(Activos con solicitudes de devolución con alistamiento jurídico/Activos con solicitudes de devolución)*100%</t>
  </si>
  <si>
    <t>Se gestionaron 224 solicitudes de 276 recibidas para devolución.
La ruta que identifica la evidencia:\\fileserver\publica\3 - Gerencia Jurídica\1. DEFENSA JUDICIAL -G.A.L\12. SOPORTE DE INDICADORES\II TRIMESTRE\RIESGOS OPERATIVOS- CORRUPCIÓN\ACTIVOS_CON_DEVOLUCION</t>
  </si>
  <si>
    <t>* Estado de cuenta del bien a devolver registrado en aplicativo de administración de bienes
* Oficio informativo al afectado del estado de cuenta del activo a devolver
* Formato de afectación de activos diligenciado</t>
  </si>
  <si>
    <t>(Bienes inmuebles con solicitud de devolución con alistamiento técnico /Bienes inmuebles con solicitudes de devolución)*100%</t>
  </si>
  <si>
    <r>
      <t xml:space="preserve">Gerencia de Inmuebles Urbanos (65%)
</t>
    </r>
    <r>
      <rPr>
        <sz val="11"/>
        <rFont val="Calibri"/>
        <family val="2"/>
        <scheme val="minor"/>
      </rPr>
      <t xml:space="preserve">Se han venido elaborando los respectivos estados de cuenta de acuerdo con la capacidad operativa que se tiene en la gerencia </t>
    </r>
    <r>
      <rPr>
        <b/>
        <sz val="11"/>
        <rFont val="Calibri"/>
        <family val="2"/>
        <scheme val="minor"/>
      </rPr>
      <t xml:space="preserve">
Gerencia de Inmuebles Rurales
</t>
    </r>
    <r>
      <rPr>
        <sz val="11"/>
        <rFont val="Calibri"/>
        <family val="2"/>
        <scheme val="minor"/>
      </rPr>
      <t xml:space="preserve">No aplica. A 30 de junio no se habia recibido el proceso de alistamiento para devolucion de activos, el cual estaba en cabeza de la Gerencia de bienes inmuebles urbanos </t>
    </r>
  </si>
  <si>
    <t>(Bienes muebles con solicitud de devolución con alistamiento técnico /Bienes muebles con solicitudes de devolución)*100%</t>
  </si>
  <si>
    <t>El procedimiento de devolucion de bienes muebles esta a cargo de la Oficina de Aseguramiento y control de la Informacion quein radica la solicitud y la remite a la Gerencia de Asuntos Legales para la expedicion del acto administrativo, esta Gerencia soloparticipa en la entrega de los bienes.</t>
  </si>
  <si>
    <t>* Documentación de sociedades objeto de devolución revisadas según corresponda (Informes de gestión de depositarios, actas de disposición final, estados financieros)</t>
  </si>
  <si>
    <t>Gerentes de Sociedades</t>
  </si>
  <si>
    <t>( Sociedades con solicitud de devolución con alistamiento / Sociedades con solicitudes de devolución)*100%</t>
  </si>
  <si>
    <r>
      <rPr>
        <b/>
        <sz val="11"/>
        <rFont val="Calibri"/>
        <family val="2"/>
        <scheme val="minor"/>
      </rPr>
      <t xml:space="preserve">Gerencia de Sociedades Activas (92%; 12/13): </t>
    </r>
    <r>
      <rPr>
        <sz val="11"/>
        <rFont val="Calibri"/>
        <family val="2"/>
        <scheme val="minor"/>
      </rPr>
      <t xml:space="preserve">Dando cumplimiento al P-DF2-087 Procedimiento de Alistamiento para la Devolución de Activos, se realiza el respectivo alistamiento de la información requerida.
</t>
    </r>
    <r>
      <rPr>
        <b/>
        <sz val="11"/>
        <rFont val="Calibri"/>
        <family val="2"/>
        <scheme val="minor"/>
      </rPr>
      <t xml:space="preserve">Gerencia de Sociedades en Liquidación (6,25%; 2/32): </t>
    </r>
    <r>
      <rPr>
        <sz val="11"/>
        <rFont val="Calibri"/>
        <family val="2"/>
        <scheme val="minor"/>
      </rPr>
      <t xml:space="preserve">el inventario de sociedades en liquidacion pendientes de devolucion es de 32 sociedades. En el trimesztre se adelanto gestión de consecucion de documentos de dos sociedades (Rex Gold e Inversora Alfa)
</t>
    </r>
  </si>
  <si>
    <t>* Informe de visita
* Acta de recepción y entrega</t>
  </si>
  <si>
    <t>(Activos objeto de devolución con entrega física/ Activos objeto de devolución)*100%</t>
  </si>
  <si>
    <r>
      <t>*Gerencia Regional Occidente:</t>
    </r>
    <r>
      <rPr>
        <sz val="11"/>
        <rFont val="Calibri"/>
        <family val="2"/>
        <scheme val="minor"/>
      </rPr>
      <t xml:space="preserve"> 88% (51/28); Devolución activos persona natural.
</t>
    </r>
    <r>
      <rPr>
        <b/>
        <sz val="11"/>
        <rFont val="Calibri"/>
        <family val="2"/>
        <scheme val="minor"/>
      </rPr>
      <t>*Gerencia Regional Norte</t>
    </r>
    <r>
      <rPr>
        <sz val="11"/>
        <rFont val="Calibri"/>
        <family val="2"/>
        <scheme val="minor"/>
      </rPr>
      <t>: 9%; Para este indicador puntualmente la regional se ha encontrado con la dificultad por la ocupación ilegal de bienes en proceso de devolución o entrega a otras entidades, que por efectos de la pandemia las diligencias de desalojo no han podido ser programadas.
Adicionalmente, algunos de los beneficiarios de las devoluciones no tienen información de contacto.</t>
    </r>
    <r>
      <rPr>
        <b/>
        <sz val="11"/>
        <rFont val="Calibri"/>
        <family val="2"/>
        <scheme val="minor"/>
      </rPr>
      <t xml:space="preserve">
* Gerencia Centro Oriente: </t>
    </r>
    <r>
      <rPr>
        <sz val="11"/>
        <rFont val="Calibri"/>
        <family val="2"/>
        <scheme val="minor"/>
      </rPr>
      <t xml:space="preserve">35%; No se cumple el 100% de entrega de los inmuebles objeto de devolución toda vez que se presentan dificultades para ubicar a los beneficiarios de las devoluciones; en caso de fallecimiento de los mismos, el inicio del juicio de sucesión, entre otros.
</t>
    </r>
    <r>
      <rPr>
        <b/>
        <sz val="11"/>
        <rFont val="Calibri"/>
        <family val="2"/>
        <scheme val="minor"/>
      </rPr>
      <t xml:space="preserve">* Gerencia Regional Sur Occidente: </t>
    </r>
    <r>
      <rPr>
        <sz val="11"/>
        <rFont val="Calibri"/>
        <family val="2"/>
        <scheme val="minor"/>
      </rPr>
      <t xml:space="preserve">100%; la regional realiza la gestión respecitva (notificación al propietario, entrega del bien y reporte para descargue) sobre los inmuebles notificados en devolución por el área jurídica, sin embargo, existen predios que no es factible entregar por rechazo de los propietarios y/o por la no localización efectiva de estos.  </t>
    </r>
  </si>
  <si>
    <t>Procedimiento de entrega de activos</t>
  </si>
  <si>
    <t>* Listado de documentos formalizados características de entrada
* Identificación de entrega de dinero por devolución
* Resolución, contrato, escritura pública, acto adminsitrativo de autorización
* Correos informativos de inconsistencias con documentos de identificación o no aceptación por parte de quien recibe el activo, cuando aplique
* Acta de recepción y entrega del activo suscrito por las partes
* Confirmación de transferencia de recursos, cuando es necesario</t>
  </si>
  <si>
    <t>(Bienes inmuebles entregados/ Bienes inmuebles programados para entrega)*100%</t>
  </si>
  <si>
    <r>
      <t xml:space="preserve">Gerencia de Inmuebles Urbanos (60%)
</t>
    </r>
    <r>
      <rPr>
        <sz val="11"/>
        <rFont val="Calibri"/>
        <family val="2"/>
        <scheme val="minor"/>
      </rPr>
      <t>Se han venido elaborando los respectivos estados de cuenta de acuerdo con la capacidad operativa que se tiene en la gerencia</t>
    </r>
    <r>
      <rPr>
        <b/>
        <sz val="11"/>
        <rFont val="Calibri"/>
        <family val="2"/>
        <scheme val="minor"/>
      </rPr>
      <t xml:space="preserve"> 
Gerencia de Inmuebles Rurales (2%)
</t>
    </r>
    <r>
      <rPr>
        <sz val="11"/>
        <rFont val="Calibri"/>
        <family val="2"/>
        <scheme val="minor"/>
      </rPr>
      <t>Respecto de entregas  definitivas con la ANT, se programó la entrega de un inmueble para el mes de abril y se llevo a cabo con la regional occidente, sin embargo, hay un universo de 32 inmuebles que tienen resolución de entrega pero no hay entrega material. Se está en el proceso de resolver las situaciones que han impedido la entrega mateial.</t>
    </r>
  </si>
  <si>
    <t>(Bienes muebles entregados/ Bienes muebles programados para entrega)*100%</t>
  </si>
  <si>
    <t>De los 61 vehiculos comercializados ya se han entregado 54 y de 31 ordenes de devolucion ya se han entregado 25 bienes, para un total de 92 entregas de bienes han sido efectiva 79</t>
  </si>
  <si>
    <t>(Sociedades entregados/ Sociedades programados para entrega)*100%</t>
  </si>
  <si>
    <r>
      <rPr>
        <b/>
        <sz val="11"/>
        <rFont val="Calibri"/>
        <family val="2"/>
        <scheme val="minor"/>
      </rPr>
      <t>Gerencia de Sociedades en Liquidación (0%)</t>
    </r>
    <r>
      <rPr>
        <sz val="11"/>
        <rFont val="Calibri"/>
        <family val="2"/>
        <scheme val="minor"/>
      </rPr>
      <t xml:space="preserve">
duante el trimestre no se realizo la entrega fisica de documentos y/o activos de las sociedades en devolucion
</t>
    </r>
    <r>
      <rPr>
        <b/>
        <sz val="11"/>
        <rFont val="Calibri"/>
        <family val="2"/>
        <scheme val="minor"/>
      </rPr>
      <t>Gerencia de Sociedades Activas (92%; 12/13)</t>
    </r>
    <r>
      <rPr>
        <sz val="11"/>
        <rFont val="Calibri"/>
        <family val="2"/>
        <scheme val="minor"/>
      </rPr>
      <t xml:space="preserve">
Posterior a la elaboración del estado de cuenta de los activos y del informe para la devolución, se procede con la entrega material de los bienes.</t>
    </r>
  </si>
  <si>
    <t>* Sistema de información SIGMA acualizado con bien entregado</t>
  </si>
  <si>
    <t>(Activos con solicitud de entrega actualizados en aplicativo /Activos con solicitud de entrega)*100%</t>
  </si>
  <si>
    <t>Este GIT no tramita solicitudes de entrega en el aplicativo de administración SIGMA SAE, lo realizan directamente las regionales.</t>
  </si>
  <si>
    <t>Se podría  enajenar un activo por un valor inferior al estimado</t>
  </si>
  <si>
    <t>Debido a una mala valorización y/o avalúo de activos 
Debido a una inadecuada selección de las firmas evaluadoras y bancas de inversión por parte de los depositarios de sociedades 
Debido a intereses personales</t>
  </si>
  <si>
    <t>Ocasionado perdida oportunidad de negocios
Ocasionado perdidas económicas
Ocasionando que se pueda enajenar
Ocasionando sanciones y/o demandas en contra de SAE</t>
  </si>
  <si>
    <t>Aplicación del Procedimientos de estimado de renta y valoración de activos en el que se establecen los controles en las contrataciones o en los métodos a utilizar para los mismos.</t>
  </si>
  <si>
    <t xml:space="preserve">* Visita de inspección cargada en el sistema SIGMA 2.0
* Avalúos de activos validados </t>
  </si>
  <si>
    <t>( Activos con validación de avalúos/ Activos avaluados objeto de enajenación)*100%</t>
  </si>
  <si>
    <t>Se han realizado 1926 avalúos comerciales por concepto de enajenación</t>
  </si>
  <si>
    <t>Se podría presentar fallas en la identificación de las características de los recaudos y pagos</t>
  </si>
  <si>
    <t xml:space="preserve">Debido a la falta de un sistema contable efectivo que reporte los ingresos efectuados en un periodo de tiempo
Debido a la información errónea de las características para el recaudo o pago
Debido a la falta de categorías para identificar los recaudos y pagos
</t>
  </si>
  <si>
    <t>Lo cual llevaría a pérdida de oportunidad para invertir en un proyecto
Se podrían generar incumplimiento a los compromisos de pago adquiridos con terceros, lo cuál generaría pérdida de credibilidad de los proveedores hacia SAE
Lo cuál generaría pérdidas económicas. Administrativo, tributario y de los entes de control
Se generarían pagos o transacciones erradas
Lo cuál generaría toma de decisiones erradas
Se generarían sanciones de tipo legal</t>
  </si>
  <si>
    <t xml:space="preserve">Estandarización de flujo de pagos en el aplicativo SIGMA
</t>
  </si>
  <si>
    <t>* Flujo de pago parametrizado en el aplicativo SIGMA</t>
  </si>
  <si>
    <t>(Flujo de pago parametrizado en aplicativo SIGMA/ Flujo de pago requerido en aplicativo SIGMA)*100%.</t>
  </si>
  <si>
    <t>Se realizan validaciones previas al cargue de informacion en los aplicativos. Se están adelantando mesas de trabajo para la aplicación de recuados provenientes de la facturación electrónica, así como para la identificación de recaudos a través de cupones.</t>
  </si>
  <si>
    <t xml:space="preserve">Instructivo para generación de cupón recaudo general
</t>
  </si>
  <si>
    <t>* Cupón de recaudo general generado impreso o en pdf</t>
  </si>
  <si>
    <t>(Recaudos de cupon  identificados/Recuados de cupon recibidos)*100%</t>
  </si>
  <si>
    <t>Se están adelantando mesas de trabajo para la aplicación de recuados provenientes de la facturación electrónica, así como para la identificación de recaudos a través de cupones.</t>
  </si>
  <si>
    <t>Generación de documento soporte equivalente e instantaneo representativo de los pagos y/o abonos recibidos por la Entidad.P27</t>
  </si>
  <si>
    <t>* Comprobante de egreso en aplicativo ERP Seven
* Comprobantes de ingreso</t>
  </si>
  <si>
    <t>(Comprobantes de ingreso y egreso emitidos/ Comprobantes de ingreso y egreso requeridos)*100%</t>
  </si>
  <si>
    <t>Consideramos que no es aplicable el indicador, teniendo en cuenta que los comprobantes de ingreso y egreso se efectuan al 100%, según la operatividad que se maneja en el area. Con la implementación del aplicativo Seven la información de pagos se encuentra disponible a través de los diferentes módulos.</t>
  </si>
  <si>
    <t>Certificacion De ingreso de los bienes de la tipologia dineros por parte del Arrea de Tesoreria de SAE</t>
  </si>
  <si>
    <t>* Certificado de ingreso de tesorería
* Certificacion de ingresos del dinero y solicitud de creacion de la diligencia de secuestro del bien para su ingreso al inventario.</t>
  </si>
  <si>
    <t>(Saldo de Bienes identificados y certificados por tesorería/ saldo total registrado en la cuenta de recaudo de bienes incautados)* 100%</t>
  </si>
  <si>
    <t>Se deja pendiente el porcentaje de cumplimiento, teniendo en cuenta que no se entiende la medicion del indicador y se recuerda que no se lleva PyG por activo. La diligencia de secuestro par ingreso al inventario no corresponde a la Gerencia Financiera.</t>
  </si>
  <si>
    <t>Se podría presentar que no exista disponibilidad de recursos</t>
  </si>
  <si>
    <t xml:space="preserve">Debido a la sobreestimación presupuestal de ingresos o subestimación del gasto
Debido al desconocimiento de la información base de costos históricos
Debido a la falta de claridad para la programación del presupuesto </t>
  </si>
  <si>
    <t>Lo cuál generaría continuas modificaciones presupuestales
Lo que generaría sanciones de tipo legal, administrativo, tributario y de los entes de control
Lo que generaría retrasos y limitaciones en la ejecución de la gestión de la entidad
Lo que generaría pérdida de credibilidad de SAE</t>
  </si>
  <si>
    <t>(Áreas con presupuesto anual proyectado y remitido/ Total de áreas SAE)* 100%</t>
  </si>
  <si>
    <t>Todas las areas programan su presupuesto de acuerdo a la circular de programacion presupuestal.</t>
  </si>
  <si>
    <t xml:space="preserve">se verifica el cumplimiento del presupuesto para cada uno de los pagos realizados.
</t>
  </si>
  <si>
    <t>Se realiza el pago de todos los compromisos causados en el palicativo Seven. La implemetación del aplicativo Seven permite llevar un mejor control de la ejecución  presupuestal de las áreas</t>
  </si>
  <si>
    <t>se realiza seguimiento a los ingresos presupuestados.</t>
  </si>
  <si>
    <t>Actualmente todas las operaciones de ingreso, se encuentran identificadas en el aplicativo contable, a excepcion de algunos recaudos pendientes por identificar. A comienzos de mes se realizan conciliaciones bancarias con el fin de depurar posibles partidas por identificar.</t>
  </si>
  <si>
    <t>Puede ocurrir que no se cuente con información del estado de cuenta por activo</t>
  </si>
  <si>
    <t>Debido a la falta de un sistema de información
Debido a que las áreas y depositarios no reporten oportunamente la información de su gestión
Debido a la falta de claridad en las gestiones que afectan económicamente a un activo</t>
  </si>
  <si>
    <t>Lo cuál generaría pérdidas económicas
Lo que generaría pérdida de credibilidad de SAE
Lo cual llevaría a pérdida de oportunidad en negocios con los activos
Lo cual generaría que se devuelvan recursos que no corresponden a los generados y/o administrados por SAE
Lo que generaría sanciones de tipo legal, administrativo y de los entes de control
Lo que generaría demandas lo que generaría toma de decisiones erradas</t>
  </si>
  <si>
    <t xml:space="preserve">Se cuenta con un Instructivo de generación de estado de cuenta de activos y Formato de estado de cuenta
</t>
  </si>
  <si>
    <t>* Registros contables con estado de cuenta del activo de acuerdo con instructivos por tipo de bien
* Formatos de estado de cuenta de activos</t>
  </si>
  <si>
    <t>(Estado de cuenta generados/Estados de cuenta solicitados)*100%</t>
  </si>
  <si>
    <t xml:space="preserve"> Se realizó un cambio de metodología al validar los estados de cuenta se revisan las consignaciones  por cada depositario del estado de cuenta y se informa el saldo que tiene cada depostario en la cuenta contable pasiva, asi la gerencia de bienes inmuebles debe realizar un analisis de los activos y los saldos que tienen disponibles para afectar y de esta manera informan a la Gerencia financiera que valor del activo se debe afectar. Adicionalmente se cuenta con una base de datos que reposa en la gerencia de bienes inmuebles donde se alimenta cada vez que se realiza un estado de cuenta y si ya fue pago o no. La gerencia financiera cuenta con carpetas compartidas organizadas cronologicamente donde se puede consultar los estados de cuenta emitidos y radicados con sus respectivos soportes y los aplicativos donde fue consultada la informacion. Se debe revisar conjuntamente con la gerencia de bienes inmubles la informacion reportada por ambas areas.  La gerencia financiera cuando no cuenta con la informacion suficiente tanto para validar o pagar el estado de cuenta se realiza una devolucion formal por zeus y el aplicativo seven con las respectivas observaciones y cambios a realizar y asi mismo se debe realizar seguimiento posterior a la devolucion.</t>
  </si>
  <si>
    <t>Sistema de información Matrix con trazabilidad de los activos de información</t>
  </si>
  <si>
    <t>* Activos registrados en sistema de información Matrix con estados de cuenta</t>
  </si>
  <si>
    <t xml:space="preserve">Puede ocurrir que SAE disponga de los recursos de los activos del FRISCO desconociendo la condición de estos. </t>
  </si>
  <si>
    <t>Como consecuencia del registro erróneo de la información del estado legal del activo
Debido a que no se cuente con información de estado de cuenta por activo
Debido a que se presentan fallas en la comunicación entre el sistema que administra el inventario y el sistema contable</t>
  </si>
  <si>
    <t>Lo que generaría sanciones legales, tributarias, administrativas y por parte de los entes de control
Lo que generaría pérdida de credibilidad de SAE
Lo que generaría que no se tenga disponible el recurso financiero para la administración temporal del activo incautado
Lo que generaría que en caso de una devolución SAE no se disponga del recurso para dar cumplimiento a la orden judicial</t>
  </si>
  <si>
    <t>Rara VezModerado</t>
  </si>
  <si>
    <t>Formato de certificación de afectación directa de activos.</t>
  </si>
  <si>
    <t>* Formatos de certificación de afectación de activos diligenciada con la condición e información del inmueble a afectar, cuando sea requerido (Pagos relacionados con el activo)</t>
  </si>
  <si>
    <t>( Activos a afectar con validación de condición del estado del bien/ Activos a afectar con programación de pagos)*100%</t>
  </si>
  <si>
    <r>
      <t xml:space="preserve">Gerencia de Inmuebles Urbanos (100%)
</t>
    </r>
    <r>
      <rPr>
        <sz val="11"/>
        <rFont val="Calibri"/>
        <family val="2"/>
        <scheme val="minor"/>
      </rPr>
      <t>Teniendo en cuenta que todos los pagos que se remiten a la Gerencia Financiera se adjunta con el correspondiente formato de afectacion de activos en debida forma.</t>
    </r>
    <r>
      <rPr>
        <b/>
        <sz val="11"/>
        <rFont val="Calibri"/>
        <family val="2"/>
        <scheme val="minor"/>
      </rPr>
      <t xml:space="preserve">
Gerencia de Inmuebles Rurales
</t>
    </r>
    <r>
      <rPr>
        <sz val="11"/>
        <rFont val="Calibri"/>
        <family val="2"/>
        <scheme val="minor"/>
      </rPr>
      <t>No aplica</t>
    </r>
    <r>
      <rPr>
        <b/>
        <sz val="11"/>
        <rFont val="Calibri"/>
        <family val="2"/>
        <scheme val="minor"/>
      </rPr>
      <t>.</t>
    </r>
    <r>
      <rPr>
        <sz val="11"/>
        <rFont val="Calibri"/>
        <family val="2"/>
        <scheme val="minor"/>
      </rPr>
      <t xml:space="preserve"> La gerencia de rurales no adelanta procesos de validacion de condiciones del estado del bien ni pagos</t>
    </r>
  </si>
  <si>
    <t>* Formatos de certificación de afectación de activos diligenciada con la condición e información del mueble a afectar, cuando sea requerido (Pagos relacionados con el activo)</t>
  </si>
  <si>
    <t>Este proceso no aplica para esta Gerencia</t>
  </si>
  <si>
    <t>* Formatos de certificación de afectación de activos diligenciada con la condición e información de las sociedades a afectar, cuando sea requerido (Pagos relacionados con el activo)</t>
  </si>
  <si>
    <t>El control se efectúa con la revisión del informe diagnóstico inicial, entregado por el depositario provisional. Unicamente se cancela el valor de los informes cuando cumplen con los requisitos establecidos y cuando son aprobados por los funcionarios de la gerencia.</t>
  </si>
  <si>
    <t>* Formatos de certificación de afectación de activos recibidos y revisados</t>
  </si>
  <si>
    <t>( Formatos de certificación de afectación revisados/ Formatos de certificación de afectación recibidos)*100%</t>
  </si>
  <si>
    <t>Consideramos que no es aplicable el indicador, teniendo en cuenta que los formatos de afectacón de activos revisados son el 100%, según la operatividad que se maneja. La Gerencia Financiera maneja el formato de afectación de activos dentro de los flujos de pagos que le radican las áreas. La Gerencia Financiera en conjunto con la Gerencia Comercial, realizan validación de ingresos de recursos por concepto de venta de activos para la correcta clasificación según estado legal.
En cuanto a los pagos, con la implementación del aplicativo financiero Seven, se continúa manejando el formato de afectación directa de activos, el cual contiene el estado legal del activo asociado al pago.</t>
  </si>
  <si>
    <t>Se podría reportar información financiera inexacta tanto de SAE como del FRISCO.</t>
  </si>
  <si>
    <t>Debido a las fallas en la calidad de los datos registrados
Como consecuencia de la falla en el registro de información contable en los aplicativos
Como consecuencia de que no se cuente con un sistema que valide los datos registrados
Debido a que el sistema que administra el inventario no esté vinculado con el sistema contable</t>
  </si>
  <si>
    <t>Lo que generaría sanciones legales, administrativas, tributarias y por parte de los entes de control
Lo que generaría pérdida de credibilidad de SAE
Lo que generaría toma de decisiones erradas
Lo cual llevaría a pérdida de oportunidad para invertir en un proyecto
Lo que generaría incumplimiento a los compromisos de pago adquiridos con terceros
Lo que generaría que no se cuente con el recurso disponible para el uso de SAE o del FRISCO</t>
  </si>
  <si>
    <t xml:space="preserve">Se cuenta con contabilidades separadas, una para el FRISCO y una para SAE.
</t>
  </si>
  <si>
    <t>Libros contables de FRISCO y SAE</t>
  </si>
  <si>
    <t>(Operaciones financieras reveladas y reconocidas registradas en libros contables de SAE y FRISCO/ Operaciones financieras a registrar en libros contables)*100%</t>
  </si>
  <si>
    <t xml:space="preserve">Como parte del control de este riesgo la gerencia financiera mensualmente registra, revisa y analiza las causaciones y cada  cierre mensual de SAE y de FRISCO las areas de presupuesto, contabilidad y tesoreria informan que se realizará el cierre para que asi se registren las operaciones faltantes en el mes que afecte los libros contables y como resultado final se realiza la revision de los estados financieros para posteriormente ser publicados, los libros oficiales son descargados en PDF y se guardan en la carpeta compartida de libros oficiales y asi se lleva un control del riesgo. La gerencia financiera y el area de contabilidad realizan depuraciones en las diferentes cuentas para que los registros contables reflejen la realidad financiera de SAE y FRISCO. Adicionalmente se han venido realizando  reuniones con la vicepresidencia administrativa y financiera donde se exponen las operaciones contables mensuales mas significativas y se realizan las explicaciones de dichas variaciones. </t>
  </si>
  <si>
    <t>Se realizan conciliaciones de cada registro contable.</t>
  </si>
  <si>
    <t>* Registros contables
*Registro de conciliaciones realizadas</t>
  </si>
  <si>
    <t>(Conciliaciones de registros contables realizadas/ Concialiaciones de registros contables programadas)*100%</t>
  </si>
  <si>
    <t>El Area de contabilidad junto con el area de tesoreria realizan un trabajo conjunto para conciliar los registros contables ingresados al sistema, tales como conciliaciones bancarias, conciliaciones de cuentas por cobrar, conciliacion de inventarios, conciliacion de activos fijos y proyecto paz para SAE. De esta forma se busca mitigar el riesgo de error en los registros ya que dichas conciliaciones son revisadas y analizadas por las areas involucradas, dichas conciliaciones se encuentran en las carpetas compartidas de la gerencia financiera en pdf, dicha tarea se procura realizarla mensualmente y para informes  de la contaduria se realiza una revision general trimestralmente.</t>
  </si>
  <si>
    <t>GESTIÓN DOCUMENTAL</t>
  </si>
  <si>
    <t xml:space="preserve">Se podría generar una inadecuada identificación al área que corresponde el trámite  </t>
  </si>
  <si>
    <t>Debido a la falta de conocimiento por parte del personal de correspondencia respecto a los descriptores  de la organización
Debido a la falta de identificación y actualización de descriptores
No se dispone de la parametrización correspondiente para la entrega oportuna de la comunicación de entrada</t>
  </si>
  <si>
    <t>Sanciones y Demandas
Reprocesos y perdida de oportunidad 
Pérdida de credibilidad con la SAE y la ciudadanía</t>
  </si>
  <si>
    <t xml:space="preserve">Capacitación continua, criterios de direccionamiento de correspondencia
</t>
  </si>
  <si>
    <t>* Registros de capacitaciones de gestión documental realizadas
* Procedimiento de registro radicación y distribución de comunicaciones oficiales
*Procedimiento de registro y trámite de comunicaciones de salida</t>
  </si>
  <si>
    <t>Coordinador GIT de Archivo y Correspondencia</t>
  </si>
  <si>
    <t>(Capacitaciones de gestión documental realizadas/Capacitaciones de gestión documental programadas)*100%</t>
  </si>
  <si>
    <t>Dentro de la programación se dejo establecido una capacitación anual. Los soportes de la capacitación realizada en el mes de febrero se encutran en la Gernecia de talento Humano</t>
  </si>
  <si>
    <t xml:space="preserve">Base de datos actualizada de usuarios en el aplicativo de Correspondencia.
</t>
  </si>
  <si>
    <t>* Solicitud de creación, modificación o bloqueos de usuarios</t>
  </si>
  <si>
    <t>Gerente de Talento Humano</t>
  </si>
  <si>
    <t>(Solicitudes de creación, modificación o bloqueos de usuarios en aplicativo de correspondencia/ Necesidades de creación, modificación o bloqueos de usuarios en aplicativo de correspondencia)*100%</t>
  </si>
  <si>
    <t xml:space="preserve">* 108/108
* Una vez se presentan novedades de ingresos, desvinculaciones se reporta la novedad a las áreas que intervienne en el proceso (se realiza en la herramienta que se tenga dispuesta para tal fin, Correo, Zeus, Kactus desde la OGI lo realizan por mesa de ayuda) </t>
  </si>
  <si>
    <t>* Matriz de seguridad de usuarios y perfiles por aplicativo de correspondencia</t>
  </si>
  <si>
    <t>( Usuarios con permisos asignados aplicativo de correspondecia/ Solicitudes de creación de usuario en aplicativo de correspondencia)*100%</t>
  </si>
  <si>
    <t>Las solicitudes de tickets radicados en la mesa de ayuda para el segundo trimestre de 2021 fueron gestionados de acuerdo con el procedimiento de administración de usuarios de la plataforma tecnológica
Evidencia: Mesa de Ayuda</t>
  </si>
  <si>
    <t xml:space="preserve">Mantenimiento del aplicativo por fuera de la jornada laboral.
</t>
  </si>
  <si>
    <t>* Solicitudes realizadas en mesa de ayuda (Tickets)
* Informe de seguimiento y/o supervisión del mantenimiento realizado</t>
  </si>
  <si>
    <t>( Mantenimientos de aplicativo de correspondencia realizados/ Mantenimientos de aplicativo de correspondencia programados)*100%</t>
  </si>
  <si>
    <t>No se programan mantenimientos para el aplicativo de correspondencia, pero se atendieron las solicitudes e incidentes radicadas en mesa de ayuda para el segundo trimestre de 2021
Evidencia: Mesa de Ayuda</t>
  </si>
  <si>
    <t xml:space="preserve">Priorizar atención de posibles fallas del aplicativo cuando se presenten.
</t>
  </si>
  <si>
    <t>* Solicitudes realizadas en mesa de ayuda
* Registro de soporte brindado en Sistema GLPI</t>
  </si>
  <si>
    <t>(Incidencias de aplicativo de correspondencia atendidas/(Incidencias de aplicativo de correspondencia recibidas)*100%</t>
  </si>
  <si>
    <t>Los tickets recibidos en mesa de ayuda para el segundo trimestre de 2021 relacionados con el aplicativo de corrspondencia, fueron gestionados.
Evidencia: Mesa de Ayuda</t>
  </si>
  <si>
    <t xml:space="preserve">Verificación y actualización permanente de las direcciones de los destinatarios externos a quien se envían comunicaciones. 
</t>
  </si>
  <si>
    <t>* Formato de control de envío de documentos diligenciado
* Registro de datos de destinatario y envío de comunicaciones en aplicativo de empresa de correos</t>
  </si>
  <si>
    <t>( Comunicaciones con validación de información de destinatarios externos/ Comunicaciones externas a distribuir)*100%</t>
  </si>
  <si>
    <t>F-GD1-133 Formato Control recepción de documentos de salida
Correo electrónico remitido por el área indicando los radicados para envío de forma física al buzón correspodenciadesalida@saesas.gov.co
Consulta de las pruebas de entrega en las páginas de las empresas de mensajería</t>
  </si>
  <si>
    <t>* Formato de control de comunicaciones internas entregadas (digital)</t>
  </si>
  <si>
    <t>( Comunicaciones direccionadas para trámite/ Comunicaciones recibidas)*100%</t>
  </si>
  <si>
    <t>Registro el aplicatio Zeus y cuando se entregan físicamente se debe llevar el control en el formato: F-GD1-247 Planilla Entrega Interna de Documentos</t>
  </si>
  <si>
    <t>Seguimiento a ZEUS</t>
  </si>
  <si>
    <t>* Registros de correspondencia en Zeus</t>
  </si>
  <si>
    <t>(Solicitudes atendidas/ Solicitudes recibidas)*100%</t>
  </si>
  <si>
    <r>
      <rPr>
        <b/>
        <sz val="11"/>
        <rFont val="Calibri"/>
        <family val="2"/>
        <scheme val="minor"/>
      </rPr>
      <t>Gerencia de Contratos (100%) : 28/28</t>
    </r>
    <r>
      <rPr>
        <sz val="11"/>
        <rFont val="Calibri"/>
        <family val="2"/>
        <scheme val="minor"/>
      </rPr>
      <t xml:space="preserve">
</t>
    </r>
    <r>
      <rPr>
        <b/>
        <sz val="11"/>
        <rFont val="Calibri"/>
        <family val="2"/>
        <scheme val="minor"/>
      </rPr>
      <t>Gerencia Financiera (99%)</t>
    </r>
    <r>
      <rPr>
        <sz val="11"/>
        <rFont val="Calibri"/>
        <family val="2"/>
        <scheme val="minor"/>
      </rPr>
      <t xml:space="preserve">; Se gestionan satisfactoriamente los zeus. Quedan pendientes aquellos que se recibieron sobre el término del trimestre
</t>
    </r>
    <r>
      <rPr>
        <b/>
        <sz val="11"/>
        <rFont val="Calibri"/>
        <family val="2"/>
        <scheme val="minor"/>
      </rPr>
      <t xml:space="preserve">Gerencia de Bienes Muebles (75%); </t>
    </r>
    <r>
      <rPr>
        <sz val="11"/>
        <rFont val="Calibri"/>
        <family val="2"/>
        <scheme val="minor"/>
      </rPr>
      <t xml:space="preserve">De los 2033 solicitudes recibidas se han atendido 1.541 de las restantes 212 se encuentran entre los terminos y 280 son anteriore al mes de mayo en gestion para su cierre.
</t>
    </r>
    <r>
      <rPr>
        <b/>
        <sz val="11"/>
        <rFont val="Calibri"/>
        <family val="2"/>
        <scheme val="minor"/>
      </rPr>
      <t xml:space="preserve">Gerencia de Proyectos Especiales (40%;2/5): </t>
    </r>
    <r>
      <rPr>
        <sz val="11"/>
        <rFont val="Calibri"/>
        <family val="2"/>
        <scheme val="minor"/>
      </rPr>
      <t xml:space="preserve">Durante el segundo semestre se recibieron 5 solicitudes, de las cuales 2 no fueron bien asignados
</t>
    </r>
    <r>
      <rPr>
        <b/>
        <sz val="11"/>
        <rFont val="Calibri"/>
        <family val="2"/>
        <scheme val="minor"/>
      </rPr>
      <t>Gerencia de Talento Humano (100%)</t>
    </r>
    <r>
      <rPr>
        <sz val="11"/>
        <rFont val="Calibri"/>
        <family val="2"/>
        <scheme val="minor"/>
      </rPr>
      <t>; 11/11; *Aplicativo Zeus</t>
    </r>
    <r>
      <rPr>
        <b/>
        <sz val="11"/>
        <rFont val="Calibri"/>
        <family val="2"/>
        <scheme val="minor"/>
      </rPr>
      <t xml:space="preserve">
</t>
    </r>
    <r>
      <rPr>
        <sz val="11"/>
        <rFont val="Calibri"/>
        <family val="2"/>
        <scheme val="minor"/>
      </rPr>
      <t xml:space="preserve">
</t>
    </r>
    <r>
      <rPr>
        <b/>
        <sz val="11"/>
        <rFont val="Calibri"/>
        <family val="2"/>
        <scheme val="minor"/>
      </rPr>
      <t>Gerencia Técnica (100%)</t>
    </r>
    <r>
      <rPr>
        <sz val="11"/>
        <rFont val="Calibri"/>
        <family val="2"/>
        <scheme val="minor"/>
      </rPr>
      <t xml:space="preserve">; Se ha dado respuesta a 27 solicitudes todas en el tiempo establecido.
</t>
    </r>
    <r>
      <rPr>
        <b/>
        <sz val="11"/>
        <rFont val="Calibri"/>
        <family val="2"/>
        <scheme val="minor"/>
      </rPr>
      <t xml:space="preserve">
GIT Servicios Administrativos (100%): </t>
    </r>
    <r>
      <rPr>
        <sz val="11"/>
        <rFont val="Calibri"/>
        <family val="2"/>
        <scheme val="minor"/>
      </rPr>
      <t>Esta area recibe poca correspondencia de entrada, sin embargo aquellas solicitudes de ese tipo rcibidas, son debidamente gestionadas y respondidas a traves del aplicativo de correpondencia establecido para ta caso. Se realiza seguimiento y tramite a los registros de correspondencia en Zeus dirigidos al área.</t>
    </r>
    <r>
      <rPr>
        <b/>
        <sz val="11"/>
        <rFont val="Calibri"/>
        <family val="2"/>
        <scheme val="minor"/>
      </rPr>
      <t xml:space="preserve">
</t>
    </r>
    <r>
      <rPr>
        <sz val="11"/>
        <rFont val="Calibri"/>
        <family val="2"/>
        <scheme val="minor"/>
      </rPr>
      <t xml:space="preserve">
</t>
    </r>
    <r>
      <rPr>
        <b/>
        <sz val="11"/>
        <rFont val="Calibri"/>
        <family val="2"/>
        <scheme val="minor"/>
      </rPr>
      <t>GIT Archivo y Correspondencia (95%)</t>
    </r>
    <r>
      <rPr>
        <sz val="11"/>
        <rFont val="Calibri"/>
        <family val="2"/>
        <scheme val="minor"/>
      </rPr>
      <t xml:space="preserve">
</t>
    </r>
    <r>
      <rPr>
        <b/>
        <sz val="11"/>
        <rFont val="Calibri"/>
        <family val="2"/>
        <scheme val="minor"/>
      </rPr>
      <t xml:space="preserve">GIT Aseguramiento de la Información (87%): </t>
    </r>
    <r>
      <rPr>
        <sz val="11"/>
        <rFont val="Calibri"/>
        <family val="2"/>
        <scheme val="minor"/>
      </rPr>
      <t xml:space="preserve">A la fecha el GIT ha recibido 511 radicados para el segundo Trimestre, de los cuales se tienen pendientes de tramitación 65 radicados,  los soportes se pueden evidenciar en la carpeta Compartida 43, subcarpeta GIT Aseguramiento, Mapa de Riesgos Segundo T.
</t>
    </r>
    <r>
      <rPr>
        <b/>
        <sz val="11"/>
        <rFont val="Calibri"/>
        <family val="2"/>
        <scheme val="minor"/>
      </rPr>
      <t>Oficina de Comunicaciones y Atención al Ciudadano (100%):</t>
    </r>
    <r>
      <rPr>
        <sz val="11"/>
        <rFont val="Calibri"/>
        <family val="2"/>
        <scheme val="minor"/>
      </rPr>
      <t xml:space="preserve"> No se materializó el riesgo. La Oficina de Comunicaciones y Atención al Ciudadano atiende las solicitudes que le son asignadas de manera oportuna conmforme al N-CA2-053 Lineamientos para la adecuada atención requerimientos allegados a SAE
</t>
    </r>
    <r>
      <rPr>
        <b/>
        <sz val="11"/>
        <rFont val="Calibri"/>
        <family val="2"/>
        <scheme val="minor"/>
      </rPr>
      <t>Oficina de Control Interno (NA):</t>
    </r>
    <r>
      <rPr>
        <sz val="11"/>
        <rFont val="Calibri"/>
        <family val="2"/>
        <scheme val="minor"/>
      </rPr>
      <t xml:space="preserve">En este trimestre no se recibieron solicitudes externas o internas que debían ser atendidas por la Oficina de Control Interno.
</t>
    </r>
    <r>
      <rPr>
        <b/>
        <sz val="11"/>
        <rFont val="Calibri"/>
        <family val="2"/>
        <scheme val="minor"/>
      </rPr>
      <t>Oficina Asesora de Planeación (90%):</t>
    </r>
    <r>
      <rPr>
        <sz val="11"/>
        <rFont val="Calibri"/>
        <family val="2"/>
        <scheme val="minor"/>
      </rPr>
      <t xml:space="preserve">La OAP atiende la mayoría de solicitudes recibidas en ZEUS. Se encuentran pendientes algunas solicitudes por gestionar
</t>
    </r>
    <r>
      <rPr>
        <b/>
        <sz val="11"/>
        <rFont val="Calibri"/>
        <family val="2"/>
        <scheme val="minor"/>
      </rPr>
      <t>Presidencia (100%):</t>
    </r>
    <r>
      <rPr>
        <sz val="11"/>
        <rFont val="Calibri"/>
        <family val="2"/>
        <scheme val="minor"/>
      </rPr>
      <t xml:space="preserve">Se recibieron 755 solicitudes a través del aplicativo y fueron tramitadas en un 100% hasta el 30 de Junio de 2021.
</t>
    </r>
    <r>
      <rPr>
        <b/>
        <sz val="11"/>
        <rFont val="Calibri"/>
        <family val="2"/>
        <scheme val="minor"/>
      </rPr>
      <t xml:space="preserve">Gerencia de Sociedades en Liquidación (64,04%; 456/712): </t>
    </r>
    <r>
      <rPr>
        <sz val="11"/>
        <rFont val="Calibri"/>
        <family val="2"/>
        <scheme val="minor"/>
      </rPr>
      <t xml:space="preserve">Durante el primer semestre de 2021 se han recibido en la Gerencia de Sociedades en Liquidación 712 radicados por Zeus, de los cuales se han cerrado 456.
</t>
    </r>
    <r>
      <rPr>
        <b/>
        <sz val="11"/>
        <rFont val="Calibri"/>
        <family val="2"/>
        <scheme val="minor"/>
      </rPr>
      <t>Gerencia de Asuntos Legales (100%):</t>
    </r>
    <r>
      <rPr>
        <sz val="11"/>
        <rFont val="Calibri"/>
        <family val="2"/>
        <scheme val="minor"/>
      </rPr>
      <t xml:space="preserve">Se atendieron 56 solicitudes recibidas a través del sistema Zeus.
La ruta que identifica la evidencia:\\fileserver\publica\3 - Gerencia Jurídica\1. DEFENSA JUDICIAL -G.A.L\12. SOPORTE DE INDICADORES\II TRIMESTRE\RIESGOS OPERATIVOS- CORRUPCIÓN\SOLICITUDES_ATENDIDAS
</t>
    </r>
    <r>
      <rPr>
        <b/>
        <sz val="11"/>
        <rFont val="Calibri"/>
        <family val="2"/>
        <scheme val="minor"/>
      </rPr>
      <t>Gerencia Regional Occidente (85%</t>
    </r>
    <r>
      <rPr>
        <sz val="11"/>
        <rFont val="Calibri"/>
        <family val="2"/>
        <scheme val="minor"/>
      </rPr>
      <t xml:space="preserve">) ; Se trabaja sobre los radicados recibidos dando respuesta oportuna. Se tienen 917 solicitudes en total, 778  ya cuenta con repsuesta y  139  actualmente estan dentro del termino de respuesta.
</t>
    </r>
    <r>
      <rPr>
        <b/>
        <sz val="11"/>
        <rFont val="Calibri"/>
        <family val="2"/>
        <scheme val="minor"/>
      </rPr>
      <t>*Gerencia Regional Norte:</t>
    </r>
    <r>
      <rPr>
        <sz val="11"/>
        <rFont val="Calibri"/>
        <family val="2"/>
        <scheme val="minor"/>
      </rPr>
      <t xml:space="preserve"> 89,6%; La Regional ha recibido 347 peticiones, de las cuales, 311 han sido atendidas de manera oportuna y cerradas en sistema; las 36 restantes se encuentran pendientes de trámite y cierre.
</t>
    </r>
    <r>
      <rPr>
        <b/>
        <sz val="11"/>
        <rFont val="Calibri"/>
        <family val="2"/>
        <scheme val="minor"/>
      </rPr>
      <t>Gerencia Regional Centro Oriente:</t>
    </r>
    <r>
      <rPr>
        <sz val="11"/>
        <rFont val="Calibri"/>
        <family val="2"/>
        <scheme val="minor"/>
      </rPr>
      <t xml:space="preserve"> 99,37%; Se cumple con el 99% de los PQR, el 0,62 faltante para lograr el 100% se debió a falta de insumos entre otras circunstancias que no permitieron dar una respueta oportuna.
</t>
    </r>
    <r>
      <rPr>
        <b/>
        <sz val="11"/>
        <rFont val="Calibri"/>
        <family val="2"/>
        <scheme val="minor"/>
      </rPr>
      <t>* Gerencia Regional Sur Occidente:</t>
    </r>
    <r>
      <rPr>
        <sz val="11"/>
        <rFont val="Calibri"/>
        <family val="2"/>
        <scheme val="minor"/>
      </rPr>
      <t xml:space="preserve"> 55%; el aplicativo, un reporte que permita comparar las solicitudes recibidas vs las atendidas efectivamente, la presente comparación se realiza tomando como atendidas los zeus de salida (mes de marzo), excluyendo de estos las comunicaciones de desalojo y/o invitaciones a legalizar que no siempre responden a gestiones de requerimientos de terceros. es preciso indicar igualmente que, no todos los requerimientos cuentan con registro zeus, ya que ingresan por el aplicativo PQR. 
</t>
    </r>
    <r>
      <rPr>
        <b/>
        <sz val="11"/>
        <rFont val="Calibri"/>
        <family val="2"/>
        <scheme val="minor"/>
      </rPr>
      <t xml:space="preserve">Gerencia de Bienes Inmuebles Urbanos (51,63%): </t>
    </r>
    <r>
      <rPr>
        <sz val="11"/>
        <rFont val="Calibri"/>
        <family val="2"/>
        <scheme val="minor"/>
      </rPr>
      <t xml:space="preserve">De acuerdo al flujo de correspondencia recibido correspondiente unicamente a ZEUS
</t>
    </r>
    <r>
      <rPr>
        <b/>
        <sz val="11"/>
        <rFont val="Calibri"/>
        <family val="2"/>
        <scheme val="minor"/>
      </rPr>
      <t xml:space="preserve">Gerencia Comercial (98%): </t>
    </r>
    <r>
      <rPr>
        <sz val="11"/>
        <rFont val="Calibri"/>
        <family val="2"/>
        <scheme val="minor"/>
      </rPr>
      <t xml:space="preserve">Se debe revisar la inclusión en este indicador, la atención de PQRS de la plataforma de SAE.
Se sugiere que el indicador sea: Solicitudes asignadas correctamente/soicitudes recibidas.
Evidencia: \\fileserver\publica\5 - Gerencia Comercial\INFORMES Y REPORTES\INDICADORES GESTION\2021
</t>
    </r>
    <r>
      <rPr>
        <b/>
        <sz val="11"/>
        <rFont val="Calibri"/>
        <family val="2"/>
        <scheme val="minor"/>
      </rPr>
      <t xml:space="preserve">Gerencia de Bienes Inmuebles Rurales (95%): </t>
    </r>
    <r>
      <rPr>
        <sz val="11"/>
        <rFont val="Calibri"/>
        <family val="2"/>
        <scheme val="minor"/>
      </rPr>
      <t>el 5% faltante obedece a las solicitudes de elaboracion de estimados de renta - que operativamente es imposible atenderlos- son muchas solicitudes versus capacidad para hacer visitas y elaborar estimados de renta y entregar resultado rápido</t>
    </r>
    <r>
      <rPr>
        <b/>
        <sz val="11"/>
        <rFont val="Calibri"/>
        <family val="2"/>
        <scheme val="minor"/>
      </rPr>
      <t xml:space="preserve">
Gerencia de Sociedades Activas (57%; 1835/3229); </t>
    </r>
    <r>
      <rPr>
        <sz val="11"/>
        <rFont val="Calibri"/>
        <family val="2"/>
        <scheme val="minor"/>
      </rPr>
      <t xml:space="preserve">Por dar estricto cumplimiento a los requerimientos de contraloria y al cronograma establecido para celebración de asambleas se ha dado un atraso en la atención de solicitudes hechas a la Gerencia.
</t>
    </r>
    <r>
      <rPr>
        <b/>
        <sz val="11"/>
        <rFont val="Calibri"/>
        <family val="2"/>
        <scheme val="minor"/>
      </rPr>
      <t>Oficina de la Gestión de la Información</t>
    </r>
    <r>
      <rPr>
        <sz val="11"/>
        <rFont val="Calibri"/>
        <family val="2"/>
        <scheme val="minor"/>
      </rPr>
      <t xml:space="preserve">: 100%; Para el segundo trimestre se han gestionado los Zeus radicados a la OGI. 
Evidencia: Zeus
</t>
    </r>
    <r>
      <rPr>
        <b/>
        <sz val="11"/>
        <rFont val="Calibri"/>
        <family val="2"/>
        <scheme val="minor"/>
      </rPr>
      <t>GIT Depositarios:</t>
    </r>
    <r>
      <rPr>
        <sz val="11"/>
        <rFont val="Calibri"/>
        <family val="2"/>
        <scheme val="minor"/>
      </rPr>
      <t xml:space="preserve"> 97%; Para el segundo trimestre de 2021, se tiene un acumulado de 340 realacionadas a PQRS asignados al Git Depositarios, para el corte a junio 30 de 2021, hay 11 solictudes pendientes de respuesta encontrandose dentro del plazo oportuno para esta. </t>
    </r>
  </si>
  <si>
    <t xml:space="preserve">Puede ocurrir que no se inserten las piezas documentales en el expediente correspondiente </t>
  </si>
  <si>
    <t>Falta de conocimiento de las TRD
Fallas en la identificación de la codificación de la serie y subserie documental
Debido a la falta de capacidad operativa</t>
  </si>
  <si>
    <t>Extravío de documentos, incumplimiento de leyes, políticas y normativas
Ocasionando acumulación de documentos en el archivo central
Ocasionando la no disponibilidad inmediata de los documentos y/o expedientes
No se pueda soportar la gestión de la entidad</t>
  </si>
  <si>
    <t xml:space="preserve">Se cuenta con una verificación por parte del Comité Institucional de Desarrollo Administrativo.
</t>
  </si>
  <si>
    <t>* Documento de remisión a gestión documental
* Formatos de transferencia de expedientes al Archivo Central diligenciados
* Formatos transferencia de documentos para archivar en expedientes diligenciados
* Actas de Comité</t>
  </si>
  <si>
    <t>(Solicitudes de gestión documental verificadas por Comité Institucional/ Solicitudes de gestión documental requeridas para verificación de Comité Institucional)*100%</t>
  </si>
  <si>
    <t>Se tiene formato para las transferencias de las dependencias al archivo, pero no requieren autorización por parte del Comité
F-GD2-185 Transferencia de documentos para archivar en expedientes</t>
  </si>
  <si>
    <t>Se cuenta con una verificación por parte del líder del proceso.</t>
  </si>
  <si>
    <t>* Carpetas físicas con hojas de control de expedientes
* Cajas y carpetas rotuladas
* Formatos transferencia de documentos para archivar en expedientes diligenciados</t>
  </si>
  <si>
    <t>(Transferencias documentales validadas/ Transferencias documentales requeridas)*100%</t>
  </si>
  <si>
    <t>En el procedimiento de transferencias documentales se establece que las dependencias hacen las transferencias cuando lo requieran.
Las hojas de control se tiene para las historias laborales y contratos de arrendamiento entregados por las regionales. Y cocntratos administrativos entregados por la Gerencia de Contratación</t>
  </si>
  <si>
    <t xml:space="preserve">Se realiza levantamiento información directamente con el área dando cumplimiento a la normatividad de gestión documental
</t>
  </si>
  <si>
    <t>* Actas de reunión con áreas de levantamiento de información de TRD</t>
  </si>
  <si>
    <t>(Áreas con levantamiento de TRD/Áreas de la entidad)*100%</t>
  </si>
  <si>
    <t>Ya se realizo un levantamiento de información para la actualización de las TRD, pero esta actualización se realiza sólo bajo unas condiciones especiales, no es una actividad permanente.</t>
  </si>
  <si>
    <t xml:space="preserve">Se cuenta con una verificación por parte del líder del proceso.
</t>
  </si>
  <si>
    <t>Se realiza retroalimentación y socialización de las TRD</t>
  </si>
  <si>
    <t>* Formatos de actualización Tabla de Retención Documental recibidos
* Actas de reunión con áreas de levantamiento de información de TRD</t>
  </si>
  <si>
    <t>(Solicitudes de actualización TRD atendidas/Solicitudes de actualización TRD recibidas)*100%</t>
  </si>
  <si>
    <t>GESTIÓN JURÍDICA</t>
  </si>
  <si>
    <t>Se puede presentar Indebido planteamiento de las estrategias para la defensa jurídica</t>
  </si>
  <si>
    <t>Debido a la mala interpretación de la normatividad vigente
Debido  a no contar con los recursos necesarios y/o información suficiente
Debido al no entendimiento del requerimiento
Debido a la falta de políticas establecidas por SAE</t>
  </si>
  <si>
    <t>Lo que generaría sanciones de tipo legal, administrativo, tributario y por parte de los entes de control
Lo que generaría pérdida de Credibilidad de la SAE
Lo que generaría pérdidas económicas
Lo que generaría pérdida de procesos judiciales</t>
  </si>
  <si>
    <t xml:space="preserve">Aplicación del procedimiento de representación Judicial P-GJ1-081
</t>
  </si>
  <si>
    <t>* Lineamientos de la defensa jurídica
* Demandas o solicitudes de conciliación recibidas
* Contestación de demandas o solicitudes de conciliación
* Ficha de presentación de casos diligenciada
* Base de datos con estado de casos
* Informes de litigiosidad</t>
  </si>
  <si>
    <t>( Demandas o solicitudes de conciliciación con gestión/Demandas o solicitudes de conciliciación allegadas)* 100%</t>
  </si>
  <si>
    <t>Se recibieron 13 solicitudes de conciliación o demandas las cuales fueron gestionadas en el periodo.
La ruta que identifica la evidencia:\\fileserver\publica\3 - Gerencia Jurídica\1. DEFENSA JUDICIAL -G.A.L\12. SOPORTE DE INDICADORES\II TRIMESTRE\RIESGOS OPERATIVOS- CORRUPCIÓN\DEMANDAS_CONCILIACIONES</t>
  </si>
  <si>
    <t xml:space="preserve">P-GJ2-079_Procedimiento_Atención_Conceptos_Juridicos
</t>
  </si>
  <si>
    <t>* Lineamientos de la defensa jurídica
* Conceptos jurídicos emitidos</t>
  </si>
  <si>
    <t>(Conceptos jurídicos emitidos/ Conceptos jurídicos solicitados)*100%</t>
  </si>
  <si>
    <t>Se atendieron 22 conceptos de 28 recibidos para generar
La ruta que identifica la evidencia:\\fileserver\publica\3 - Gerencia Jurídica\1. DEFENSA JUDICIAL -G.A.L\12. SOPORTE DE INDICADORES\II TRIMESTRE\RIESGOS OPERATIVOS- CORRUPCIÓN\CONCEPTOS_JURIDICOS</t>
  </si>
  <si>
    <t xml:space="preserve">P-GJ2-080_Procedimiento_revision_y_expedicion_de_actos_administrativos
</t>
  </si>
  <si>
    <t>* Lineamientos de la defensa jurídica
* Libro y bases de excel diligenciadas con gestión de revisión y expedición de actos administrativos
* Actos administrativos expedidos</t>
  </si>
  <si>
    <t>(Actos administrativos revisados y/o expedidos/ Solicitudes de actos administrativos requeridos)*100%</t>
  </si>
  <si>
    <t>Se revisaron 204 actos administrativos de 256 recibidos para revisión.
En la siguiente ruta se observa la información: \\fileserver\publica\3 - Gerencia Jurídica\MAPA DE RIESGOS\49</t>
  </si>
  <si>
    <t>P-GJ1-070_Procedimiento_Tutelas</t>
  </si>
  <si>
    <t>* Lineamientos de la defensa jurídica
* Base de datos de registro y gestión de tutelas
* Oficios de respuestas a tutelas</t>
  </si>
  <si>
    <t>(Tutelas con contestación/Total de tutelas recibidas)*100%</t>
  </si>
  <si>
    <t>Se contestaron 212 tutelas de 212 recibidas
La ruta que identifica la evidencia:\\fileserver\publica\3 - Gerencia Jurídica\1. DEFENSA JUDICIAL -G.A.L\12. SOPORTE DE INDICADORES\II TRIMESTRE\RIESGOS OPERATIVOS- CORRUPCIÓN\TUTELAS</t>
  </si>
  <si>
    <t>ADQUISICIONES</t>
  </si>
  <si>
    <t>Se podría presentar una  inadecuada identificación  de las necesidades a contratar.</t>
  </si>
  <si>
    <t>Debido a que no se identifiquen necesidades en común con las otras áreas
Debido a intereses personales
Debido al desconocimiento del mercado
Debido a la falta de disponibilidad  de proveedores idóneos
Desconocimiento de los procesos de la entidad</t>
  </si>
  <si>
    <t>Sanciones por parte de los organismos de control
Incumplimiento de planes y programas institucionales
Pérdida de oportunidad de negocio
Detrimento patrimonial para la Sociedad de Activos Especiales S.A.S.
Ocasiona reprocesos dentro de la operación
Pérdida de credibilidad</t>
  </si>
  <si>
    <t xml:space="preserve">Aplicación P-BS1-023_Elaboracion_y_Actualizacion_del_Plan_Anual_de_Adquisiciones, en el cual se identifican y se validan las diferentes necesidades de contratación de las áreas y existe una aprobación de dicho plan. 
</t>
  </si>
  <si>
    <t>* Formato de estudios previos FDEE
* Acta de comités 
* Plan Anual de Adquisiciones actualizado</t>
  </si>
  <si>
    <t xml:space="preserve">Gerente de contratos </t>
  </si>
  <si>
    <t>(Necesidades contractuales aprobadas incorporadas en Plan Anual de Adquisiciones/ Necesidades contractuales aprobadas)*100%</t>
  </si>
  <si>
    <t>* 40 lineas del PAA
* Las necesidades contractuales aprobadas siempre deben estar reflejadas en las necesidades aprobadas en el PAA, porque en caso contrario no serián aprobadas por la Gerencia de Contratos</t>
  </si>
  <si>
    <t xml:space="preserve">Aplicación Procedimiento elaboración de Estudios Previos
</t>
  </si>
  <si>
    <r>
      <t xml:space="preserve">Gerencia de Contratos </t>
    </r>
    <r>
      <rPr>
        <sz val="11"/>
        <rFont val="Calibri"/>
        <family val="2"/>
        <scheme val="minor"/>
      </rPr>
      <t>(54%; 18/33): Se han subido al ERP un total de 33 estudios previos sumado lo de SAE como FRISCO y se han aprobado 18. Los demás, o no se remitieron a revisión de contratos,  están en ajustes en el área usuaria o fueron rechazados</t>
    </r>
    <r>
      <rPr>
        <b/>
        <sz val="11"/>
        <rFont val="Calibri"/>
        <family val="2"/>
        <scheme val="minor"/>
      </rPr>
      <t xml:space="preserve">
</t>
    </r>
    <r>
      <rPr>
        <sz val="11"/>
        <rFont val="Calibri"/>
        <family val="2"/>
        <scheme val="minor"/>
      </rPr>
      <t xml:space="preserve">
</t>
    </r>
    <r>
      <rPr>
        <b/>
        <sz val="11"/>
        <rFont val="Calibri"/>
        <family val="2"/>
        <scheme val="minor"/>
      </rPr>
      <t>Gerencia Financiera;</t>
    </r>
    <r>
      <rPr>
        <sz val="11"/>
        <rFont val="Calibri"/>
        <family val="2"/>
        <scheme val="minor"/>
      </rPr>
      <t xml:space="preserve"> 100%; Se realizaó la prórroga del contrato del custodio de valores por dos meses adicionales. La gerencia cuenta con 3 contratos ejectuándose. Estos reposan en la Gerencia Financiera y Gerencia de Contratos. Se implementan los procedimientos del Macroproceso de Adquisición de Bienes y Servicios para la contratación de nuevos proveedores. Los servicios contratados se realizan bajo el manual de contratación de la entidad. Se cumple con el procedimiento de supervisión de contratos
</t>
    </r>
    <r>
      <rPr>
        <b/>
        <sz val="11"/>
        <rFont val="Calibri"/>
        <family val="2"/>
        <scheme val="minor"/>
      </rPr>
      <t>Gerencia de Bienes Muebles (100%)</t>
    </r>
    <r>
      <rPr>
        <sz val="11"/>
        <rFont val="Calibri"/>
        <family val="2"/>
        <scheme val="minor"/>
      </rPr>
      <t xml:space="preserve">; Se han adelantado 20 estudios previos donde 10 corresppnden a modificaciones a contratos ya existentes en la GBM, como es semovientes, muellajes y arrendamientos y otros 10 corresponden a contratación nueva refeente a coltan, comercialización, arte, cajillas de seguridad, cerramiento hipopotamos entre otros
</t>
    </r>
    <r>
      <rPr>
        <b/>
        <sz val="11"/>
        <rFont val="Calibri"/>
        <family val="2"/>
        <scheme val="minor"/>
      </rPr>
      <t>Gerencia de Proyectos Especiales (100%):</t>
    </r>
    <r>
      <rPr>
        <sz val="11"/>
        <rFont val="Calibri"/>
        <family val="2"/>
        <scheme val="minor"/>
      </rPr>
      <t xml:space="preserve">Durante el segundo semestre se programó realizar un estudio de mercado, el cual fué diligenciado con los parámetros exigibles.
</t>
    </r>
    <r>
      <rPr>
        <b/>
        <sz val="11"/>
        <rFont val="Calibri"/>
        <family val="2"/>
        <scheme val="minor"/>
      </rPr>
      <t>Gerencia de Talento Humano (100%);</t>
    </r>
    <r>
      <rPr>
        <sz val="11"/>
        <rFont val="Calibri"/>
        <family val="2"/>
        <scheme val="minor"/>
      </rPr>
      <t xml:space="preserve"> 4/4; *Carpeta de supervisión del contrato; *Seven Módulo Proveedores- Estudios previos; *Según el tipo de contrato se sube a la página web</t>
    </r>
    <r>
      <rPr>
        <b/>
        <sz val="11"/>
        <rFont val="Calibri"/>
        <family val="2"/>
        <scheme val="minor"/>
      </rPr>
      <t xml:space="preserve">
</t>
    </r>
    <r>
      <rPr>
        <sz val="11"/>
        <rFont val="Calibri"/>
        <family val="2"/>
        <scheme val="minor"/>
      </rPr>
      <t xml:space="preserve">
</t>
    </r>
    <r>
      <rPr>
        <b/>
        <sz val="11"/>
        <rFont val="Calibri"/>
        <family val="2"/>
        <scheme val="minor"/>
      </rPr>
      <t>Gerencia Técnica (100%)</t>
    </r>
    <r>
      <rPr>
        <sz val="11"/>
        <rFont val="Calibri"/>
        <family val="2"/>
        <scheme val="minor"/>
      </rPr>
      <t xml:space="preserve">; Se han realizado todos los estudios previos programados para el periodo y de igual manera se han ingresado en el aplicativo SEVEN 
</t>
    </r>
    <r>
      <rPr>
        <b/>
        <sz val="11"/>
        <rFont val="Calibri"/>
        <family val="2"/>
        <scheme val="minor"/>
      </rPr>
      <t xml:space="preserve">
GIT Servicios Administrativos (100%):</t>
    </r>
    <r>
      <rPr>
        <sz val="11"/>
        <rFont val="Calibri"/>
        <family val="2"/>
        <scheme val="minor"/>
      </rPr>
      <t xml:space="preserve"> Al ser esta un área de servicio, todos los servicios o adquisición de bienes que el area debe procesar son generados a raíz de una necesidad o requerimiento debidamente justificado y cumpliendo con lo establecido en el Manual de Contratación. Son diligenciados y entregados al área contractual los soportes y demás documentos que respaldan la necesidad de la contratación (Estudios previos, análisis del sector, ofertas, entre otros).Todas las solicitudes de contratación en sus etapas pre y contractual son debidamente registradas y procesadas en el aplicativo Seven.</t>
    </r>
    <r>
      <rPr>
        <b/>
        <sz val="11"/>
        <rFont val="Calibri"/>
        <family val="2"/>
        <scheme val="minor"/>
      </rPr>
      <t xml:space="preserve">
</t>
    </r>
    <r>
      <rPr>
        <sz val="11"/>
        <rFont val="Calibri"/>
        <family val="2"/>
        <scheme val="minor"/>
      </rPr>
      <t xml:space="preserve">
</t>
    </r>
    <r>
      <rPr>
        <b/>
        <sz val="11"/>
        <rFont val="Calibri"/>
        <family val="2"/>
        <scheme val="minor"/>
      </rPr>
      <t xml:space="preserve">GIT Archivo y Correspondencia (100%): </t>
    </r>
    <r>
      <rPr>
        <sz val="11"/>
        <rFont val="Calibri"/>
        <family val="2"/>
        <scheme val="minor"/>
      </rPr>
      <t xml:space="preserve">Publicado en página web: https://www.saesas.gov.co/transparencia_acceso_informaciOn_pUblica/8_contratacion/8_1_publicacion_informacion_30030/procesos_curso/2021/contratacion_abreviada_2_2021_aseo_89918
</t>
    </r>
    <r>
      <rPr>
        <b/>
        <sz val="11"/>
        <rFont val="Calibri"/>
        <family val="2"/>
        <scheme val="minor"/>
      </rPr>
      <t xml:space="preserve">GIT Aseguramiento de la Info: </t>
    </r>
    <r>
      <rPr>
        <sz val="11"/>
        <rFont val="Calibri"/>
        <family val="2"/>
        <scheme val="minor"/>
      </rPr>
      <t xml:space="preserve">100%; A la fecha este  GIT no ha realizado estudios previos para contratación.
</t>
    </r>
    <r>
      <rPr>
        <b/>
        <sz val="11"/>
        <rFont val="Calibri"/>
        <family val="2"/>
        <scheme val="minor"/>
      </rPr>
      <t xml:space="preserve">Oficina de Comunicaciones y Atención al Ciudadano (100%): </t>
    </r>
    <r>
      <rPr>
        <sz val="11"/>
        <rFont val="Calibri"/>
        <family val="2"/>
        <scheme val="minor"/>
      </rPr>
      <t>No se materializó el riesgo.  La Oficina de Comunicaciones y Atención al Ciudadano aplica el proceso de contratación conforme a los parametros establecidos por la Entidad en el aplicativo  ERP y el P-BS1-024 Procedimiento Elaboración Estudios Previos</t>
    </r>
    <r>
      <rPr>
        <b/>
        <sz val="11"/>
        <rFont val="Calibri"/>
        <family val="2"/>
        <scheme val="minor"/>
      </rPr>
      <t xml:space="preserve">
</t>
    </r>
    <r>
      <rPr>
        <sz val="11"/>
        <rFont val="Calibri"/>
        <family val="2"/>
        <scheme val="minor"/>
      </rPr>
      <t xml:space="preserve">
</t>
    </r>
    <r>
      <rPr>
        <b/>
        <sz val="11"/>
        <rFont val="Calibri"/>
        <family val="2"/>
        <scheme val="minor"/>
      </rPr>
      <t xml:space="preserve">Oficina de Control Interno: </t>
    </r>
    <r>
      <rPr>
        <sz val="11"/>
        <rFont val="Calibri"/>
        <family val="2"/>
        <scheme val="minor"/>
      </rPr>
      <t xml:space="preserve">NA; La Oficina de Control Interno  no se encuentra con ningún contrato a cargo.
</t>
    </r>
    <r>
      <rPr>
        <b/>
        <sz val="11"/>
        <rFont val="Calibri"/>
        <family val="2"/>
        <scheme val="minor"/>
      </rPr>
      <t xml:space="preserve">Oficina Asesora de Planeación: </t>
    </r>
    <r>
      <rPr>
        <sz val="11"/>
        <rFont val="Calibri"/>
        <family val="2"/>
        <scheme val="minor"/>
      </rPr>
      <t xml:space="preserve">100%; Durante el primer semestre el área no programo la documentación de algún estudio previo dado que no se presentaron necesidades contractuales que conllevarán a su ejecución. La OAP aplica este control al 100% cada vez que realiza su ejecución.
</t>
    </r>
    <r>
      <rPr>
        <b/>
        <sz val="11"/>
        <rFont val="Calibri"/>
        <family val="2"/>
        <scheme val="minor"/>
      </rPr>
      <t>Presidencia:</t>
    </r>
    <r>
      <rPr>
        <sz val="11"/>
        <rFont val="Calibri"/>
        <family val="2"/>
        <scheme val="minor"/>
      </rPr>
      <t xml:space="preserve">No se han efectuado nuevas contrataciones desde Presidencia
</t>
    </r>
    <r>
      <rPr>
        <b/>
        <sz val="11"/>
        <rFont val="Calibri"/>
        <family val="2"/>
        <scheme val="minor"/>
      </rPr>
      <t>Gerencia de Sociedades en Liquidación:</t>
    </r>
    <r>
      <rPr>
        <sz val="11"/>
        <rFont val="Calibri"/>
        <family val="2"/>
        <scheme val="minor"/>
      </rPr>
      <t xml:space="preserve"> 100%; La Gerencia de Sociedades en Liquidación no tuvo necesidades contractuales que requirieran programacion y elaboracion de estudios previos.
</t>
    </r>
    <r>
      <rPr>
        <b/>
        <sz val="11"/>
        <rFont val="Calibri"/>
        <family val="2"/>
        <scheme val="minor"/>
      </rPr>
      <t xml:space="preserve">Gerencia de Asuntos Legales (100%) </t>
    </r>
    <r>
      <rPr>
        <sz val="11"/>
        <rFont val="Calibri"/>
        <family val="2"/>
        <scheme val="minor"/>
      </rPr>
      <t xml:space="preserve">:Se programaron 1 Estudios previos para el primer trimestre.
La ruta que identifica la evidencia:\\fileserver\publica\3 - Gerencia Jurídica\1. DEFENSA JUDICIAL -G.A.L\12. SOPORTE DE INDICADORES\II TRIMESTRE\RIESGOS OPERATIVOS- CORRUPCIÓN\ESTUDIOS_PREVIOS_DILIGENCIADOS
</t>
    </r>
    <r>
      <rPr>
        <b/>
        <sz val="11"/>
        <rFont val="Calibri"/>
        <family val="2"/>
        <scheme val="minor"/>
      </rPr>
      <t xml:space="preserve">Gerencia Regional Occidente:(100%) </t>
    </r>
    <r>
      <rPr>
        <sz val="11"/>
        <rFont val="Calibri"/>
        <family val="2"/>
        <scheme val="minor"/>
      </rPr>
      <t xml:space="preserve">Se realizan estudios previos cumpliendo con los requisitos del manual de contratacion y con los procedimientos de la gerencia de contratos y son remitidos  a dicha gerencia para su respectiva revision y tramite, en el trimestre objeto de seguimiento  se remitió solo un estudio previo por parte de la Regional Occidente.
</t>
    </r>
    <r>
      <rPr>
        <b/>
        <sz val="11"/>
        <rFont val="Calibri"/>
        <family val="2"/>
        <scheme val="minor"/>
      </rPr>
      <t>*Gerencia Regional Norte: 100%</t>
    </r>
    <r>
      <rPr>
        <sz val="11"/>
        <rFont val="Calibri"/>
        <family val="2"/>
        <scheme val="minor"/>
      </rPr>
      <t xml:space="preserve">; Finalizado, se realizó modificación de contrato de ROM realizando adición y prórroga \\fileserver\publica\45 - Regional Norte\COORDINACION COMERCIAL\ROM\CONTRATO 087-2019-ROM NACIONAL\22 MODIFICION 2
</t>
    </r>
    <r>
      <rPr>
        <b/>
        <sz val="11"/>
        <rFont val="Calibri"/>
        <family val="2"/>
        <scheme val="minor"/>
      </rPr>
      <t>Gerencia Regional Centro Oriente:</t>
    </r>
    <r>
      <rPr>
        <sz val="11"/>
        <rFont val="Calibri"/>
        <family val="2"/>
        <scheme val="minor"/>
      </rPr>
      <t xml:space="preserve"> 80%; Se toma el valor del 80%, teniendo en cuenta que  las solicitudes ROM son cambiantes ya que la ejecución de las reparaciones estan sujetas a procesos de arrendamiento, saneamientos ,estado de cartera, la urgencia de la reparacion, entre otros, por lo tanto la programación prevista para la elaboracion de estudios previos puede cambiar dependiendo el tiempo de adjudicación y  el incio real de contrato
</t>
    </r>
    <r>
      <rPr>
        <b/>
        <sz val="11"/>
        <rFont val="Calibri"/>
        <family val="2"/>
        <scheme val="minor"/>
      </rPr>
      <t xml:space="preserve">* Gerencia Regional Sur Occidente: </t>
    </r>
    <r>
      <rPr>
        <sz val="11"/>
        <rFont val="Calibri"/>
        <family val="2"/>
        <scheme val="minor"/>
      </rPr>
      <t xml:space="preserve">100%
</t>
    </r>
    <r>
      <rPr>
        <b/>
        <sz val="11"/>
        <rFont val="Calibri"/>
        <family val="2"/>
        <scheme val="minor"/>
      </rPr>
      <t xml:space="preserve">Gerencia de Bienes Inmuebles Urbanos: 100%: </t>
    </r>
    <r>
      <rPr>
        <sz val="11"/>
        <rFont val="Calibri"/>
        <family val="2"/>
        <scheme val="minor"/>
      </rPr>
      <t xml:space="preserve">Se llevaron a cabo de acuerdo a la parametrización estipulada por la Entidad de acuerdo al procedimiento
</t>
    </r>
    <r>
      <rPr>
        <b/>
        <sz val="11"/>
        <rFont val="Calibri"/>
        <family val="2"/>
        <scheme val="minor"/>
      </rPr>
      <t xml:space="preserve">
Gerencia Comercial (100%):</t>
    </r>
    <r>
      <rPr>
        <sz val="11"/>
        <rFont val="Calibri"/>
        <family val="2"/>
        <scheme val="minor"/>
      </rPr>
      <t xml:space="preserve"> Se han realizado todos los estudios previos requeridos a la Gerencia Comercial.
Evidencias: \\fileserver\publica\5 - Gerencia Comercial\CONTRATOS GERENCIA COMERCIAL
</t>
    </r>
    <r>
      <rPr>
        <b/>
        <sz val="11"/>
        <rFont val="Calibri"/>
        <family val="2"/>
        <scheme val="minor"/>
      </rPr>
      <t>Gerencia de Bienes Inmuebles Rurales (NA):</t>
    </r>
    <r>
      <rPr>
        <sz val="11"/>
        <rFont val="Calibri"/>
        <family val="2"/>
        <scheme val="minor"/>
      </rPr>
      <t xml:space="preserve"> Se presentó la necesidad de contratar un servicio masivo de realizacion de estimados de renta, pero los estudios previos los adelanto la vicepresidencia de Bienes Inmuebles  y Muebles</t>
    </r>
    <r>
      <rPr>
        <b/>
        <sz val="11"/>
        <rFont val="Calibri"/>
        <family val="2"/>
        <scheme val="minor"/>
      </rPr>
      <t xml:space="preserve">
Gerencia de Sociedades Activas (100%); </t>
    </r>
    <r>
      <rPr>
        <sz val="11"/>
        <rFont val="Calibri"/>
        <family val="2"/>
        <scheme val="minor"/>
      </rPr>
      <t xml:space="preserve">Con el objeto de contratar servicios especiales se realizan estudios previos acordes a la normatividad y siguiendo los lineamientos de la Sociedad de Activos Especiales SAS, con el fin de evitar la contratación de un servicio innecesario. Se evidencia que el riesgo No. 26, es similar. </t>
    </r>
    <r>
      <rPr>
        <b/>
        <sz val="11"/>
        <rFont val="Calibri"/>
        <family val="2"/>
        <scheme val="minor"/>
      </rPr>
      <t xml:space="preserve">
Oficina de Gestión de la información: </t>
    </r>
    <r>
      <rPr>
        <sz val="11"/>
        <rFont val="Calibri"/>
        <family val="2"/>
        <scheme val="minor"/>
      </rPr>
      <t xml:space="preserve">100%;Los estudios previos realizados para el segundo trimestre de 2021 fueron validados por la Gerencia de Contratos y se encuentran alineados al procedimiento correspondiente y las necesidades relacionadas se ajustan al plan anual. Evidencia:Entregas a la Gerencia de Contratos - Carpetas de Contratos en la OGI
</t>
    </r>
    <r>
      <rPr>
        <b/>
        <sz val="11"/>
        <rFont val="Calibri"/>
        <family val="2"/>
        <scheme val="minor"/>
      </rPr>
      <t>GIT Depositarios:</t>
    </r>
    <r>
      <rPr>
        <sz val="11"/>
        <rFont val="Calibri"/>
        <family val="2"/>
        <scheme val="minor"/>
      </rPr>
      <t xml:space="preserve"> NA; El Git de Depositarios Provisionales y Liquidadores no ejecuta contratos con terceros</t>
    </r>
  </si>
  <si>
    <t xml:space="preserve">Comité de Contratos
</t>
  </si>
  <si>
    <t xml:space="preserve">* Acta de comités </t>
  </si>
  <si>
    <t xml:space="preserve">(Comités de contratación realizados/ comités de contratación solicitados por necesidad) * 100% </t>
  </si>
  <si>
    <t>Aplicación Procedimiento de Elaboración y Actualización del presupuesto</t>
  </si>
  <si>
    <t>* Formatos de anteproyecto presupuestal enviado por las áreas
* Formatos de compromisos a largo plazo enviado por las áreas, cuando corresponda.
* Presupuesto aprobado por CNE comunicado a áreas</t>
  </si>
  <si>
    <t>Puede ocurrir que existan debilidades para realizar la supervisión o interventoría del contrato.</t>
  </si>
  <si>
    <t>Debido a que no se cuenta con el perfil y competencias de los empleados dentro de la entidad
Debido a la diversidad técnica en los objetos de los contratos
Debido al desconocimiento del manual de contratación
Debido al no cumplimiento del procedimiento</t>
  </si>
  <si>
    <t>Que no se cumpla con los objetivos del contrato
Pérdidas económicas para SAE
Pérdida de credibilidad
Pérdida de oportunidad en la gestión
Incumplimiento de las metas de la SAE
Sanciones y demandas
Imposibilidad de reclamaciones contractuales</t>
  </si>
  <si>
    <t>Aplicación del  procedimiento de supervisión o interventoría y liquidación de contratos</t>
  </si>
  <si>
    <t xml:space="preserve">* Informe de ejecución  y certificado de cumplimiento </t>
  </si>
  <si>
    <t>(Contratos supervisados con informes de ejecución actualizados/ Contratos supervisados) *100%</t>
  </si>
  <si>
    <r>
      <rPr>
        <b/>
        <sz val="11"/>
        <rFont val="Calibri"/>
        <family val="2"/>
        <scheme val="minor"/>
      </rPr>
      <t xml:space="preserve">Gerencia Regional Occidente: </t>
    </r>
    <r>
      <rPr>
        <sz val="11"/>
        <rFont val="Calibri"/>
        <family val="2"/>
        <scheme val="minor"/>
      </rPr>
      <t xml:space="preserve">100%; Se realizan de manera mensual los respectivos informes y se remiten para su publicacion en la pagina web de la entidad.
</t>
    </r>
    <r>
      <rPr>
        <b/>
        <sz val="11"/>
        <rFont val="Calibri"/>
        <family val="2"/>
        <scheme val="minor"/>
      </rPr>
      <t xml:space="preserve">
Gerencia Regional Norte:</t>
    </r>
    <r>
      <rPr>
        <sz val="11"/>
        <rFont val="Calibri"/>
        <family val="2"/>
        <scheme val="minor"/>
      </rPr>
      <t xml:space="preserve"> 67%; En ejecución, se trabaja en los informes de seguimiento mensual, se tienen correos de seguimiento , formato de evaluación de provedores se realiza al final del contrato, en actas de entrega de inmuebles se califica el contratista, carpeta \\fileserver\publica\45 - Regional Norte\COORDINACION COMERCIAL\ROM\CONTRATO 087-2019-ROM NACIONAL para el contrato de ROM  y \\fileserver\publica\45 - Regional Norte\COORDINACION COMERCIAL\PUBLICACIONES para el contrato de publicaciones con el HEraldo 
</t>
    </r>
    <r>
      <rPr>
        <b/>
        <sz val="11"/>
        <rFont val="Calibri"/>
        <family val="2"/>
        <scheme val="minor"/>
      </rPr>
      <t xml:space="preserve">Gerencia Regional Centro Oriente; </t>
    </r>
    <r>
      <rPr>
        <sz val="11"/>
        <rFont val="Calibri"/>
        <family val="2"/>
        <scheme val="minor"/>
      </rPr>
      <t xml:space="preserve">100%; Con ROM ha sido supervisado y ejecutado en su 100%
</t>
    </r>
    <r>
      <rPr>
        <b/>
        <sz val="11"/>
        <rFont val="Calibri"/>
        <family val="2"/>
        <scheme val="minor"/>
      </rPr>
      <t xml:space="preserve">* Gerencia Regional Sur Occidente: </t>
    </r>
    <r>
      <rPr>
        <sz val="11"/>
        <rFont val="Calibri"/>
        <family val="2"/>
        <scheme val="minor"/>
      </rPr>
      <t xml:space="preserve">100%; La regional cuenta con dos contratos en supervisión, el contrato ROM, y el contrato CAMARCA; para el caso especifico del contrato ROM se realiza informe de supervisión del contrato, los estudios previos para las adiciones y las actas de control para cada obra ejecutada (inicio y terminación)- en cuanto al contrato de CAMARCA se realiza el informe de supervisión mensual y listas de chequeo por actividad realizada. 
</t>
    </r>
    <r>
      <rPr>
        <b/>
        <sz val="11"/>
        <rFont val="Calibri"/>
        <family val="2"/>
        <scheme val="minor"/>
      </rPr>
      <t>G.Bienes Muebles:</t>
    </r>
    <r>
      <rPr>
        <sz val="11"/>
        <rFont val="Calibri"/>
        <family val="2"/>
        <scheme val="minor"/>
      </rPr>
      <t xml:space="preserve"> 100%; En la pagina web se encuentran registrados al dia todos los informes de supervision de contratos a cargo de la GBM
</t>
    </r>
    <r>
      <rPr>
        <b/>
        <sz val="11"/>
        <rFont val="Calibri"/>
        <family val="2"/>
        <scheme val="minor"/>
      </rPr>
      <t xml:space="preserve">G. Técnica: 100%; </t>
    </r>
    <r>
      <rPr>
        <sz val="11"/>
        <rFont val="Calibri"/>
        <family val="2"/>
        <scheme val="minor"/>
      </rPr>
      <t xml:space="preserve">Se ha realizado los seguimientos correspondientes a los contratos vigentes, al momento del pago se realiza el informe de ejecución del contrato.
</t>
    </r>
    <r>
      <rPr>
        <b/>
        <sz val="11"/>
        <rFont val="Calibri"/>
        <family val="2"/>
        <scheme val="minor"/>
      </rPr>
      <t xml:space="preserve">G. Sociedades Activas; 100%: </t>
    </r>
    <r>
      <rPr>
        <sz val="11"/>
        <rFont val="Calibri"/>
        <family val="2"/>
        <scheme val="minor"/>
      </rPr>
      <t xml:space="preserve"> Se verifica el cumplimiento de las actividades contratadas a través del informe de ejecución del contrato.
</t>
    </r>
    <r>
      <rPr>
        <b/>
        <sz val="11"/>
        <rFont val="Calibri"/>
        <family val="2"/>
        <scheme val="minor"/>
      </rPr>
      <t xml:space="preserve">G. Financiera; 100%;  </t>
    </r>
    <r>
      <rPr>
        <sz val="11"/>
        <rFont val="Calibri"/>
        <family val="2"/>
        <scheme val="minor"/>
      </rPr>
      <t xml:space="preserve">Se lleva el registro mensual de los formtos de cumplimiento contractual. Estos se publican en la página web de la SAE.
</t>
    </r>
    <r>
      <rPr>
        <b/>
        <sz val="11"/>
        <rFont val="Calibri"/>
        <family val="2"/>
        <scheme val="minor"/>
      </rPr>
      <t xml:space="preserve">G. Talento Humano: 100%; 24/24; </t>
    </r>
    <r>
      <rPr>
        <sz val="11"/>
        <rFont val="Calibri"/>
        <family val="2"/>
        <scheme val="minor"/>
      </rPr>
      <t xml:space="preserve">*Los informes de ejecución del contrato se sube a la plataforma web.; *Carpetas de supervisión del contrato
</t>
    </r>
    <r>
      <rPr>
        <b/>
        <sz val="11"/>
        <rFont val="Calibri"/>
        <family val="2"/>
        <scheme val="minor"/>
      </rPr>
      <t xml:space="preserve">GIT Aseguramiento Info: </t>
    </r>
    <r>
      <rPr>
        <sz val="11"/>
        <rFont val="Calibri"/>
        <family val="2"/>
        <scheme val="minor"/>
      </rPr>
      <t xml:space="preserve">100%; Este GIT no realiza supervisión de contratos.
</t>
    </r>
    <r>
      <rPr>
        <b/>
        <sz val="11"/>
        <rFont val="Calibri"/>
        <family val="2"/>
        <scheme val="minor"/>
      </rPr>
      <t xml:space="preserve">Presidencia: 100% (2/2): </t>
    </r>
    <r>
      <rPr>
        <sz val="11"/>
        <rFont val="Calibri"/>
        <family val="2"/>
        <scheme val="minor"/>
      </rPr>
      <t xml:space="preserve">Se tiene seguimiento a un solo contrato () que depende de Presidencia y un convenio interadministrativo (convenio 001 de 2020). 
</t>
    </r>
    <r>
      <rPr>
        <b/>
        <sz val="11"/>
        <rFont val="Calibri"/>
        <family val="2"/>
        <scheme val="minor"/>
      </rPr>
      <t xml:space="preserve">G Proyectos Especiales: </t>
    </r>
    <r>
      <rPr>
        <sz val="11"/>
        <rFont val="Calibri"/>
        <family val="2"/>
        <scheme val="minor"/>
      </rPr>
      <t xml:space="preserve">75%; 3/4; Durante el segundo semestre se ejecutaron 4 contratos de los cuales 3, tienen informes de ejecución.
El Consorcio Fondo de Víctimas no presentó informe durante el mes de junio.
</t>
    </r>
    <r>
      <rPr>
        <b/>
        <sz val="11"/>
        <rFont val="Calibri"/>
        <family val="2"/>
        <scheme val="minor"/>
      </rPr>
      <t xml:space="preserve">G. Sociedades en liquidación: </t>
    </r>
    <r>
      <rPr>
        <sz val="11"/>
        <rFont val="Calibri"/>
        <family val="2"/>
        <scheme val="minor"/>
      </rPr>
      <t xml:space="preserve">100%; La Gerencia de Sociedades en Liquidación no tiene contratos con terceros y/o proveedores por lo que no se realiza seguimiento contractual ni actividades de supervision.
</t>
    </r>
    <r>
      <rPr>
        <b/>
        <sz val="11"/>
        <rFont val="Calibri"/>
        <family val="2"/>
        <scheme val="minor"/>
      </rPr>
      <t xml:space="preserve">Oficina Comunicaciones y Atención al Ciudadano: </t>
    </r>
    <r>
      <rPr>
        <sz val="11"/>
        <rFont val="Calibri"/>
        <family val="2"/>
        <scheme val="minor"/>
      </rPr>
      <t xml:space="preserve">100%. No se materializó el riesgo.  La Oficina de Comunicaciones y Atención al Ciudadano, realiza los informes de ejecución mensual y procede a liquidar los contratos ya ejecutados como se evidencia en las capetas de supervisión conforme a lo establecido en el Manual de Contratos
</t>
    </r>
    <r>
      <rPr>
        <b/>
        <sz val="11"/>
        <rFont val="Calibri"/>
        <family val="2"/>
        <scheme val="minor"/>
      </rPr>
      <t xml:space="preserve">G. Contratos: </t>
    </r>
    <r>
      <rPr>
        <sz val="11"/>
        <rFont val="Calibri"/>
        <family val="2"/>
        <scheme val="minor"/>
      </rPr>
      <t xml:space="preserve">NA; Se informa por parte de la Gerencia de Contratos que esta actividad no les corresponde dado que no hacen seguimiento a la ejecución contractual, sino las áreas directamente
</t>
    </r>
    <r>
      <rPr>
        <b/>
        <sz val="11"/>
        <rFont val="Calibri"/>
        <family val="2"/>
        <scheme val="minor"/>
      </rPr>
      <t xml:space="preserve">G Asuntos Legales: </t>
    </r>
    <r>
      <rPr>
        <sz val="11"/>
        <rFont val="Calibri"/>
        <family val="2"/>
        <scheme val="minor"/>
      </rPr>
      <t xml:space="preserve">100%; Se supervisaron (24 Rep Jud y Asesoria 7 OPS)  31 contratos. La ruta que identifica la evidencia:\\fileserver\publica\3 - Gerencia Jurídica\1. DEFENSA JUDICIAL -G.A.L\12. SOPORTE DE INDICADORES\II TRIMESTRE\RIESGOS OPERATIVOS- CORRUPCIÓN\CONTRATOS_SUPERVISADOS
</t>
    </r>
    <r>
      <rPr>
        <b/>
        <sz val="11"/>
        <rFont val="Calibri"/>
        <family val="2"/>
        <scheme val="minor"/>
      </rPr>
      <t xml:space="preserve">G. Comercial: </t>
    </r>
    <r>
      <rPr>
        <sz val="11"/>
        <rFont val="Calibri"/>
        <family val="2"/>
        <scheme val="minor"/>
      </rPr>
      <t xml:space="preserve">90%; Se deben tener publicados 20 informes de los contratos supervisados por de la Gerencia Comercial y al segundo trimestre se cuenta con 18 informes publicados.
Evidencia: https://www.saesas.gov.co/transparencia_acceso_informaciOn_pUblica/8_contratacion/8_2_publicacion_ejecucion_contratos/informes_gestion_contractual/gcia_comercial 
</t>
    </r>
    <r>
      <rPr>
        <b/>
        <sz val="11"/>
        <rFont val="Calibri"/>
        <family val="2"/>
        <scheme val="minor"/>
      </rPr>
      <t xml:space="preserve">G. Inmuebles Rurales: </t>
    </r>
    <r>
      <rPr>
        <sz val="11"/>
        <rFont val="Calibri"/>
        <family val="2"/>
        <scheme val="minor"/>
      </rPr>
      <t xml:space="preserve">50%; se asumió una supervisión el 04 de junio , el convenio aún esta en ejecuión.
</t>
    </r>
    <r>
      <rPr>
        <b/>
        <sz val="11"/>
        <rFont val="Calibri"/>
        <family val="2"/>
        <scheme val="minor"/>
      </rPr>
      <t>GIT Archivo y Correspondencia:</t>
    </r>
    <r>
      <rPr>
        <sz val="11"/>
        <rFont val="Calibri"/>
        <family val="2"/>
        <scheme val="minor"/>
      </rPr>
      <t xml:space="preserve"> 100%;  El GITAC tiene 3 contratos vigentes los cuales cuentan con los informes de ejecución actualizados
https://www.saesas.gov.co/transparencia_acceso_informaciOn_pUblica/8_contratacion/8_2_publicacion_ejecucion_contratos/informes_gestion_contractual/vice_adtiva_financiera/informes_ejecucion_2021/informes_ejecucion_contrato_40897/informe_ejecucion_contrato_mayo_90156
</t>
    </r>
    <r>
      <rPr>
        <b/>
        <sz val="11"/>
        <rFont val="Calibri"/>
        <family val="2"/>
        <scheme val="minor"/>
      </rPr>
      <t>G. Inmuebles Urbanos:</t>
    </r>
    <r>
      <rPr>
        <sz val="11"/>
        <rFont val="Calibri"/>
        <family val="2"/>
        <scheme val="minor"/>
      </rPr>
      <t xml:space="preserve"> 100%; Se realiza periodicamente la supervisión contractual sobre un contrato a cargo de  esta Gerencia
</t>
    </r>
    <r>
      <rPr>
        <b/>
        <sz val="11"/>
        <rFont val="Calibri"/>
        <family val="2"/>
        <scheme val="minor"/>
      </rPr>
      <t>GIT Servicios Administrativos: 100%;</t>
    </r>
    <r>
      <rPr>
        <sz val="11"/>
        <rFont val="Calibri"/>
        <family val="2"/>
        <scheme val="minor"/>
      </rPr>
      <t xml:space="preserve"> Esta area mensulmente elabora los Informes de Ejecución de todos los contratos y ordenes de servicio supervisados por el área, documento que es firmado por el supervisor y se resguarda en la carpeta fisica de supervision del contrato u orden de servicio. Igualmente se carga en la pagina Web de la SAE. En cuanto a la liquidación de contratos, las actas e informes finales son debidamente generadas con su correspondiente certificación de pagos emitida por la gerencia financiera y aprobación del área jurídica, para posteriormente tramitar la firma entre las partes.
</t>
    </r>
    <r>
      <rPr>
        <b/>
        <sz val="11"/>
        <rFont val="Calibri"/>
        <family val="2"/>
        <scheme val="minor"/>
      </rPr>
      <t xml:space="preserve">Oficina Control Interno: </t>
    </r>
    <r>
      <rPr>
        <sz val="11"/>
        <rFont val="Calibri"/>
        <family val="2"/>
        <scheme val="minor"/>
      </rPr>
      <t xml:space="preserve">NA; La Oficina de Control Interno  no se encuentra con ningún contrato a cargo.
</t>
    </r>
    <r>
      <rPr>
        <b/>
        <sz val="11"/>
        <rFont val="Calibri"/>
        <family val="2"/>
        <scheme val="minor"/>
      </rPr>
      <t>Oficina Asesora de Planeación: 100%;</t>
    </r>
    <r>
      <rPr>
        <sz val="11"/>
        <rFont val="Calibri"/>
        <family val="2"/>
        <scheme val="minor"/>
      </rPr>
      <t xml:space="preserve"> La OAP tiene a cargo dos contratos bajo su supervisión; uno de ellos corresponde a la adquisición de un Software para la implementación del MIPG, del cual ha realizado seguimiento mediante reuniones periódicas con el proveedor y ha realizado un informe de supervisión con base en el primer pago efectuado al proveedor. 
El otro contrato a  cargo de la Oficina para su supervisión es el suscrito con Transunión, el cual cuenta con el seguimiento a las actividades de ejecución de tal manera que se consuman las horas de consultas dispuestas para su consumo- El informe de supervisión de este contrato se tiene contemplado una vez se termine su ejecución.
Por lo anterior la OAP cumple con la ejecución de este control cada vez que es requerido.
</t>
    </r>
    <r>
      <rPr>
        <b/>
        <sz val="11"/>
        <rFont val="Calibri"/>
        <family val="2"/>
        <scheme val="minor"/>
      </rPr>
      <t xml:space="preserve">Oficina de Gestión de la Información: </t>
    </r>
    <r>
      <rPr>
        <sz val="11"/>
        <rFont val="Calibri"/>
        <family val="2"/>
        <scheme val="minor"/>
      </rPr>
      <t xml:space="preserve">100%; Los certificados de cumplimiento se encuentran al día. Evidencia: Carpeta Proveedor  en la OGI
</t>
    </r>
    <r>
      <rPr>
        <b/>
        <sz val="11"/>
        <rFont val="Calibri"/>
        <family val="2"/>
        <scheme val="minor"/>
      </rPr>
      <t>GIT Depositarios:</t>
    </r>
    <r>
      <rPr>
        <sz val="11"/>
        <rFont val="Calibri"/>
        <family val="2"/>
        <scheme val="minor"/>
      </rPr>
      <t xml:space="preserve"> NA; El Git de Depositarios Provisionales y Liquidadores no ejecuta contratos con terceros</t>
    </r>
  </si>
  <si>
    <t>Se podría presentar fallas en la definición y cumplimiento de las condiciones y garantías del contrato.</t>
  </si>
  <si>
    <t>Debido a la Intención de favorecer intereses particulares
Debido al desconocimiento de las políticas definidas en el Manual de Riesgos de contratación y Manual de contratación
Debido al desconocimiento del objeto del contrato
Debido al no cumplimiento del procedimiento
Debido a que no hay en el mercado compañía de seguros que brinden el servicio</t>
  </si>
  <si>
    <t>Pérdidas económicas para la SAE
Sanciones y Demandas
Pérdida de credibilidad con la SAE y la ciudadanía
 Pérdida de oportunidad en la gestión
Incumplimiento de las metas de la SAE</t>
  </si>
  <si>
    <t>Dentro del Manual de contratación adoptado se encuentra la definición de garantías tendientes a los riesgos identificados en el momento en el que se realizan los estudios previos.</t>
  </si>
  <si>
    <t>* Tipo de garantías definidas en Manual de Contratación
* Contratos con incorporación de garantías requeridas</t>
  </si>
  <si>
    <t>(Contratos con incorporación de garantías requeridas/Contratos suscritos)*100%</t>
  </si>
  <si>
    <t>* 26/26
* Todos los contratos suscritos han requerido garantías, de acuerdo con el Manual de Contratación y al Manual de Riesgos Contractuales, excepto el convenio suscrito con la Andi para la adquisición de vacunas que traia otro tipo de garantías</t>
  </si>
  <si>
    <t>COMUNICACIÓN Y ATENCIÓN DE REQUERIMIENTOS</t>
  </si>
  <si>
    <t>Se podrían presentar retrasos en las respuestas a las necesidades y requerimientos de los usuarios</t>
  </si>
  <si>
    <t>Debido a la no disponibilidad de información de manera oportuna
Debido a la dispersión de la información
Debido a la gran cantidad de información en medio físico
Debido a la falta de seguimiento dentro de las áreas misionales a los requerimientos</t>
  </si>
  <si>
    <t>Pérdida de Credibilidad frente a entes de control y ciudadanía en general
Pérdidas de oportunidad en la trasmisión de información
Sanciones y demandas 
Pérdidas económicas</t>
  </si>
  <si>
    <t xml:space="preserve">Se cuenta con sistema de gestión documental, donde se definen alertas para el cumplimiento de los tiempos. Alertas previas diarias, semanales y quincenales de los vencimientos de plazo. Comunicaciones a través de correo, teléfono y Skype empresarial
</t>
  </si>
  <si>
    <t>* Sistemas de gestión documental con alertas parametrizadas
* Informes de seguimiento a los radicados de los aplicativos (Zeus, Sigma, entre otros)</t>
  </si>
  <si>
    <t>Jefe de la Oficina de Comunicaciones y Atención al Ciudadano</t>
  </si>
  <si>
    <t>(Requerimientos con alertamiento de vencimiento de tiempos en el sistema /Requerimientos gestionados en el sistema de gestión documental)*100%</t>
  </si>
  <si>
    <t>No se materializó el riesgo. 
Con el proposito de mitigar el riesgo en la Entidad la  Oficina de Comunicaciones y Atención al Ciudadano aplica los controles establecidos en el procedimiento de atención, seguimiento y control a requerimientos P-CA2-033 para evitar respuestas extemporaneas con las alertas de vencimiento dirigidas a vicepresidentes, gerentes y/o jefes de oficina y servidores responsables de la gestión.</t>
  </si>
  <si>
    <t>Existe el P-CA2-034_Procedimiento_de_Seguimeinto_y_Control_a_Requerimientos, donde se definen controles de seguimiento a todos los requerimientos dentro de la Sociedad.</t>
  </si>
  <si>
    <t xml:space="preserve">* Informes gráficos y comparativos de requerimientos (Vencidos, próximos a vencer, cierres de requerimiento)
* Solicitudes de respuesta al requerimiento (primera y segunda instancia, cuando sea necesario) </t>
  </si>
  <si>
    <t>( Requerimientos con seguimiento y solicitud de contestación/ Requerimientos a gestionar)*100%</t>
  </si>
  <si>
    <t>No se ha materializado el riesgo. 
Con el proposito de mitigar el riesgo en la Entidad la  Oficina de Comunicaciones y Atención al Ciudadano aplica los controles previos automaticos y posteeriuores manuales establecidos en el procedimiento de atención, seguimiento y control a requerimientos P-CA2-033 realizando seguimiento a cada una de las PQR que ingresan a la Entidad desde la radicación hasta la respuesta.
Adicionalmente enmite reportes mensuales de PQR conforme a la ley 1712 de 2014 (ley de transparencia y acceso a la información)</t>
  </si>
  <si>
    <t>DIRECCIONAMIENTO ESTRATEGICO</t>
  </si>
  <si>
    <t>Se podrían presentar fallas dentro  de la medición de la estrategia</t>
  </si>
  <si>
    <t>Debido a que no se cuente con mecanismos de control adecuados para la medición
Debido a que no se estructuren iniciativas e indicadores acordes a la estrategia
Debido a que no se cumpla con la programación establecida para las mediciones
Debido a que no se cuente con la totalidad de información para realizar las respectivas mediciones</t>
  </si>
  <si>
    <t>Pérdidas de información en términos de la realizada de la estrategia
Perdida de credibilidad de los funcionarios y entes de control
Pérdida de oportunidad en la toma de decisiones</t>
  </si>
  <si>
    <t>Se cuenta con una validación de los resultados en el comité Directivo, por parte de cada uno de los lideres de las áreas.</t>
  </si>
  <si>
    <t xml:space="preserve">* Actas comité directivo </t>
  </si>
  <si>
    <t>(Numero de actas de comités directivos realizadas / Comités directivos programados) * 100%</t>
  </si>
  <si>
    <t>Durante el primer semestre la OAP ha adelantado cinco (5) comités directivos en modalidad virtual, de los cuales ha efectuado las respectivas actas de comité</t>
  </si>
  <si>
    <t>Puede ocurrir que los procesos no estén debidamente documentados, o que los documentos se encuentren desactualizados.</t>
  </si>
  <si>
    <t>Debido a que no se realice una adecuado levantamiento de información
Debido a que no se cuente con personal experto dentro de los procesos para realizar el levantamiento
Debido a que no se cuente con toda la información necesaria por parte de las proceso a levantar
Debido a que se cambian actividades en los procesos y no se solicita la respectiva documentación
Debido al desconocimiento de la funcionalidad de los procesos documentados</t>
  </si>
  <si>
    <t>Desconocimiento del real funcionamiento de los procesos dentro de la sociedad
Pérdida de oportunidad para la toma de decisiones
Pérdida de credibilidad de los funcionarios y entes de control
Ocasionando incumplimiento de normativizada legal vigente
Ocasionando Sanciones por parte de entes de control</t>
  </si>
  <si>
    <t>Se cuenta con controles dentro del procedimiento de Creación, modificación y Eliminación de Documentos, a través del flujo en el aplicativo (Zeus, SIGMA, entre otros)</t>
  </si>
  <si>
    <t>* Solicitudes de documentación recibidas en aplicativo o correo electrónico
* Validaciones de solicitudes con parámetros como aprobación del lider de proceso, impacto en aplicativos,tipo de solicitud, implicaciones con otros procesos o responsables
* Solicitudes de ajuste en aplicativos y respuesta de viabilidad, cuando la solicitud tenga un impacto en el uso de estos
* Metodología de diseño de documentos con criterios establecidos
*  Validación de documento elaborado con lineamientos establecidos
* Solicitudes de aprobación documental
* Listado Maestro de Documentos actualizado
* Documentos codificados, actualizados y publicados
* Versiones obsoletas de documentos
* Boletin de calidad expedido</t>
  </si>
  <si>
    <t>(Solicitudes documentales en SIG con gestión/ Solicitudes documentales del SIG recibidas)* 100%</t>
  </si>
  <si>
    <t>A corte del segundo trimestre, la OAP ha adelantado gestiones sobre todas las solicitudes documentales viables recibidas. De las 61 solicitudes recibidas viables, 26 se finalizaron satisfactoriamente, 11 solicitudes están pendientes de revisión de los líderes de proceso y 24 solicitudes se encuentran en gestión por parte de los ingenieros asignados.</t>
  </si>
  <si>
    <t>GESTIÓN DEL TALENTO HUMANO</t>
  </si>
  <si>
    <t>Se podrían presentar fallas en la identificación de las necesidades de personal en la entidad.</t>
  </si>
  <si>
    <t>Debido a un requerimiento de personal inadecuado
Debido a la urgencia en la necesidad de vinculación del personal
Debido a no contar con un perfil especifico para cada cargo
Debido a no tener pruebas específicas para cada cargo
Debido a no tener una planta de personal definida</t>
  </si>
  <si>
    <t>Desempeño inadecuado
Pérdidas económicas
Improductividad en el área
Incumplimiento de los objetivos
Credibilidad entre los funcionarios y la ciudadanía
Retraso en la gestión
Imagen Corporativa de SAE ante la ciudadanía</t>
  </si>
  <si>
    <t xml:space="preserve">Aplicación P-GT1-010 Procedimiento Seleccion y Vinculacion de Talento Humano, donde se definen los mecanismos para la solicitud de personal.
</t>
  </si>
  <si>
    <t>* Solicitudes de nuevas vacantes o necesidad de personal recibidas
* Perfiles de cargos definidos
* Banco de hojas de vida con documentos soporte
* Resultados de pruebas (psicofisiológica, psicotécnicas, estudio de seguridad, médicas ocupacionales)
* Contratos u otrosí
* Base de datos con planta de personal vinculado</t>
  </si>
  <si>
    <t xml:space="preserve">(Número de Cargos Provistos / Número de Vacantes del Periodo)*100% </t>
  </si>
  <si>
    <t xml:space="preserve">* 20/33
* El proceso es largo mientras se surten diferentes etapas y hay algunas vacantes definidas por la dirección que requieren algunos puntos de control o aprobación.
Soportes:
* ERP kactus - Módulo nómina
* Dimensionamiento de la planta
* Control de vacantes interno de la GTH
</t>
  </si>
  <si>
    <t xml:space="preserve">Las necesidades son contrarrestadas con el dimensionamiento realizado por la firma Human Capital en el año 2016.
</t>
  </si>
  <si>
    <t>* Solicitudes de nuevas vacantes o necesidad de personal recibidas
* Necesidades contrarrestadas con dimensionamiento 2016 (firma Human Capital)
* Banco de hojas de vida con documentos soporte
* Base de datos con planta de personal vinculado</t>
  </si>
  <si>
    <t>( Necesidades de vinculación contrarrestadas con dimensionamiento de planta de personal/ Necesidades de vinculación solicitadas)*100%</t>
  </si>
  <si>
    <t xml:space="preserve">Ya se tiene una planta dimensionada y sobre eso se realiza la provisión de vacantes, no se crea una nueva vacante. Por lo tanto, el indicador puede ser el mismo que se usó en el control anterior.
El proceso es largo mientras se surten diferentes etapas y hay algunas vacantes definidas por la dirección que requieren algunos puntos de control o aprobación.
* 20/33
Soportes:
* ERP kactus - Módulo nómina
* Dimensionamiento de la planta
* Control de vacantes interno de la GTH
</t>
  </si>
  <si>
    <t>Dimensionamiento de la planta</t>
  </si>
  <si>
    <t>* Estudios de carga laboral o dimensionamiento de planta
* Base de datos con planta de personal vigente</t>
  </si>
  <si>
    <t>(Estudios de dimensionamiento de planta elaborados o actualizados/ Estudios de dimensionamiento de planta requeridos)*100%</t>
  </si>
  <si>
    <t>Contrato N° 001 de 2021   y documentos anexos (Dado que se encuentra en la primera fase del proyecto) al final se contará con el informe final del dimensionamiento de la planta.</t>
  </si>
  <si>
    <t>Se podría presentar fallas en la transferencia del conocimiento</t>
  </si>
  <si>
    <t>Falta de procedimientos de inducción al ingresar al cargo
Falta de disponibilidad del personal 
Falta de recursos para la ejecución de la tarea
Falta de compromiso y/o conocimiento del personal a cargo de la inducción o reinducción
Falta de habilidades en la transmisión de la información
Falta de disposición de la persona que esta recibiendo los temas</t>
  </si>
  <si>
    <t>Desconocimiento de las  funciones propias de cada empleado
No entender el funcionamiento de la SAE
No entender el marco estratégico de SAE
Falta de reconocimiento de la infraestructura física y tecnológica
No conocer las políticas internas de SAE
Incumpliendo de las metas
Pérdidas económicas</t>
  </si>
  <si>
    <t>Casi seguroMayor</t>
  </si>
  <si>
    <t>Casi seguro</t>
  </si>
  <si>
    <t>Se tienen definidos los perfiles de cada uno de los cargos necesarios dentro de la Sociedad, para los cuales se especifica más de un campo profesional o tipo de formación.</t>
  </si>
  <si>
    <t>ProbableMenor</t>
  </si>
  <si>
    <t>* Base de datos de funcionarios SAE
* Formatos de necesidades individuales de capacitación y formación remitidas por las áreas
* Programa Empresarial de Capacitación 
* Registro de asistencia de capacitaciones internas
* Informes de evaluación de capacitación</t>
  </si>
  <si>
    <t>(No. de capacitaciones realizadas/ No. De capacitaciones programadas) * 100%</t>
  </si>
  <si>
    <t>* 17/17 
* Cronograma de Plan Empresarial de Capacitación</t>
  </si>
  <si>
    <t>Se podrían presentar que no se desarrollen las competencias del  Talento humano de la SAE</t>
  </si>
  <si>
    <t>Debido a la Ejecución de evaluaciones sin tener en cuenta criterios de objetividad definidos
Debido a que no se cuenta con un método de evaluación de competencias laborales
Debido al no cumplimiento de las políticas internas
Debido a que no se establezcan, no se ejecuten y/o se haga seguimiento a los planes de acción
Debido a la falta de recursos definidos por la alta dirección</t>
  </si>
  <si>
    <t>Personal no idóneo
Personal desmotivado
Afectación del clima laboral
Deserción de personal
Falta de credibilidad de los funcionarios y de la SAE
Pérdidas económicas</t>
  </si>
  <si>
    <t>Procedimiento y ejecución del plan empresarial de capacitación</t>
  </si>
  <si>
    <t>* Formatos de necesidades individuales de capacitación y formación remitidas por las áreas
* Programa Empresarial de Capacitación 
* Registro de asistencia de capacitaciones internas
* Formatos de evaluación de evento externos de capacitaciones diligenciados, cuando sea requerido
* Examenes de evaluación de conocimiento de los participantes
* Informe de evaluación de capacitación
* Formatos de evaluación de impacto diligenciado en Kactus</t>
  </si>
  <si>
    <t>ADMINISTRACIÓN DE BIENES DE FUNICIONAMIENTO</t>
  </si>
  <si>
    <t xml:space="preserve">Podría ocurrir que no se identifiquen activos fijos </t>
  </si>
  <si>
    <t xml:space="preserve">Debido a tener desactualizada la base de datos del inventario
Falta de verificación y actualización de los activos entregados a los funcionarios                                                                                                                                                                                                                              </t>
  </si>
  <si>
    <t>Lo que generaría pérdida económica 
Lo que generaría reprocesos 
Lo que generaría sanciones de los entes de control</t>
  </si>
  <si>
    <t xml:space="preserve">Se cuenta con inventario detallado de los activos y se la relación de los funcionarios a cargo.
</t>
  </si>
  <si>
    <t xml:space="preserve">* Base datos de Inventario de Activos Fijos SAE y FRISCO
* Placas impresas asignadas a bienes devolutivos
* Traslado de activos a tercero responsable en módulo de aplicativo ERP- Seven
* Comprobante de traslado firmados por terceros responsables
* Formato Inventario de Activos fijos por funcionario </t>
  </si>
  <si>
    <t>Coordinador GIT Servicios Administrativos</t>
  </si>
  <si>
    <t>(Activos fijos plenamente identificados / Activos fijos en el inventario)* 100%</t>
  </si>
  <si>
    <t>Todos los movimientos de activos de tipo PPE son registrados en el aplicativo ERP para registro y control.
Realización de la toma física de inventarios de activos fijos total en cada una de las sedes de la SAE.
Conciliación mensual con el área contable y la información registrada de los activos fijos en el aplicativo SEVEN ERP.
Soporte documental de los traslados y asignación de activos fijos, documento generado por el aplicativo ERP y debidamente firmado.</t>
  </si>
  <si>
    <t xml:space="preserve">Existe procedimiento asignación de bienes devolutivos y elementos de consumo a funcionarios, donde se definieron controles para asignar los activos.
</t>
  </si>
  <si>
    <t>* Programación de toma física o correo electrónico con solicitud de asignación de elementos devolutivos
* Verificación de stock de inventarios
* Solicitud de unidades faltantes al proveedor vía correo electrónico, cuando aplique
* Bases datos de Activos Fijos SAE y Activos Fijos FRISCO
* Solicitudes de ingreso de inventario por aplicativo ERP- Seven
* Placas impresas asignadas a bienes devolutivos
* Traslado de activos a tercero responsable en módulo de aplicativo ERP- Seven
* Comprobante de traslado firmados por terceros responsables
* Toma física de inventarios (Inventarios de activos fijo por funcionario)
* Conciliación de unidades registradas con el aplicativo</t>
  </si>
  <si>
    <t>(Activos fijos asignados/ Activos fijos programados para asignación)*100%</t>
  </si>
  <si>
    <t>Procedimiento de asignación de bienes devolutivos y elementos de consumo a funcionarios P-AB1-064</t>
  </si>
  <si>
    <t>* Programación de toma física o correo electrónico con solicitud de asignación de elementos devolutivos
* Verificación de stock de inventarios
* Solicitud de unidades faltantes al proveedor vía correo electrónico, cuando aplique
* Bases datos de Inventarios de Elementos de Consumo, Activos Fijos SAE y Activos Fijos FRISCO
* Solicitudes de ingreso de inventario por aplicativo ERP- Seven
* Placas impresas asignadas a bienes devolutivos
* Traslado de activos a tercero responsable en módulo de aplicativo ERP- Seven
* Comprobante de traslado firmados por terceros responsables
* Toma física de inventarios (Inventarios de activos fijo por funcionario)
* Conciliación de unidades registradas con el aplicativo</t>
  </si>
  <si>
    <t>Podría ocurrir que no se identifiquen las necesidades de mantenimiento</t>
  </si>
  <si>
    <t xml:space="preserve">Debido a la falta de planeación del programa de adecuaciones y mantenimiento 
Debido a la falta de personal idóneo para realizar diagnósticos                                                                            </t>
  </si>
  <si>
    <t>Lo cual generaría pérdida económica 
Lo que generaría sanciones de los entes de control 
Lo que generaría pérdida de imagen frente a los funcionarios de la entidad</t>
  </si>
  <si>
    <t>1 vez al mes se enciende la planta eléctrica.</t>
  </si>
  <si>
    <t>* F-AB1-208 Formato para Pruebas de la planta eléctrica diligenciado</t>
  </si>
  <si>
    <t>(Pruebas de planta eléctrica ejecutadas/ Pruebas de planta eléctrica programadas)*100%</t>
  </si>
  <si>
    <t>Para la sede principal el arrendador  envía un cronograma con la relación de actividades de mantenimiento programadas.
Para seguimiento y control se lleva un archivo documental de los mantenimientos realizados por parte del arrendador como: ascensores, planta eléctrica, planta de agua y aire acondicionado.
El area ha establecido un formato en el que se registran las actividades de mantenimiento preventivo o correctivo a la planta física realizadas por los técnicos de mantenimiento, las cuales son previamente informadas por los funcionarios via telefónica o correo electrónico, o que son detectadas mediante las inspecciones fisicas dairias que se realizan a las instalaciones en las sedes (Bogota).</t>
  </si>
  <si>
    <t xml:space="preserve">Entrega de Cronogramas de Actividades de Mantenimiento Anual por parte del arrendandor
</t>
  </si>
  <si>
    <t>* Cronogramas de mantenimiento anual de arrendador
* Soportes de ejecucion de actividades de mantenimiento desarrolladas por el arrendador (Sede principal)</t>
  </si>
  <si>
    <t>( Mantenimientos del arrendador comunicados/ Mantenimientos  programados por parte del arrendador)*100%</t>
  </si>
  <si>
    <t xml:space="preserve">Aplicación del documetno P-AB1-078 Procedimiento de mantenimiento de planta física
</t>
  </si>
  <si>
    <t>* Reportes de daño o adecuación requeridas
* Informes de siniestro
* Formatos de inspección planta física diligenciados
* Memorandos con solicitud de aprobación de gastos para mantenimientos correctivos
* Listado de insumos requeridos para ejecutar los mantenimientos
* Validación de stock de insumos
* Reporte de actos y condiciones inseguras previo a la ejecución de mantenimiento
* F-AB1-207 Formatos historial de mantenimiento correctivo y preventivo</t>
  </si>
  <si>
    <t>( Mantenimientos preventivos y/o correctivos realizados/ Mantenimientos  preventivos y/o correctivos solicitados)*100%</t>
  </si>
  <si>
    <t>Plan de Accion Trimestral del area</t>
  </si>
  <si>
    <t>* Registro de acciones relacionadas con mantenimiento en plan de acción</t>
  </si>
  <si>
    <t>( Actividades de mantenimiento programadas con seguimiento / Actividades de mantenimiento solicitadas)*100%</t>
  </si>
  <si>
    <t>EVALUACIÓN Y CONTROL</t>
  </si>
  <si>
    <t>Podría ocurrir que se incumpla con las auditorías y seguimientos programados en el Plan Anual de auditoría</t>
  </si>
  <si>
    <t>Debido a la falta de recurso humano idóneo para la gestión de la auditoría
Debido a la inadecuada planeación de las auditorías
Debido a la limitación por parte de los dueños de proceso y la entidad a la información de la operación de la sociedad
Debido a que se incluya en el alcance de auditorías  por parte de los entes de control
Debido a la entrega inoportuna de información por parte de la entidad.</t>
  </si>
  <si>
    <t>Con lo cual se podría afectar el cumplimiento de los objetivos de la auditoría
Con lo cual se puede afectar la credibilidad de la Oficina de Control Interno</t>
  </si>
  <si>
    <t xml:space="preserve">Se cuenta con un procedimiento de P-EC1-156 Procedimiento de Auditorias  Internas
</t>
  </si>
  <si>
    <t>* Correo electrónico con información de auditorías a realizar por  procesos que lideran el SIG
* Plan Anual de Auditorías Internas (PAAI) formulado
* Acta de Comité Institucional de Coordinación de Control Interno donde se comunica el PAAI
* Seguimientos de avance por correo electrónico</t>
  </si>
  <si>
    <t>(Seguimientos realizados al PAAI/Seguimientos programados al PAAI)*100%</t>
  </si>
  <si>
    <t xml:space="preserve">Se realizó seguimiento al cumplimiento del PAAI 2021 mensualmente.
Segumiento Mensual Cumplimiento  PAAI: \\fileserver\publica\8 - Oficina de Control Interno\2021\PAAI.
</t>
  </si>
  <si>
    <t>Reiteraciones de solicitud de información</t>
  </si>
  <si>
    <t>* Reiteraciones realizadas en auditorías programadas y ejecutadas</t>
  </si>
  <si>
    <t>(Reiteraciones realizadas/ Necesidades de reiteración identificadas en auditorías realizadas)*100%</t>
  </si>
  <si>
    <t>En la auditoria interna de gestión sobre Bienes Inmuebles publicados en la página Web y medios contratados realizada en los meses de marzo a mayo de 2021 se llevó a cabo una solicitud de reiteración a la Oficina de Gestión de la Información.
En la actividad de seguimiento a plan de mejoramiento suscrito con la CGR, se realizó reiteración de información a la Gerencia Técnica, GIT Aseguramiento y control de la Información, Oficina Asesora de Planeación, Oficina de Gestión de la Información, Gerencia de Sociedades Activas y Gerencia Comercial.
En la actividad de seguimiento a quejas disciplinarias se realizó reiteración a la Gerencia de Talento Humano en dos oportunidades (10 mayo y 21 de junio).
En el segundo trimestre de 2021 se realizaron nueve (9) reiteraciones.</t>
  </si>
  <si>
    <t>Podría ocurrir que se ejecuten planes de mejoramiento que no sean efectivos.</t>
  </si>
  <si>
    <t>Debido a que no se realice un adecuado análisis de causas por parte del líder del proceso o responsable
Debido a que no se realice una formulación de actividades adecuada que no ataque las causas
Debido a que no se ejecuten las acciones planteadas por parte del dueño del proceso
Debido a que no se realice los seguimientos según la primera y segunda línea de defensa de MIPG-Dueño de proceso
Debido a la entrega inoportuna de información por parte de la entidad</t>
  </si>
  <si>
    <t xml:space="preserve">Con lo cual generaría pérdida de credibilidad de imagen de SAE
Con lo cual generaría sanciones de los organismos de control 
Con lo cual generaría incumplimiento de la normatividad legal vigente            </t>
  </si>
  <si>
    <t xml:space="preserve">Realizar semestralmente seguimiento al cumplimiento de los Planes de Mejoramiento con Entes de Control.
</t>
  </si>
  <si>
    <t>* Listados de Asistencia
* Correos electrónicos reiterando información a las áreas
* Plan de mejoramiento con registro de avances</t>
  </si>
  <si>
    <t>Semestral</t>
  </si>
  <si>
    <t>(Seguimientos realizados a planes de mejoramiento con entes de control /Seguimientos programados a planes de mejoramiento con entes de control)*100%</t>
  </si>
  <si>
    <t>En el mes de junio se llevo a cabo seguimiento al plan de mejoramiento suscrito con la CGR. El corte de la evaluación fue 01 de enero al 30 de junio de 2021.</t>
  </si>
  <si>
    <t xml:space="preserve">Realizar acompañamiento en la revisión de los informes de auditoria y en la documentación de los planes de mejoramiento.
</t>
  </si>
  <si>
    <t>* Informes de auditoría de SIG
* Planes de mejoramiento documentados
* Actas de reunión de acompañamiento</t>
  </si>
  <si>
    <t>(Acompañamientos realizados en materia de auditoría y planes de mejoramiento/Acompañamientos programados en materia de auditoría y planes de mejoramiento)*100%</t>
  </si>
  <si>
    <t>Durante el primer semestre la Oficina Asesora de Planeación realizó seguimiento al plan de mejoramiento de Contraloría de la OAP y realizó acompañamiento en la formulación y seguimiento al Plan de Mejoramiento del Sistema de Control interno, cumpliendo la ejecución del control al 100%</t>
  </si>
  <si>
    <t>* Informes de auditoría de gestión o de entes de control
* Planes de mejoramiento documentados
* Actas de reunión de acompañamiento</t>
  </si>
  <si>
    <t xml:space="preserve"> Reiteraciones de solicitud de información</t>
  </si>
  <si>
    <t>EVALUACIÒN Y CONTROL</t>
  </si>
  <si>
    <t>No dar respuesta adecuada y oportuna a las solicitudes de asesoría y acompañamiento a la gestión de la SAE</t>
  </si>
  <si>
    <t xml:space="preserve">Debido a no tener una adecuada planeación de las actividades de la SAE
Debido a la falta de políticas definidas
Debido al desconocimiento de las necesidades de la sociedad en cuanto al acompañamiento  
Debido al cruce de actividades de solicitud de acompañamiento. versus el cumplimiento  del Plan Anual de Auditoría  (Recurso Humano)             </t>
  </si>
  <si>
    <t>Lo cual generaría falta de garantías en la idoneidad de los procesos
Lo cual  falta de credibilidad en la transparencia de la gestión frente a organismos de control y los mismos funcionarios de la SAE</t>
  </si>
  <si>
    <t>Rara VezMenor</t>
  </si>
  <si>
    <t xml:space="preserve">Realizar acompañamiento en la revisión de los informes de auditoria y en la documentación de los planes de mejoramiento. </t>
  </si>
  <si>
    <t>* Informes de auditoría
* Planes de mejoramiento documentados
* Actas de reunión de acompañamiento</t>
  </si>
  <si>
    <t>Aplicación del procedimiento de asesoría y de acompañamiento</t>
  </si>
  <si>
    <t>* Solicitudes de acompañamiento recibidas
* Actas de reunión de acompañamiento</t>
  </si>
  <si>
    <t>(Acompañamientos realizados/Acompañamientos solicitados)*100%</t>
  </si>
  <si>
    <t>En el segundo trimestre de 2021, se realizaron 13 acompañamientos de acuerdo con las solicitudes recibidas.
Puja FMI 210-9613, 060-2783 Gerencia Regional Norte el 08 de abril de 2021.
Puja FMI 290-45559 Gerencia Regional Occidente  el 13 de abril de 2021.
Puja FMI 060-91447 Gerencia Regional Norte el 14 de abril de 2021.
Puja FMI 106-22580 Gerencia Regional Occidente el 15 de abril de 2021.
Puja FMI 290-187375 Gerencia Regional Occidente el 19 de abril de 2021.
Puja FMI 280-35060 y 280-35125 Gerencia Regional Occidente el 20 de abril de 2021.
Puja FMI 303-41187 / 303-45558 / 303-21764 / 303-33042 Gerencia Regional Centro Oriente el 27 de mayo de 2021.
Puja FMI 232-10132 Gerencia Regional Centro Oriente el 28 de mayo de 2021.
Puja FMI 001-715795 Gerencia Regional Occidente el 28 de mayo de 2021.
Subasta ganadera en Puerto Lopez el 30 de mayo de 2021 a la Gerencia de Bienes Muebles.
Puja Edificio Mauritania Gerencia Regional Occidente el 09 de junio de 2021.
Acompañamiento Gerencia de Bienes Muebles al Banco de la República para entrega de valores el 15 de junio de 2021.
Acompañamiento Gerencia de Bienes Muebles - Cancelación titulo Banco de la República el 28 de junio de 2021.
"</t>
  </si>
  <si>
    <t>MANTENIMIENTO Y SOPORTE DE APLICACIONES</t>
  </si>
  <si>
    <t>Puede ocurrir que se genere un soporte inadecuado o inoportuno a los usuarios</t>
  </si>
  <si>
    <t>Debido a la falta de conocimiento del desarrollador acerca del soporte requerido
Debido a la falta de claridad en la solicitud de soporte
Debido a la cantidad de solicitudes de soporte de aplicaciones
Debido a la ausencia de acuerdos de nivel de servicio o insuficiencia de los mismos</t>
  </si>
  <si>
    <t>Lo cual generaría reprocesos
Lo cual generaría perdidas económicas
Lo cual generaría sanciones legales y de entes de control
Lo cual generaría perdida de credibilidad</t>
  </si>
  <si>
    <t>Programas de capacitación entrenamiento y divulgación de los servicios de IT</t>
  </si>
  <si>
    <t>* N-TE1-061 Instructivo catalogo de servicios OGI
* Mesa de Ayuda
* Capacitaciones
* Mesas de Trabajo
* Encuestas de satisfacción del cliente</t>
  </si>
  <si>
    <t>(Soporte realizado de forma efectiva/Cantidad de quejas de los usuarios por soporte inadecuado) * 100%</t>
  </si>
  <si>
    <t xml:space="preserve">Durante el segundo trimestre de 2021, se realizó una capacitación agendada por la Gerencia de Talento Humano en los procesos de la OGI.
Evidencia: Citación en Teams realizada por la Gerencia de Talento Humano.
Adicionalmente para el primer trimestre 257 usuarios realizaron encuesta de satisfacción de la mesa de ayuda.
Evidencia: Tablero de Control Mesa de Ayuda </t>
  </si>
  <si>
    <t>Puede ocurrir que no se efectué la entrega física del activo una vez posesionado el depositario provisional</t>
  </si>
  <si>
    <t>No hay un canal efectivo de comunicación
Por la falta de la capacidad operativa de las regionales
Difícil acceso a los bienes por su ubicación geográfica</t>
  </si>
  <si>
    <t xml:space="preserve">Un activo sin administración
Detrimento patrimonial
Sanciones (disciplinaria y fiscal) para la entidad
Perjuicios económicos para el depositario
</t>
  </si>
  <si>
    <t>PROCESO DE ADMINISTRACIÓN DE REGISTRO DE
DEPOSITARIOS PROVISIONALES Y LIQUIDADORES
RECEPCIÓN Y REGISTRO DE ACTIVOS P-RR2-056</t>
  </si>
  <si>
    <t>* Resolución de entrega
* Actas de recepción y entrega
* Informes de diagnóstico</t>
  </si>
  <si>
    <t>(Activos entregados a depositarios provisionales/ Activos con depositario provisional posesionado)*100%</t>
  </si>
  <si>
    <r>
      <rPr>
        <b/>
        <sz val="11"/>
        <rFont val="Calibri"/>
        <family val="2"/>
        <scheme val="minor"/>
      </rPr>
      <t xml:space="preserve">* Gerencia Regional Occidente: </t>
    </r>
    <r>
      <rPr>
        <sz val="11"/>
        <rFont val="Calibri"/>
        <family val="2"/>
        <scheme val="minor"/>
      </rPr>
      <t xml:space="preserve"> 41%; (295/720); Se debe entregar los que cuenten con acta de posesión.Se depende de la disponibilidad del depositario y su capacidad operativa.
</t>
    </r>
    <r>
      <rPr>
        <b/>
        <sz val="11"/>
        <rFont val="Calibri (Body)"/>
      </rPr>
      <t>*Gerencia Regional Norte</t>
    </r>
    <r>
      <rPr>
        <sz val="11"/>
        <rFont val="Calibri (Body)"/>
      </rPr>
      <t>: 150%; La regional para dar cumplimiento al indicador viene trabajando de manera simultanea los procesos de entregas y retomas, de esta manera, se asegura el cumplimiento de ambas actividades sin afectar la administración de los bienes.  Se tienen programadas entregas para: ultima semana de julio y primera semana de agosto para quedar al 100% de lo reportado a fecha de 30/06/2021.</t>
    </r>
    <r>
      <rPr>
        <sz val="11"/>
        <rFont val="Calibri"/>
        <family val="2"/>
        <scheme val="minor"/>
      </rPr>
      <t xml:space="preserve">
</t>
    </r>
    <r>
      <rPr>
        <b/>
        <sz val="11"/>
        <rFont val="Calibri"/>
        <family val="2"/>
        <scheme val="minor"/>
      </rPr>
      <t>* Gerencia Centro Oriente:</t>
    </r>
    <r>
      <rPr>
        <sz val="11"/>
        <rFont val="Calibri"/>
        <family val="2"/>
        <scheme val="minor"/>
      </rPr>
      <t xml:space="preserve"> 64%; Se toma el indicador de cumplimientos de inmuebles entregados, sin embargo, es preciso mencionar que el acta de posesión es un documento que no expide la Regional, por tal razón es una información que debe aportar la Gerencia de Muebles.
</t>
    </r>
    <r>
      <rPr>
        <b/>
        <sz val="11"/>
        <rFont val="Calibri"/>
        <family val="2"/>
        <scheme val="minor"/>
      </rPr>
      <t>* Gerencia Regional Sur Occidente:</t>
    </r>
    <r>
      <rPr>
        <sz val="11"/>
        <rFont val="Calibri"/>
        <family val="2"/>
        <scheme val="minor"/>
      </rPr>
      <t xml:space="preserve"> 42%; Informacion tomada de la base de asignaciones y entregas para el año 2020 ya que durante el 2021 no se han entregado folios posesionados durante el mismo año. Es preciso indicar que la regional actua respecto de las notificaciones de entrega de direccion general</t>
    </r>
  </si>
  <si>
    <t>Contar con Depositarios Provisionales y/o Liquidadores incorporados en el Registro con características erróneas</t>
  </si>
  <si>
    <t>Evaluación incorrecta o errónea de las diferentes características de clasificación, calificación, experiencia
Existencia de diferentes criterios de evaluación (evaluadores) frente a los requisitos exigidos en la Convocatoria
Desconocimiento de los requisitos exigidos en la Convocatoria por parte de los evaluadores
Inconsistencias y falta de claridad en los requisitos establecidos en la Convocatoria</t>
  </si>
  <si>
    <t>Depositarios Provisionales y/o Liquidadores que no pueden desarrollar de manera idónea la función para la que fueron seleccionados, así como su gestión y/o administración de los activos</t>
  </si>
  <si>
    <t xml:space="preserve">Aprobación por parte del Comité de Depositarios Provisionales y Liquidadores del texto final de la Convocatoria
</t>
  </si>
  <si>
    <t>* Acta de comité 
* Parámetros definidos en el sistema
* Convocatorias de Registro de Depositarios Provisionales y Liquidadores publicadas con párametros definidos</t>
  </si>
  <si>
    <t xml:space="preserve">Generación de la Resolución que conforma el equipo evaluador
</t>
  </si>
  <si>
    <t>* Convocatorias de Registro de Depositarios Provisionales y Liquidadores publicadas con párametros definidos
* Resolución de conformación de equipo evaluador suscrita</t>
  </si>
  <si>
    <t>(Resolución de conformación de equipo evaluador suscrita/ Resolución de conformación de equipo evaluador programada)*100%</t>
  </si>
  <si>
    <t xml:space="preserve">La conformación de equipo evaluador para la convocatoria de depositarios provisionales y liquidadores no requiere generación de acto administrativo.  </t>
  </si>
  <si>
    <t xml:space="preserve">Reunión con el equipo evaluador previa al inicio de la evaluación de los participantes
</t>
  </si>
  <si>
    <t>* Acta de reunión de equipo evaluador
* Registro de evaluación de depositario
* Lista de chequeo de verificación de información diligenciada</t>
  </si>
  <si>
    <t>(Reuniones de coordinación con equipo evaluador realizadas/ Reuniones de coordinación con equipo evaluador programadas)*100%</t>
  </si>
  <si>
    <t xml:space="preserve">Para el incio de la convocatoria 01 y 02 se realizo reunión a través de teams con el equipo evaluador explicando el módulo de evaluación. Adicional se creo un grupo permanente en teams con el equipo evaluador, a tracvés del cual se plantean y resuelven inquietudes  </t>
  </si>
  <si>
    <t>Envío a los evaluadores de la resolución del equipo evaluador junto con el texto aprobado de la Convocatoria</t>
  </si>
  <si>
    <t>(Equipo evaluador notificado/ Equipo evaluador designado)*100%</t>
  </si>
  <si>
    <t>Puede ocurrir que no se asignen Depositarios Provisionales y/o Liquidadores de acuerdo a las necesidades.</t>
  </si>
  <si>
    <t xml:space="preserve">Solicitudes no recibidas, dado que el área misional envió el correo a un destinatario diferente al del responsable de la asignación
Solicitudes enviadas sin la oportunidad requerida
Solicitudes enviadas sin el formato establecido o sin la aprobación de la gerencia misional responsable
Olvido en la realización de la asignación
Resolución de designación errónea o no generada
</t>
  </si>
  <si>
    <t xml:space="preserve">Activos (Inmuebles y/o Sociedades) sin Depositarios Provisionales y/o Liquidadores para ser administrados que pueden ser invadidos u ocupados de manera ilegal y que no presenten ninguna gestión.
Activos (Inmuebles y/o Sociedades) que no requieren ser asignados
</t>
  </si>
  <si>
    <t xml:space="preserve">Llamadas de confirmación de las áreas misionales que solicitan la asignación
</t>
  </si>
  <si>
    <t>* Formato de solicitud de asignación de depositario diligenciados</t>
  </si>
  <si>
    <t>(Solicitudes de asignación de depositarios con validación de información/ Solicitudes de asignación de Depositarios provisionales y liquidadores)*100%</t>
  </si>
  <si>
    <t xml:space="preserve">
Se sugiere la posibilidad de modificar la redacción del presente indicador ya que se deberia tomar con el  Número de solicitudes de depositarios sobre solicitudes de diligencias registras en el sistema de Administración SIGMA SAE</t>
  </si>
  <si>
    <t xml:space="preserve">Correos de envío de las solicitudes
</t>
  </si>
  <si>
    <t>* Formato de solicitud de asignación de depositario diligenciados
* Correo electrónico con envíos de solicitudes</t>
  </si>
  <si>
    <t>( Solicitudes de asignación remitidas para gestión de asignación/ Solicitudes de asignación validadas)*100%</t>
  </si>
  <si>
    <t>El indicador no corresponde al GIT de Aseguramiento y Control de la Información si no al GIT de Depositarios.</t>
  </si>
  <si>
    <t>Revisar el correcto diligenciamiento y aprobaciones del formato de solicitud</t>
  </si>
  <si>
    <t>* Formato de solicitud de asignación de depositario revisados
* Correos con respuesta a solicitud</t>
  </si>
  <si>
    <t>( Solicitudes de asignación de depositarios aprobadas/ Solicitudes de asignación de depositarios  recibidas)*100%</t>
  </si>
  <si>
    <t xml:space="preserve">Las solictudes de asignación se realizan a traves del módulo de asignación en SIGMA SAE 2.0. Los activos asignados corresponden:
Sociedades activas 50
Sociedades en Liquidación 15
Inmuebles 1010
Los activos no asignados obedecen a las siguientes razones:
Depositarios sin cupo disponible 
Depositarios no confirman asistncia a diligencias de secuestro </t>
  </si>
  <si>
    <t>Puede ocurrir que no se acepte la renuncia y/o remoción como Depositarios Provisionales y/o Liquidadores</t>
  </si>
  <si>
    <t>Depositarios Provisionales y Liquidadores que no reciben el apoyo de las áreas misionales en las diferentes situaciones que se les presentan con los activos
Depositarios Provisionales y Liquidadores que no entregan la póliza de disposiciones legales por los costos frente a la rentabilidad
Dificultades en la expedición de la póliza de disposiciones legales por parte de las  aseguradoras por factores financieros del depositario
Depositarios Provisionales y Liquidadores que llevan mucho tiempo inscritos en el Registro y no se les ha asignado activos o los activos que les han sido asignados no son rentables
Depositarios Provisionales y Liquidadores que no cumplen con su función como administradores de los activos</t>
  </si>
  <si>
    <t>Activos (Inmuebles y/o Sociedades) sin Depositarios Provisionales y/o Liquidadores para ser administrados que pueden ser invadidos u ocupados de manera ilegal y que no presenten ninguna gestión.  
Reprocesos administrativos por la remoción y reasignación de activos</t>
  </si>
  <si>
    <t xml:space="preserve">Revisión de los Depositarios Provisionales y Liquidadores que no tienen activos asignados
</t>
  </si>
  <si>
    <t>(Depositarios Provisionales retirados del Registro/Depositarios Provisionales a retirar)*100%</t>
  </si>
  <si>
    <t xml:space="preserve">Al cierre del primer semestre los depositarios Jose Freire y Sersigma se presentaron a comité de depositarios y cuentan con la resolución proyectada en verificación de los activos relacionados </t>
  </si>
  <si>
    <t xml:space="preserve">Revisión de las pólizas de cumplimiento entregadas por Depositarios Provisionales y Liquidadores y llamadas de solicitud de las pólizas
</t>
  </si>
  <si>
    <t>* Pólizas de cumplimiento recibidas y revisadas</t>
  </si>
  <si>
    <t>(Depositarios asignados con pólizas de cumplimiento aprobadas/Depositarios asignados con remisión de pólizas)*100%</t>
  </si>
  <si>
    <t xml:space="preserve">A junio 30 de 2021, de los activos asignados 23 cuentan con comunicación de resolución y valor asegurable al depositario, y de estos 8 allegaron póliza y estan aprobadas por el Git de Depositarios </t>
  </si>
  <si>
    <t>Información a las áreas misionales mediante correo electrónico y traslado de las solicitudes recibidas por los de los Depositarios Provisionales y Liquidadores</t>
  </si>
  <si>
    <t>* Correos electrónicos informativos de renuncia o remoción de depositarios</t>
  </si>
  <si>
    <t>(Depositarios Provisionales retirados del Registro Informados/Depositarios Provisionales y Liquidadores retirados del Registro)*100%</t>
  </si>
  <si>
    <t>Al cierre del primer semestre de 2021, cuatro depositarios retirados no cuentan con ticket para el retiro del registro en SIGMA SAE 2.0</t>
  </si>
  <si>
    <t>Puede ocurrir que la designación sea errónea o no generada</t>
  </si>
  <si>
    <t>Resolución de designación automática de activos a Depositarios Provisionales y Liquidadores se genera de manera errónea por información incompleta o incorrecta en la creación de los activos
Resolución de designación automática de activos a Depositarios Provisionales y Liquidadores se genera con mayor o menor cantidad de activos a los realmente asignados
Resolución de designación automática de activos a Depositarios Provisionales y Liquidadores se genera con información incorrecta de la sesión o fecha del Comité que aprobó la asignación
Desconocimiento del proceso de asignación en el sistema por funcionarios que asuman la función de asignación</t>
  </si>
  <si>
    <t>Depositarios Provisionales y/o Liquidadores que administren Activos (Inmuebles y/o Sociedades) que no correspondan a los requeridos, o sin información de los activos que les han sido asignados</t>
  </si>
  <si>
    <t xml:space="preserve">Creación de los activos en el inventario centralizado en un grupo
</t>
  </si>
  <si>
    <t>* Registro de inventario de activos en aplicativo SIGMA SAE</t>
  </si>
  <si>
    <t>(Activos registrados en aplicativo SIGMA SAE/ Activos recibidos)*100%</t>
  </si>
  <si>
    <t>Teniendo en cuenta el consolidado de Diligencias ubicado en la Carpeta 19, se han Finalizado las Diligencias para 218 activos, para un total de 206 activos Registrados.</t>
  </si>
  <si>
    <t>Revisión en la creación del activo de las unidades inmobiliarias o unidades económicas, activos sociales o no sociales y demás variables que afectan la descripción del activo que se está asignando, así como su estado</t>
  </si>
  <si>
    <t>* Reportes de inventarios de activos revisados (Aplicativo SIGMA SAE y reporte carpeta compartida Excel)
* Cuadro de control de Asignación de activos
* Respuestas de inscripción de depositarios provisionales por parte de Oficinas de Registro e Instrumentos Públicos y Cámaras de Comercio</t>
  </si>
  <si>
    <t>(Activos con revisión de creación y solicitudes de inscripción de depositarios ante la ORIP y Cámaras de Comercio / Activos programados para asignar a depositarios provisionales)*100%</t>
  </si>
  <si>
    <t xml:space="preserve">La solictud de regsitro ante cámara de coemrcio y ORIP se realiza una vez el depositario tenga aprobadas la póliza de disposiciones legales y acta de posesión </t>
  </si>
  <si>
    <t xml:space="preserve">Revisión del cuadro de control de las asignaciones formalizadas con resolución, póliza y acta de posesión
</t>
  </si>
  <si>
    <t>* Comunicación de Resoluciones por parte del área Jurídica
* Cuadro de control de Asignación de activos a Depositarios Provisionales y Liquidadores vigente
* Actas de asignaciones de depositarios provisionales
* Actas de aprobación de pólizas/ Bases de datos de aprobación de garantías
* Actas de posesión recibidas suscritas por los depositarios provisionales</t>
  </si>
  <si>
    <t>(Activos con revisión de asignaciones formalizadas / Activos programados para asignar a depositarios provisionales)*100%</t>
  </si>
  <si>
    <t xml:space="preserve">Los activos que no se lograron asignar corresponde a que dentro del registro de depositarios no se dispone con cupos disponibles y coberturas requeridas para la asignación. Con los resultados de las convocatorias 01 y 02 se contará con nuevos depositarios </t>
  </si>
  <si>
    <t>Revisión del funcionamiento correcto del sistema de asignación</t>
  </si>
  <si>
    <t>* Registro validación de modelo de asignación de depositarios, cuando sea requerido
*Memorando de solicitud ajustes, cuando sea requerido</t>
  </si>
  <si>
    <t>( Solicitudes de ajustes al sistema de asignación/ Incidentes presentados por el inadecuado funcionamiento del sistema de asignación)*100%</t>
  </si>
  <si>
    <t xml:space="preserve">Se generaron 6 tickets por inconvenientes en el sistema en elproceso de asignación </t>
  </si>
  <si>
    <t>Se cuenta con dos usuarios con acceso al sistema de asignación y se ha realizado capacitación a funcionarios del Grupo de Gestión de Depositarios Provisionales y Liquidadores sobre el proceso</t>
  </si>
  <si>
    <t>* Perfiles de usuario asignados en el sistema de asginación
* Registros de capacitaciones realizadas</t>
  </si>
  <si>
    <t>(Capacitaciones relacionadas con el proceso de asignación de depositarios provisionales y liquidadores/ Capacitaciones programadas para el proceso de asignación de depositarios provisionales y liquidadores)*100%</t>
  </si>
  <si>
    <t xml:space="preserve">El proceso de asignación de activos a depositarios provisionales no requirio capacitación, ya que el profesional a cargo cuenta con el perfil </t>
  </si>
  <si>
    <t>Puede ocurrí que no se presente la garantía (póliza de disposiciones legales) por parte de los Depositarios Provisionales y/o Liquidadores</t>
  </si>
  <si>
    <t>Desconocimiento de las obligaciones establecidas en la normatividad vigente por parte de los Depositarios
Desconocimiento de los condicionados para las pólizas de disposiciones legales por parte de asesores de seguros
Errores en los términos de expedición de las pólizas de disposiciones legales por parte de las aseguradoras de acuerdo con la normatividad vigente</t>
  </si>
  <si>
    <t>Remoción de activos y retiro del registro del depositario
Posible deterioro de los activos asignados al depositario por falta de gestión oportuna
Activos entregados en diligencia a los depositarios sin contar con la póliza de disposiciones legales que garantice la gestión oportuna del Depositario Provisional o Liquidador asignado</t>
  </si>
  <si>
    <t xml:space="preserve">Revisión de las pólizas de cumplimiento entregadas por Depositarios Provisionales y Liquidadores y llamadas de solicitud de las pólizas informando la consecuencia de la no presentación
</t>
  </si>
  <si>
    <t>* Formato de verificación y aprobación de Pólizas</t>
  </si>
  <si>
    <t xml:space="preserve">Realizar una clasificación de riesgo financiero y de experiencia de los Depositarios Provisionales y Liquidadores de manera que se asigne un número de activos adecuado a dicha clasificación
</t>
  </si>
  <si>
    <t>* Modelo para asignar activos a depositarios y liquidadores
* Cuadro de control de Asignación de activos
* Cuadro de control de Depositarios Provisionales y Liquidadores vigente
* Sistema de Registro de Depositarios Provisionales y Liquidadores (Convocatoria)</t>
  </si>
  <si>
    <t>(Depositarios provisionales y liquidadores para asignación de activos con clasificación de riesgo financiero y experiencia/ Depositarios provisionales y liquidadores para asignación de activos)*100%</t>
  </si>
  <si>
    <t>Se indica previamente por parte del Grupo que este control no aplica según el procedimiento estabecido</t>
  </si>
  <si>
    <t>Envío de una comunicación a los Depositarios Provisionales y Liquidadores en la que se informa el proceso de formación de la aceptación de la designación, así como de la presentación de la póliza de cumplimiento con los lineamientos requeridos por la entidad</t>
  </si>
  <si>
    <t>* Resultados de las asignaciones 
* Correo electrónico informativo</t>
  </si>
  <si>
    <t>(Depositarios provisionales comunicados de la asignación de activos/ Depositarios asignados a activos)*100%</t>
  </si>
  <si>
    <t>Al 30 de junio de 2021, 326 inmuebles quedaron pendientes de comunicar por falta del valor asegurable</t>
  </si>
  <si>
    <t>Puede ocurrir que se generen y suscriban del Acta de posesión con datos incorrectos o incompletos</t>
  </si>
  <si>
    <t>Descuido en la elaboración del acta
Inconsistencia en la información de la asignación contenida en la resolución que contiene los datos de los activos asignados</t>
  </si>
  <si>
    <t>Reprocesos en la elaboración y firma de las actas de posesión que demandan mayores tiempos antes de la entrega de los activos a los Depositarios Provisionales y liquidadores y la inscripción en las Oficinas de Registro e Instrumentos Públicos o Cámaras de Comercio</t>
  </si>
  <si>
    <t>Revisión de las actas de posesión creadas por parte del funcionario con funciones de coordinación del Grupo de Gestión de Depositarios Provisionales y Liquidadores</t>
  </si>
  <si>
    <t>* Cuadro de control de Asignación de activos (incluye revisión de pólizas, actas de posesión y envío a ORIP y Cámara de Comercio)</t>
  </si>
  <si>
    <t>( Depositarios con actas de posesión suscritas/ Depositarios aprobados para asignación de activos)*100%</t>
  </si>
  <si>
    <t>De los activos asignados al cierre del período 979 cuentan con resolución proyectada para radicación ante jurídica.</t>
  </si>
  <si>
    <t>Pueden ocurrir fallas e inconsistencias funcionales y técnicas en los sistemas de información relacionados con el proceso de Registro de Depositarios Provisionales y Liquidadores, así como del proceso de Asignación de activos.</t>
  </si>
  <si>
    <t>Inconsistencias en el diseño funcional y técnico, actualización o mejoras de los sistemas de información de los procesos de Registro relacionado con la realización de Convocatorias, renovación y/o actualización de información de los Depositarios Provisionales y Liquidadores que forman parte del Registro
Inconsistencias en el diseño, actualización o mejoras de los sistemas de información de los procesos de Asignación de activos a los Depositarios Provisionales y Liquidadores que forman parte del Registro
Inconsistencias en el desarrollo de los aplicativos frente a los diseños funcionales y técnicos, así como los requerimientos establecidos por el GIT Depositarios Provisionales y Liquidadores
Inconsistencias en el registro, revisión y/o consulta de la información tanto de los Depositarios Provisionales y Liquidadores como de las asignaciones efectuadas.</t>
  </si>
  <si>
    <t>Dificultad para el uso de los sistemas de información por parte de clientes externos en la participación de los procesos de convocatoria para formar parte del registro
Pérdidas económicas por reprocesos administrativos
Afectación negativa de la imagen institucional frente a entes de control y clientes externos
Posibles sanciones y demandas por falta de transparencia en los procesos de la convocatoria
Perdida de información para la entidad y para los Depositarios que no cuenten con sistemas de información adecuados.
Sistemas de información poco confiables
Realización de estudios de seguridad equivocados o no necesarios generando costos adicionales.
Activos asignados de manera incorrecta a los Depositarios Provisionales y Liquidadores.</t>
  </si>
  <si>
    <t xml:space="preserve">Envío y notificación de los errores a través de tickets, correos electrónicos, para que se realicen los ajustes correspondientes
</t>
  </si>
  <si>
    <t>* Reporte de incidentes en sistemas de información relacionadas con el registro y asignación de depositorios provisionales y liquidadores</t>
  </si>
  <si>
    <t>( Solicitudes de solución de incidentes en sistemas de información relacionadas con el proceso/ Incidencias presentadas en sistemas de información relacionadas con el registro y asignación de depositorios provisionales y liquidadores) *100%</t>
  </si>
  <si>
    <t>Reuniones y mesas de trabajo para revisar las diferencias y realizar los ajustes que sean requeridos</t>
  </si>
  <si>
    <t>* Validación de estado documental y registro Depositarios 
* Actas de reunión</t>
  </si>
  <si>
    <t>( Ajustes de inconsistencias funcionales en sistemas de información relacionadas con registro de depositarios o asignación de activos/Inconsistencias funcionales identificadas en sistemas de información relacionadas con registro de depositarios o asignación de activos)*100%</t>
  </si>
  <si>
    <t>INTELIGENCIA DE NEGOCIOS</t>
  </si>
  <si>
    <t>Podría ocurrir que no se ejecuten las etapas del análisis de la información que se requieren para la inteligencia de negocio</t>
  </si>
  <si>
    <t>Debido a la falta de claridad en los requerimientos de los reportes solicitados por los procesos de negocio 
Debido a no contar con información suficiente para el análisis o contar con información inconsistente, incompleta o inexacta
Debido a la falta de revisión de los atributos del reporte durante el proceso de análisis
Debido al desconocimiento de la herramienta utilizada para analítica del negocio
Debido al desconocimiento de la metodología y mejores prácticas
Debido a constantes cambios en requerimientos de los reportes 
Debido a falta de documentación de la metodología y procedimiento para generación de analítica del negocio.</t>
  </si>
  <si>
    <t>Lo cual generaría pérdida de reputación
Lo cual generaría pérdida de información
Lo cual podría generar sanciones legales y/o económicas
Lo cual generaría toma de decisiones sin contar con los análisis requeridos</t>
  </si>
  <si>
    <t>PosibleMayor</t>
  </si>
  <si>
    <t xml:space="preserve">Control de acceso a los reportes por perfil
Validación en la publicación de reportes </t>
  </si>
  <si>
    <t>* Documentos que soporten el proceso (Metadatos, Datos abiertos a publicar)
* Validación información suceptible a publicar
* Monitoreo de información publicada</t>
  </si>
  <si>
    <t>(Dataset de datos abiertos publicados/ Dataset de datos abiertos suceptibles a publicar)*100%</t>
  </si>
  <si>
    <t>Durante el mes de junio fue publicado en datos.gov.co el Indice de Información clasificado y reservado
Evidencia: https://datos.gov.co/Hacienda-y-Cr-dito-P-blico/Indice-de-Informaci-n-Clasificada-y-Reservada/36tv-2wmj
Inventario de activos de informaciòn
https://datos.gov.co/Hacienda-y-Cr-dito-P-blico/Registro-de-Activos-de-Informaci-n/upjn-4bin
Bienes Inmuebles Disponibles para Arrendamiento
https://www.datos.gov.co/Hacienda-y-Cr-dito-P-blico/Bienes-Inmuebles-Disponibles-para-Arrendamiento/ugvz-uctu</t>
  </si>
  <si>
    <t>* Permisos asignados por perfil en sistemas de información y carpetas digitales según solicitud (Edición, consulta, etc)</t>
  </si>
  <si>
    <t>(Permisos de seguridad generados/Permisos solicitados y aprobados)*100%</t>
  </si>
  <si>
    <t>Durante el segundo trimestre de 2021, se gestionarón los tickets de solicitud de acceso a reportes, de acuerdo con los permisos solicitados por el Líder del proceso
Evidencia: Mesa de Ayuda</t>
  </si>
  <si>
    <t>* Información de Direccionamiento Estratégico  suceptible a publicar validada</t>
  </si>
  <si>
    <t>(Documentos de Direccionamiento Estratégico validados y publicados/ Documentos  de Direccionamiento Estratégico suceptibles a ser publicados)*100%</t>
  </si>
  <si>
    <t>A corte de 30 de junio de 2021, no se han publicado nuevos documentos del proceso de Direccionamiento Estratégico teniendo en cuenta que no hay actualizaciones de los mismos, por lo que se cumple la ejecución del control para dicho periodo. En el mes de julio se publicarán las actualizaciones documentales que se realizaron sobre este proceso.</t>
  </si>
  <si>
    <t>Puede ocurrir que se presenten incumplimientos a la normatividad vigente relacionada con derechos de autor.</t>
  </si>
  <si>
    <t>Cumplimiento</t>
  </si>
  <si>
    <t>Debido al uso de software no licenciado 
Debido a instalación o copia de música y videos ilegales en los computadores de la organización
Debido a la falta de controles para instalación de software</t>
  </si>
  <si>
    <t>Lo cual generaría pérdidas económicas
Lo cual generaría pérdida de credibilidad o imagen reputacional
Lo cual puede ocasionar sanciones legales o de entes de control</t>
  </si>
  <si>
    <t>bloqueo en el sistema</t>
  </si>
  <si>
    <t>* Reporte de incidente de seguridad de la  información en mesa de ayuda
* Registro de bloqueo en el sistema, cuando este sea la estrategia de respuesta o contención</t>
  </si>
  <si>
    <t>(Bloqueos realizados en los sistemas/ Solicitudes de bloqueo aprobadas)*100%</t>
  </si>
  <si>
    <t>Durante el segundo trimestre de 2021, se gestionarón los tickets de solicitud de desbloqueo de usuarios en los aplicativos o dominio, así como aquellas solicitudes que afecten la disponibilidad del servicio
Evidencia: Mesa de Ayuda</t>
  </si>
  <si>
    <t>Puede ocurrir que se presenten errores en la identificación del estado de los activos</t>
  </si>
  <si>
    <t>Información incompleta, capacidad operativa de la entidad, desconocimiento por parte de los servidores públicos, rezagos recibidos por la administración anterior, existan activos rurales con potencial de ser urbanos para la disposición final de acuerdo con las marcaciones territoriales</t>
  </si>
  <si>
    <t>Toma de decisiones inadecuadas 
Pérdidas económicas
Sanciones
Pérdida de la imagen reputacional de la entidad
Limitación a la gestión de administración de los activos</t>
  </si>
  <si>
    <t xml:space="preserve">PROCEDIMIENTO PARA EL DIAGNÓSTICO Y ANÁLISIS DE BIENES INMUEBLES P-DP1-042
</t>
  </si>
  <si>
    <t>* Informes de diagnóstico de inmuebles presentados por depositarios provisionales
* Formato para el diagnóstico de bienes diligenciado
* Oficios de solicitud ajustes a depositarios provisionales</t>
  </si>
  <si>
    <r>
      <t xml:space="preserve">*Gerencia Regional Occidente: </t>
    </r>
    <r>
      <rPr>
        <sz val="11"/>
        <rFont val="Calibri"/>
        <family val="2"/>
        <scheme val="minor"/>
      </rPr>
      <t>78% (406/522); Se construye el indicador tomando en cuenta los folios asignados y entregados a depositarios / folios con visita estado cerrado y revision primer semestre</t>
    </r>
    <r>
      <rPr>
        <b/>
        <sz val="11"/>
        <rFont val="Calibri"/>
        <family val="2"/>
        <scheme val="minor"/>
      </rPr>
      <t xml:space="preserve">
*Gerencia Regional Norte: </t>
    </r>
    <r>
      <rPr>
        <sz val="11"/>
        <rFont val="Calibri"/>
        <family val="2"/>
        <scheme val="minor"/>
      </rPr>
      <t>49%; Se realizan aprobaciones por parte de la Coordinación Comercial y Operativa, en la comercial se registran \\fileserver\publica\45 - Regional Norte\COORDINACION COMERCIAL</t>
    </r>
    <r>
      <rPr>
        <b/>
        <sz val="11"/>
        <rFont val="Calibri"/>
        <family val="2"/>
        <scheme val="minor"/>
      </rPr>
      <t xml:space="preserve">
* Gerencia Centro Oriente:</t>
    </r>
    <r>
      <rPr>
        <sz val="11"/>
        <rFont val="Calibri"/>
        <family val="2"/>
        <scheme val="minor"/>
      </rPr>
      <t xml:space="preserve"> 80%; Se viene realizando procesos de cargue al aplicativo SIGMA 2.0, aunque en algunos de estos cargues presenta fallas en el sistema
</t>
    </r>
    <r>
      <rPr>
        <b/>
        <sz val="11"/>
        <rFont val="Calibri"/>
        <family val="2"/>
        <scheme val="minor"/>
      </rPr>
      <t>* Gerencia Regional Sur Occidente:</t>
    </r>
    <r>
      <rPr>
        <sz val="11"/>
        <rFont val="Calibri"/>
        <family val="2"/>
        <scheme val="minor"/>
      </rPr>
      <t xml:space="preserve"> 35%;  Inmuebles asigandos y con acta de posesión suscrita versus entrega fisica del inmueble.</t>
    </r>
  </si>
  <si>
    <t xml:space="preserve">PROCEDIMIENTO DIAGNOSTICO INICIAL INTERVENCION SOCIEDADES P-DP1-038
</t>
  </si>
  <si>
    <t>* Informe Diagnóstico Inicial de Intervención de Sociedades
* Plan de Acción de Intervención</t>
  </si>
  <si>
    <r>
      <rPr>
        <b/>
        <sz val="11"/>
        <rFont val="Calibri"/>
        <family val="2"/>
        <scheme val="minor"/>
      </rPr>
      <t>Gerencia de Sociedades en Liquidación (0%)</t>
    </r>
    <r>
      <rPr>
        <sz val="11"/>
        <rFont val="Calibri"/>
        <family val="2"/>
        <scheme val="minor"/>
      </rPr>
      <t xml:space="preserve">
Durante el primer semestre  se reciben dos  (2) sociedad trasladadas de la Gerencia de Sociedades Activas. A la fecha, no hay  liquidadores  posesionados por lo que la funcion de diagnostico no se ha realizado.
</t>
    </r>
    <r>
      <rPr>
        <b/>
        <sz val="11"/>
        <rFont val="Calibri"/>
        <family val="2"/>
        <scheme val="minor"/>
      </rPr>
      <t>Gerencia de Sociedades Activas (56%)</t>
    </r>
    <r>
      <rPr>
        <sz val="11"/>
        <rFont val="Calibri"/>
        <family val="2"/>
        <scheme val="minor"/>
      </rPr>
      <t xml:space="preserve">
Mensualmente se hace seguimiento a la información que entregan los depositarios provisionales; sin embargo, en ocasiones no es posible contar con la documentación requirida, ya que, se presentan demoras en la formalización del nombramiento. Lo cual retrasa la entrega del diagnóstico inicial.
Se estima necesario modificar el indicador ya que el denominador hace referencia únicamente a sociedades con Extinción de dominio.</t>
    </r>
  </si>
  <si>
    <t xml:space="preserve">P-DP1-043 Diagnostico y analisis de bienes muebles y p-dp1-139 alistamiento de bienes muebles
</t>
  </si>
  <si>
    <t>* Oficios de solicitud faltante para alistamiento
* Base de alistamiento de bienes muebles actualizada
* Memorandos de solicitud de viabilidad jurídica
* Actas de cómites técnicos</t>
  </si>
  <si>
    <t>Puede ocurrir que el alistamiento sin previo cumplimiento de los requisitos, no permita disponer del activo</t>
  </si>
  <si>
    <t>Debilidades en el análisis para la disposición de los activos
Que se presente acciones judiciales externas durante el alistamiento
debido a que existen inmuebles que no tienen la medida inscrita</t>
  </si>
  <si>
    <t>Reproceso en el alistamiento
Posible detrimento patrimonial
Sanciones a la SAE</t>
  </si>
  <si>
    <t xml:space="preserve">-PROCEDIMIENTO PARA EL DIAGNÓSTICO Y ANÁLISIS DE BIENES INMUEBLES P-DP1-042
 </t>
  </si>
  <si>
    <r>
      <t xml:space="preserve">*Gerencia Regional Occidente: </t>
    </r>
    <r>
      <rPr>
        <sz val="11"/>
        <rFont val="Calibri"/>
        <family val="2"/>
        <scheme val="minor"/>
      </rPr>
      <t>78% (406/522); Se construye el indicador tomando en cuenta los folios asignados y entregados a depositarios / folios con visita estado cerrado y revision primer semestre</t>
    </r>
    <r>
      <rPr>
        <b/>
        <sz val="11"/>
        <rFont val="Calibri"/>
        <family val="2"/>
        <scheme val="minor"/>
      </rPr>
      <t xml:space="preserve">
*Gerencia Regional Norte: </t>
    </r>
    <r>
      <rPr>
        <sz val="11"/>
        <rFont val="Calibri"/>
        <family val="2"/>
        <scheme val="minor"/>
      </rPr>
      <t xml:space="preserve"> 49%; Se realizan aprobaciones por parte de la Coordinación Comercial y Operativa, en la comercial se registran \\fileserver\publica\45 - Regional Norte\COORDINACION COMERCIAL
</t>
    </r>
    <r>
      <rPr>
        <b/>
        <sz val="11"/>
        <rFont val="Calibri"/>
        <family val="2"/>
        <scheme val="minor"/>
      </rPr>
      <t>* Gerencia Centro Oriente:</t>
    </r>
    <r>
      <rPr>
        <sz val="11"/>
        <rFont val="Calibri"/>
        <family val="2"/>
        <scheme val="minor"/>
      </rPr>
      <t xml:space="preserve"> 80%; Se viene realizando procesos de cargue al aplicativo SIGMA 2.0, aunque en algunos de estos cargues presenta fallas en el sistema
</t>
    </r>
    <r>
      <rPr>
        <b/>
        <sz val="11"/>
        <rFont val="Calibri"/>
        <family val="2"/>
        <scheme val="minor"/>
      </rPr>
      <t>* Gerencia Regional Sur Occidente:</t>
    </r>
    <r>
      <rPr>
        <sz val="11"/>
        <rFont val="Calibri"/>
        <family val="2"/>
        <scheme val="minor"/>
      </rPr>
      <t xml:space="preserve"> 35%; Inmuebles asigandos y con acta de posesión suscrita versus entrega fisica del inmueble.</t>
    </r>
  </si>
  <si>
    <t>Aplicacion P-DP1-043 Diagnostico y analisis de bienes muebles y p-dp1-139 alistamiento de bienes muebles</t>
  </si>
  <si>
    <t>Puede ocurrir que no se gestione oportunamente el alistamiento de los activos</t>
  </si>
  <si>
    <t>Falta de capacidad operativa
Procesos ineficientes 
Entrega inadecuada de información de los activos por parte de la Fiscalía</t>
  </si>
  <si>
    <t>Impacto ambiental y social
Posible detrimento patrimonial
Deterioro físico e invasión de los activos
Sanciones a la SAE</t>
  </si>
  <si>
    <t xml:space="preserve">-a plicacion P-DP1-043 Diagnostico y analisis de bienes muebles y p-dp1-139 alistamiento de bienes muebles
</t>
  </si>
  <si>
    <t>* Verificacion semanal de reporte SIGMA para identificar los nuevos bienes muebles que ingresan al inventario y requieren alistamiento para disposicion final.
* Oficios de solicitud faltante para alistamiento
* Base de alistamiento de bienes muebles actualizada
* Memorandos de solicitud de viabilidad jurídica
* Actas de cómites técnicos</t>
  </si>
  <si>
    <t>Puede ocurrir que no se cuente con la información de las obligaciones vencidas por el arrendatario.</t>
  </si>
  <si>
    <t>Debilidades en el seguimiento de la administración de los activos y gestión de la cartera</t>
  </si>
  <si>
    <t xml:space="preserve">-PROCEDIMIENTO RECUPERACIÓN DE CARTERA DE BIENES P-DT1-019
</t>
  </si>
  <si>
    <t>* Informe de cartera generado en aplicativo
* Metodología de administración de activos especiales e Instructivo Validación de Saldos de Cartera por Cobrar
* Formatos de auditoría de contratos de arrendamiento diligenciados
* Informe "archivos complementarios" con datos generales de los contratos de arrendamiento
* Reporte General de Cartera depurado 
* Acuerdos de pago (operadores comerciales)
* Informes de gestión de cobro de cartera  (operadores comerciales)
* Listados de contratos a judicializar o saneamiento
* Memorandos solicitud cobro jurídico 
* Solicitudes de siniestros de pólizas, cuando aplique</t>
  </si>
  <si>
    <t>(Inmuebles con gestión de recuperación de cartera/ Inmuebles con incumplimientos en pago de canon de arrendamiento)*100%</t>
  </si>
  <si>
    <t>Se debe hablar de contratos de arrendamiento y no de inmuebles.
Al 100% de los contratos de arrendamiento que se encuentran en mora se les realiza la Gestión de Cartera a través de cobro persuasivo, cobro jurídico, cumplimiento de pólizas.
Evidencia: \\fileserver\publica\5 - Gerencia Comercial\CARTERA</t>
  </si>
  <si>
    <t>* Solicitudes de gestión remitidas por parte de Gerencia Comercial
* Seguimientos de estado de recaudo de inmuebles
* Contratos saneados, cuando aplique
* Concepto de gerencias regionales de contratos susceptibles a judicializar (formato acciones jurídicas de contratos de arrendamiento)
* Contratos con siniestro de la póliza o fianza marcados en aplicativo de administración de bienes</t>
  </si>
  <si>
    <t>(Inmuebles objeto de recuperación de cartera con gestión técnica de la gerencia regional/ Inmuebles objeto de recuperación de cartera)*100%</t>
  </si>
  <si>
    <r>
      <rPr>
        <sz val="11"/>
        <rFont val="Calibri (Body)"/>
      </rPr>
      <t>Según lo informado previamente por las Gerencias Regionales esta acción no es competencia de estas sino de la Gerencia Comercial</t>
    </r>
    <r>
      <rPr>
        <b/>
        <sz val="11"/>
        <rFont val="Calibri (Body)"/>
      </rPr>
      <t xml:space="preserve">
*Gerencia Regional Occidente: </t>
    </r>
    <r>
      <rPr>
        <sz val="11"/>
        <rFont val="Calibri (Body)"/>
      </rPr>
      <t>NA</t>
    </r>
    <r>
      <rPr>
        <b/>
        <sz val="11"/>
        <rFont val="Calibri (Body)"/>
      </rPr>
      <t xml:space="preserve">
</t>
    </r>
    <r>
      <rPr>
        <b/>
        <sz val="11"/>
        <rFont val="Calibri"/>
        <family val="2"/>
        <scheme val="minor"/>
      </rPr>
      <t xml:space="preserve">*Gerencia Regional Norte: </t>
    </r>
    <r>
      <rPr>
        <sz val="11"/>
        <rFont val="Calibri"/>
        <family val="2"/>
        <scheme val="minor"/>
      </rPr>
      <t xml:space="preserve"> 12%; En ejecución, se trabaja sobre las solicitudes recibidas por temas de cartera y con apoyo de la gerencia comercial, quien realmente hace el seguimiento de la cartera y deudas para siniestrar y sobre el proceso para notificar contratos asignados a CISA por cobro de cartera pendiente, se tiene carpeta con bases de CISA para acuerdos de pago, y en carpeta se registran bases solicitando cupones para reducir la cartera  \\fileserver\publica\45 - Regional Norte\COORDINACION COMERCIAL\CONTRATOS DE ARRENDAMIENTO\CARTERA
</t>
    </r>
    <r>
      <rPr>
        <b/>
        <sz val="11"/>
        <rFont val="Calibri (Body)"/>
      </rPr>
      <t>* Gerencia Centro Oriente:</t>
    </r>
    <r>
      <rPr>
        <sz val="11"/>
        <rFont val="Calibri (Body)"/>
      </rPr>
      <t xml:space="preserve"> 60%; Aunque esta gestión no la realiza directamente la Gerencia Regional, si no a través de CISA o el siniestro de la póliza.</t>
    </r>
    <r>
      <rPr>
        <sz val="11"/>
        <rFont val="Calibri"/>
        <family val="2"/>
        <scheme val="minor"/>
      </rPr>
      <t xml:space="preserve">
</t>
    </r>
    <r>
      <rPr>
        <b/>
        <sz val="11"/>
        <rFont val="Calibri (Body)"/>
      </rPr>
      <t>* Gerencia Regional Sur Occidente:</t>
    </r>
    <r>
      <rPr>
        <sz val="11"/>
        <rFont val="Calibri (Body)"/>
      </rPr>
      <t xml:space="preserve"> 100%;se da un cumplimiento total, por cuanto la regional mensualmente valida las bases remitidas por la Gerencia Comercial, para determinar la Gestión de cobro, bien sea por CISA, Abogados Externos, Aseguradoras o Afianzadoras. </t>
    </r>
  </si>
  <si>
    <t>Puede ocurrir que no se cuente con la información del traslado de productividad bajo la administración de deposito provisional</t>
  </si>
  <si>
    <t>Falta de seguimiento a los depositarios provisionales
Debido al incumplimiento de las obligaciones</t>
  </si>
  <si>
    <t>Lo que podría generar Perdidas económicas</t>
  </si>
  <si>
    <t>-METODOLOGÍA DE ADMINISTRACIÓN DE LOS BIENES DEL FONDO PARA LA REHABILITACIÓN, INVERSIÓN SOCIAL Y LUCHA CONTRA EL CRIMEN ORGANIZADO –FRISCO
Requerimiento de informacion a traves del procedimiento de rendición de cuentas.</t>
  </si>
  <si>
    <t>* Procedimiento seguimiento informe de gestión a inmuebles en Depósito Provisional
* Informe de gestión presentado por los depositarios
* Informe de gestión administrativo y financiero de Depositarios Provisionales validados de acuerdo con instructivo de revisión y "Macro depositarios"
* Informe resumen mensual de gestión financiera de depositarios</t>
  </si>
  <si>
    <r>
      <t>G. Inmuebles Rurales:</t>
    </r>
    <r>
      <rPr>
        <sz val="11"/>
        <rFont val="Calibri"/>
        <family val="2"/>
        <scheme val="minor"/>
      </rPr>
      <t xml:space="preserve"> NA; el proceso a 30 de junio no habia sido entregado a la gerencia de inmuebles rurales
</t>
    </r>
    <r>
      <rPr>
        <b/>
        <sz val="11"/>
        <rFont val="Calibri"/>
        <family val="2"/>
        <scheme val="minor"/>
      </rPr>
      <t xml:space="preserve">G. Inmuebles Urbanos: </t>
    </r>
    <r>
      <rPr>
        <sz val="11"/>
        <rFont val="Calibri"/>
        <family val="2"/>
        <scheme val="minor"/>
      </rPr>
      <t>60%; Dada la implemetación de scoring estamos iniciando el proceso de seguimiento de manera global.</t>
    </r>
  </si>
  <si>
    <t xml:space="preserve">* Procedimiento de rendición de cuentas de depositarios provisionales removidos
* Solicitud de informe de rendición de cuentas a Depositario Provisional
* Gestiones realizadas en aplicativo SIGMA SAE
* Informes de gestión aprobados
* Formatos "F-DT3-206 Rendición de Cuentas" diligenciados
* Base de datos certificación ingreso de recaudos
* Cupones de traslado de productividad
* Formatos "F-DT3-334 Informe de auditoría a la gestión del depositario" diligenciados
* Certificación estado al día de depositarios </t>
  </si>
  <si>
    <t>(Informes de rendición de cuenta de depósito provisional  aprobados /Informes de rendición de cuenta de depósito provisional  solicitados )*100%</t>
  </si>
  <si>
    <r>
      <t xml:space="preserve">Gerencia de Inmuebles Urbanos (84%)
</t>
    </r>
    <r>
      <rPr>
        <sz val="11"/>
        <rFont val="Calibri"/>
        <family val="2"/>
        <scheme val="minor"/>
      </rPr>
      <t xml:space="preserve">Se han desarrollado mesas de trabajo con los despositarios con el fin de aprobar los informes que presnetan luego der ser solicitados
</t>
    </r>
    <r>
      <rPr>
        <b/>
        <sz val="11"/>
        <rFont val="Calibri"/>
        <family val="2"/>
        <scheme val="minor"/>
      </rPr>
      <t>Gerencia de Bienes Inmuebles Rurales</t>
    </r>
    <r>
      <rPr>
        <sz val="11"/>
        <rFont val="Calibri"/>
        <family val="2"/>
        <scheme val="minor"/>
      </rPr>
      <t xml:space="preserve">
NA; el proceso a 30 de junio no habia sido entregado a la gerencia de inmuebles rurales</t>
    </r>
  </si>
  <si>
    <t>Puede ocurrir que no se conserven las condiciones físicas ni se mantengan las obligaciones al día de los activos bajo la administración en destinación provisional</t>
  </si>
  <si>
    <t>Debido al incumplimiento de las obligaciones del destinario provisional</t>
  </si>
  <si>
    <t>-PROCEDIMIENTO DESTINACIÓN PROVISIONAL DE BIENES P-DT4-101
Control trimestral del cumplimiento de las obligaciones de destinación, en donde se verifica el estado de conservación de los activos.
PROCEDIMIENTO VALORACION COMERCIAL DE SOCIEDADES P-DP2-041</t>
  </si>
  <si>
    <t>* Informe de gestión presentado por los depositarios
* Informe de gestión administrativo y financiero de Depositarios Provisionales validados de acuerdo con instructivo de revisión y "Macro depositarios"
* Informe resumen mensual de gestión financiera de depositarios
* Inventario de activos en aplicativo matrix</t>
  </si>
  <si>
    <r>
      <t xml:space="preserve">Gerencia de Inmuebles Urbanos
</t>
    </r>
    <r>
      <rPr>
        <sz val="11"/>
        <rFont val="Calibri"/>
        <family val="2"/>
        <scheme val="minor"/>
      </rPr>
      <t xml:space="preserve">60%; Dada la implemetación de scoring estamos iniciando el proceso de seguimiento de manera global.
</t>
    </r>
    <r>
      <rPr>
        <b/>
        <sz val="11"/>
        <rFont val="Calibri"/>
        <family val="2"/>
        <scheme val="minor"/>
      </rPr>
      <t xml:space="preserve">
Gerencia de Bienes Inmuebles Rurales
</t>
    </r>
    <r>
      <rPr>
        <sz val="11"/>
        <rFont val="Calibri"/>
        <family val="2"/>
        <scheme val="minor"/>
      </rPr>
      <t>NA; el proceso a 30 de junio no habia sido entregado a la gerencia de inmuebles rurales</t>
    </r>
  </si>
  <si>
    <t>* Informes de gestión de depositarios recibidos
* Informes de visitas para validar uso y estado de los bienes muebles, cuando sea requeridos
* Formatos "F-DT4-213 Seguimiento al informe de gestión de depositarios provisionales" diligenciados
* Correos electrónicos con solicitudes de saneamiento de información
* Registro de evaluación de la gestión realizada por los depositarios</t>
  </si>
  <si>
    <t>(Bienes muebles con acciones legales por pérdida o daño del bien/ Total de bienes muebles destinados provisionalmente que amenacen pérdida o daño) * 100%</t>
  </si>
  <si>
    <t>Sobre 56 solicitudes de remocion la Gerencia ya ha adelantada 31 procesos para remision a la Gerencia de Asuntos Legales para su tramite correspondiente.</t>
  </si>
  <si>
    <t>Puede ocurrir que no se tenga identificado los activos productivos dentro del sistema de información</t>
  </si>
  <si>
    <t>Debido a la omisión de información por parte del depositario provisional</t>
  </si>
  <si>
    <t>Lo que podría generar pérdidas económicas
Lo que podría generar  Sanciones o denuncias
Afectar la generación de productividad</t>
  </si>
  <si>
    <t xml:space="preserve">-Informe de gestión, visitas de inspección, alistamiento del bien
</t>
  </si>
  <si>
    <t>* Procedimiento Diagnóstico y alistamiento de inmuebles
* Informes de diagnóstico de inmuebles presentados por depositarios provisionales
* Formato para el diagnóstico de bienes diligenciado
* Oficios de solicitud ajustes a depositarios provisionales</t>
  </si>
  <si>
    <r>
      <t>*Gerencia Regional Occidente:</t>
    </r>
    <r>
      <rPr>
        <sz val="11"/>
        <rFont val="Calibri"/>
        <family val="2"/>
        <scheme val="minor"/>
      </rPr>
      <t xml:space="preserve"> 78% (406/522); Se construye el indicador tomando en cuenta los folios asignados y entregados a depositarios / folios con visita estado cerrado y revision primer semestre</t>
    </r>
    <r>
      <rPr>
        <b/>
        <sz val="11"/>
        <rFont val="Calibri"/>
        <family val="2"/>
        <scheme val="minor"/>
      </rPr>
      <t xml:space="preserve">
*Gerencia Regional Norte: </t>
    </r>
    <r>
      <rPr>
        <sz val="11"/>
        <rFont val="Calibri"/>
        <family val="2"/>
        <scheme val="minor"/>
      </rPr>
      <t xml:space="preserve"> 49%; Se realizan aprobaciones por parte de la Coordinación Comercial y Operativa, en la comercial se registran \\fileserver\publica\45 - Regional Norte\COORDINACION COMERCIAL
</t>
    </r>
    <r>
      <rPr>
        <b/>
        <sz val="11"/>
        <rFont val="Calibri"/>
        <family val="2"/>
        <scheme val="minor"/>
      </rPr>
      <t>* Gerencia Centro Oriente:</t>
    </r>
    <r>
      <rPr>
        <sz val="11"/>
        <rFont val="Calibri"/>
        <family val="2"/>
        <scheme val="minor"/>
      </rPr>
      <t xml:space="preserve"> 80%;Se viene realizando procesos de cargue al aplicativo SIGMA 2.0, aunque en algunos de estos cargues presenta fallas en el sistema
</t>
    </r>
    <r>
      <rPr>
        <b/>
        <sz val="11"/>
        <rFont val="Calibri"/>
        <family val="2"/>
        <scheme val="minor"/>
      </rPr>
      <t xml:space="preserve">* Gerencia Regional Sur Occidente: </t>
    </r>
    <r>
      <rPr>
        <sz val="11"/>
        <rFont val="Calibri"/>
        <family val="2"/>
        <scheme val="minor"/>
      </rPr>
      <t>35%; Inmuebles asigandos y con acta de posesión suscrita versus entrega fisica del inmueble.</t>
    </r>
  </si>
  <si>
    <r>
      <t xml:space="preserve">Gerencia de Inmuebles Urbanos
</t>
    </r>
    <r>
      <rPr>
        <sz val="11"/>
        <rFont val="Calibri"/>
        <family val="2"/>
        <scheme val="minor"/>
      </rPr>
      <t>60%; Dada la implemetación de scoring estamos iniciando el proceso de seguimiento de manera global.</t>
    </r>
    <r>
      <rPr>
        <b/>
        <sz val="11"/>
        <rFont val="Calibri"/>
        <family val="2"/>
        <scheme val="minor"/>
      </rPr>
      <t xml:space="preserve">
Gerencia de Bienes Inmuebles Rurales
</t>
    </r>
    <r>
      <rPr>
        <sz val="11"/>
        <rFont val="Calibri"/>
        <family val="2"/>
        <scheme val="minor"/>
      </rPr>
      <t>NA; el proceso a 30 de junio no habia sido entregado a la gerencia de inmuebles rurales</t>
    </r>
  </si>
  <si>
    <t>La GBM no maneja la figura de destinación provisional</t>
  </si>
  <si>
    <t>* Procedimiento de alistamiento para la devolución de activos
* Registro de solicitudes de devolución en aplicativo de administración de bienes
* Reporte de inconsistencias o falencias en el inventario de activos, cuando sea requerido
* Soportes de bienes devueltos en SIGMA para descarga del inventario.</t>
  </si>
  <si>
    <t xml:space="preserve">
 Para Primer Trimestre se cargaron sentencias de Devolución para 108 Activos,  los soportes se pueden evidenciar en la carpeta Compartida 43, subcarpeta GIT Aseguramiento, Mapa de Riesgos Primer T.
Para Segundo Trimestre se cargaron 105 sentencias de Devolución para un total de 249 Activos relacionados en las mismas, los soportes se pueden evidenciar en la carpeta Compartida 43, subcarpeta GIT Aseguramiento, Mapa de Riesgos Segundo T.</t>
  </si>
  <si>
    <t>Puede ocurrir que las entidades de registro  cuenten con información desactualizada de los  mecanismos de administración.</t>
  </si>
  <si>
    <t>Debilidad en la comunicación y seguimiento al registro de las anotaciones</t>
  </si>
  <si>
    <t>Impide la administración de los activos
Lo que podría generar Perdidas económicas
Lo que podría generar  Sanciones o denuncias</t>
  </si>
  <si>
    <t xml:space="preserve">PROCEDIMIENTO DE ASIGNACIÓN DE ACTIVOS A DEPOSITARIOS PROVISIONALES Y LIQUIDADORES
</t>
  </si>
  <si>
    <t xml:space="preserve">* Cuadro de control de Depositarios Provisionales y Liquidadores vigente
* Cuadro de control de Asignación de activos
* Actas de posesión recibidas suscritas por los depositarios provisionales
* Solicitud de inscripción de Depositario Provisional y/o Liquidador en Oficina de Registro de Instrumentos Públicas y Cámaras de Comercio
* Inscripción de Depositario Provisional y/o Liquidador </t>
  </si>
  <si>
    <t>(Bienes inmuebles con inscripción de depositarios y/o liquidadores en entidades de registro/ Bienes inmuebles con asignación de depositarios provisionales y/o liquidadores)*100%</t>
  </si>
  <si>
    <t>A junio 30 de 2021, de los activos asignados 23 cuentan con comunicación de resolución y valor asegurable al depositario, y de estos 8 allegaron póliza y estan aprobadas por el Git de Depositarios, y se solicto registro a c´mara de coemrcio de 4 sociedades.</t>
  </si>
  <si>
    <r>
      <t>*Gerencia Regional Occidente:</t>
    </r>
    <r>
      <rPr>
        <sz val="11"/>
        <rFont val="Calibri"/>
        <family val="2"/>
        <scheme val="minor"/>
      </rPr>
      <t xml:space="preserve"> NA; El indicador de este riesgo corresponde a la Gerencia de Asuntos Legales y la Oficina de Aseguramiento de la Informacion, que son quienes disponen las actuaciones u oficios que deben ser resgistradas en las oficinas de instrumentos publicos.
</t>
    </r>
    <r>
      <rPr>
        <b/>
        <sz val="11"/>
        <rFont val="Calibri (Body)"/>
      </rPr>
      <t>*Gerencia Regional Norte</t>
    </r>
    <r>
      <rPr>
        <sz val="11"/>
        <rFont val="Calibri (Body)"/>
      </rPr>
      <t>: 150%; La regional para dar cumplimiento al indicador viene trabajando de manera simultanea los procesos de entregas y retomas, de esta manera, se asegura el cumplimiento de ambas actividades sin afectar la administración de los bienes.</t>
    </r>
    <r>
      <rPr>
        <sz val="11"/>
        <rFont val="Calibri"/>
        <family val="2"/>
        <scheme val="minor"/>
      </rPr>
      <t xml:space="preserve">
</t>
    </r>
    <r>
      <rPr>
        <b/>
        <sz val="11"/>
        <rFont val="Calibri"/>
        <family val="2"/>
        <scheme val="minor"/>
      </rPr>
      <t xml:space="preserve">* Gerencia Centro Oriente: </t>
    </r>
    <r>
      <rPr>
        <sz val="11"/>
        <rFont val="Calibri"/>
        <family val="2"/>
        <scheme val="minor"/>
      </rPr>
      <t xml:space="preserve">64%; Es preciso mencionar que este indicador es dinámico por la constante remoción y asignación de Depositarios, a la fecha el cumplimiento es del 64% teniendo en cuenta la entrega y programación de los mismos, sin embargo la programación varía conforme a la disponibilidad del Depositario, la programación de diligencias de secuestro o por temas de orden público, la restricción de los permisos de movilidad.
</t>
    </r>
    <r>
      <rPr>
        <b/>
        <sz val="11"/>
        <rFont val="Calibri"/>
        <family val="2"/>
        <scheme val="minor"/>
      </rPr>
      <t>* Gerencia Regional Sur Occidente:</t>
    </r>
    <r>
      <rPr>
        <sz val="11"/>
        <rFont val="Calibri"/>
        <family val="2"/>
        <scheme val="minor"/>
      </rPr>
      <t xml:space="preserve"> 42%; Informacion tomada de la base de asignaciones y entregas para el año 2020 ya que durante el 2021 no se han entregado folios posesionados durante el mismo año (la regional opera conforme al insumo proporcionado por el GIT de depositarios y/o por el área encargada de asignar el depositario para la diligencia de secuestro)</t>
    </r>
  </si>
  <si>
    <t>PROCEDIMIENTO DESTINACIÓN PROVISIONAL DE BIENES P-DT4-101</t>
  </si>
  <si>
    <t>* Informes de visitas e inventario de activos a destinar provisionalmente recibido de Gerencias Regionales
* Actas de comités (Presentación de bienes a destinar provisionalmente y ofertas de destinación provisional)
* Solicitud de publicación de portafolio de bienes a destinar provisionalmente en página web
* Formatos de solicitud de destinación provisional de bienes recibidos
* Formatos de viabilidad destinación provisional diligenciados
* Oficios de solicitud de información o de notificación de resultado de viabilidad de destinación
* Oficio de aceptación de destinación provisional de bienes
* Actos administrativos de destinación provisional expedidos 
* Actas de entrega de bienes recibidas de la Gerencias Regionales</t>
  </si>
  <si>
    <t>(Bienes inmuebles con gestión para destinación provisional/ Bienes inmuebles objetos de destinación provisional)*100%</t>
  </si>
  <si>
    <r>
      <t xml:space="preserve">Gerencia de Inmuebles Urbanos (100%)
</t>
    </r>
    <r>
      <rPr>
        <sz val="11"/>
        <rFont val="Calibri"/>
        <family val="2"/>
        <scheme val="minor"/>
      </rPr>
      <t>Se han asignado bajo este mecanismo de administración conforme el lleno de requisitos sobre las solicitudes recibidas.</t>
    </r>
    <r>
      <rPr>
        <b/>
        <sz val="11"/>
        <rFont val="Calibri"/>
        <family val="2"/>
        <scheme val="minor"/>
      </rPr>
      <t xml:space="preserve">
Gerencia de Bienes Inmuebles Rurales (5%)
</t>
    </r>
    <r>
      <rPr>
        <sz val="11"/>
        <rFont val="Calibri"/>
        <family val="2"/>
        <scheme val="minor"/>
      </rPr>
      <t>El proceso se recibió en el mes de mayo- Solicitud de destinación provisional  de 10 inmuebles. Solo uno cumple requisitos y está en trámite ya con viabilidad administrativa, y fue remitido por la regional occidente</t>
    </r>
  </si>
  <si>
    <t>(Bienes muebles con gestión para destinación provisional/ Bienes muebles objetos de destinación provisional)*100%</t>
  </si>
  <si>
    <t>La GBM ha realizado el tramite 51 solicitudes de destinacion provisional de las cuales 28 ya cuentan con acto administrativo de destinación provisional y 23 se encuentran en el proceso de expedición del acto administrativo.</t>
  </si>
  <si>
    <t>* Acto administrativo de destinación provisional
* Oficio de comunicación a entidades involucradas informando destinación provisional</t>
  </si>
  <si>
    <t>( Actos administrativos de destinación provisional comunicados a entidades involucradas/ Actos administrativos de destinación provisional expedidos)*100%</t>
  </si>
  <si>
    <t>Se comunicaron 26 actos administrativos de destinación provisional de 26 recibidos para comunicar.
La ruta que identifica la evidencia:\\fileserver\publica\3 - Gerencia Jurídica\1. DEFENSA JUDICIAL -G.A.L\12. SOPORTE DE INDICADORES\II TRIMESTRE\RIESGOS OPERATIVOS- CORRUPCIÓN\AA_DESTINACION</t>
  </si>
  <si>
    <t>Puede ocurrir que no se pueda realizar un estado de cuenta completo de los activos</t>
  </si>
  <si>
    <t>Debido a que no exista información histórica del activo
Debido a la perdida de información en la entrega por parte de la administración anterior
Debido a que no se capture en los sistemas de información todas las variables asociadas a los gastos</t>
  </si>
  <si>
    <t>Ocasionado perdida oportunidad de negocios
Ocasionado perdidas económicas
Perdida imagen reputacional de la entidad
Ocasionando sanciones y/o demandas en contra de SAE</t>
  </si>
  <si>
    <t xml:space="preserve">Procedimiento de alistamiento de inmuebles para comercializar
</t>
  </si>
  <si>
    <t>De los 1926 inmuebles con avalúo todos cuentan con alistamiento fisico catastral.</t>
  </si>
  <si>
    <t xml:space="preserve">Procedimiento de destruición y chatarrización de muebles 
</t>
  </si>
  <si>
    <t>Podría ocurrir que se done un activo con potencial de venta</t>
  </si>
  <si>
    <t>Debilidades en la comunicación entre procesos
Limitaciones en la aplicación de las disposiciones legales</t>
  </si>
  <si>
    <t>Ocasionado perdidas económicas
Ocasionado perdida oportunidad de negocios
Ocasionando perdida de credibilidad de SAE
Ocasionando sanciones y/o demandas en contra de SAE</t>
  </si>
  <si>
    <t>- Procedimiento de donación entre entidades públicas</t>
  </si>
  <si>
    <t>* Solicitudes de donación recibidas 
* Memorandos de solicitudes (viabilidad jurídica, viabilidad técnica y avalúo de bienes).
* Resultados de viabilidad jurídica y técnica recibidos
* Informe alistamiento administrativo del activo
* Oficios informativos a entidad solicitante de la donación
* Solicitudes de remoción de depositarios, cuando aplique
* Soporte de actas de recepción y/o entrega física de bienes</t>
  </si>
  <si>
    <t>(Bienes inmuebles donados/ Bienes inmuebles con viabilidad de donación)*100%</t>
  </si>
  <si>
    <r>
      <t xml:space="preserve">Gerencia de Inmuebles Urbanos (100%)
</t>
    </r>
    <r>
      <rPr>
        <sz val="11"/>
        <rFont val="Calibri"/>
        <family val="2"/>
        <scheme val="minor"/>
      </rPr>
      <t>Este mecanismo de administración no se ha materializado para este trimestre de 2021.</t>
    </r>
    <r>
      <rPr>
        <b/>
        <sz val="11"/>
        <rFont val="Calibri"/>
        <family val="2"/>
        <scheme val="minor"/>
      </rPr>
      <t xml:space="preserve">
Gerencia de Bienes Inmuebles Rurales
</t>
    </r>
    <r>
      <rPr>
        <sz val="11"/>
        <rFont val="Calibri"/>
        <family val="2"/>
        <scheme val="minor"/>
      </rPr>
      <t>El proceso se recibió en mayo, y no se han tramitado donaciones por no cumplir con los requisitos las solicitudes</t>
    </r>
  </si>
  <si>
    <t>(Bienes muebles donados/ Bienes muebles con viabilidad de donación)*100%</t>
  </si>
  <si>
    <t>En el momento la Gerencia no tiene solicitudes para donacion de bienes muebles.</t>
  </si>
  <si>
    <t>(Sociedades donadas/ Sociedades con viabilidad de donación)*100%</t>
  </si>
  <si>
    <t>En el primer trimestre del año 2021, no se cuenta con sociedades o activos sociales viables para ser donados.
En el segundo trimestre del año 2021, no se cuenta con sociedades o activos sociales viables para ser donados.</t>
  </si>
  <si>
    <t>* Memorando de solicitud de viabilidad jurídica recibida
* Viabilidad jurídica de la donación del bien
* Actos administrativos expedidos, comunicados y registrados en entidades de registros</t>
  </si>
  <si>
    <t>(Activos suceptibles de donación con viabilidad jurídica expedida/ Activos suceptibles de donación)*100%</t>
  </si>
  <si>
    <t>Se viabilizaron 5 activos de 5 solicitudes recibidas para donación.
La ruta que identifica la evidencia:\\fileserver\publica\3 - Gerencia Jurídica\1. DEFENSA JUDICIAL -G.A.L\12. SOPORTE DE INDICADORES\II TRIMESTRE\RIESGOS OPERATIVOS- CORRUPCIÓN\ACTIVOS_DONACION</t>
  </si>
  <si>
    <t>* Ficha de viabilidad técnica de donación del bien, diligenciada
* Actualización de avalúos, cuando sea requerido</t>
  </si>
  <si>
    <t>(Activos suceptibles de donación con viabilidad técnica expedida/ Activos suceptibles de donación)*100%</t>
  </si>
  <si>
    <t>Se ha gestionado los avalúos de inmuebles susceptibles de donación de acuerdo con el procedimiento en su actividad:
9. Solicitar Avalúo Solicitar a la Gerencia Técnica realizar el avalúo de los bienes y no se ha donado</t>
  </si>
  <si>
    <t>* Informe de alistamiento del inmueble a donar
* Contratos de bienes a donar con cesión 
* Registros de saneamiento administrativo, cuando aplique
* Acta de recepción y/o entrega física de inmueble a donar</t>
  </si>
  <si>
    <t>(Activos a donar con alistamiento administrativo/ Activos aprobados para donación)*100%</t>
  </si>
  <si>
    <r>
      <t>*Gerencia Regional Norte:</t>
    </r>
    <r>
      <rPr>
        <sz val="11"/>
        <rFont val="Calibri"/>
        <family val="2"/>
        <scheme val="minor"/>
      </rPr>
      <t xml:space="preserve">  La Regional no maneja un indicador asociado a esta actividad. El indicador con que se trabaja es el de destinataciones provisionales.</t>
    </r>
    <r>
      <rPr>
        <b/>
        <sz val="11"/>
        <rFont val="Calibri"/>
        <family val="2"/>
        <scheme val="minor"/>
      </rPr>
      <t xml:space="preserve">
*Gerencia Regional Occidente:</t>
    </r>
    <r>
      <rPr>
        <sz val="11"/>
        <rFont val="Calibri"/>
        <family val="2"/>
        <scheme val="minor"/>
      </rPr>
      <t xml:space="preserve">  0%; La Regional no ha procedido con ningun alistamiento de inmuebles para donación.</t>
    </r>
    <r>
      <rPr>
        <b/>
        <sz val="11"/>
        <rFont val="Calibri"/>
        <family val="2"/>
        <scheme val="minor"/>
      </rPr>
      <t xml:space="preserve">
* Gerencia Centro Oriente: </t>
    </r>
    <r>
      <rPr>
        <sz val="11"/>
        <rFont val="Calibri"/>
        <family val="2"/>
        <scheme val="minor"/>
      </rPr>
      <t xml:space="preserve">0%; No se registra donación realizada.
</t>
    </r>
    <r>
      <rPr>
        <b/>
        <sz val="11"/>
        <rFont val="Calibri"/>
        <family val="2"/>
        <scheme val="minor"/>
      </rPr>
      <t>* Gerencia Regional Sur Occidente:</t>
    </r>
    <r>
      <rPr>
        <sz val="11"/>
        <rFont val="Calibri"/>
        <family val="2"/>
        <scheme val="minor"/>
      </rPr>
      <t xml:space="preserve"> 100%; la regional cumple las directrices dadas por la Gerencia de Bienes inmuebles, sobre los bienes objeto de donación reportados por estos. </t>
    </r>
  </si>
  <si>
    <t>-Aplicativo SIGMA</t>
  </si>
  <si>
    <t>* Avalúos de bienes a donar cargados y verificados en SIGMA SAE</t>
  </si>
  <si>
    <t>(Bienes suceptibles a donar con avalúo vigente en SIGMA SAE/ Bienes suceptibles a donar)* 100%</t>
  </si>
  <si>
    <t>la Gerencia técnica participa en todos lo procesos desarrollados para el manejo de contingencias.</t>
  </si>
  <si>
    <t>* Documentación de depositarios asignados a bienes suceptibles de donación, verificada en SIGMA SAE</t>
  </si>
  <si>
    <t>(Bienes inmuebles suceptibles a donar con verificación de información de depositarios en SIGMA SAE / Bienes inmuebles suceptibles a donar con depositario)* 100%</t>
  </si>
  <si>
    <r>
      <t xml:space="preserve">Gerencia de Inmuebles Urbanos (100%)
</t>
    </r>
    <r>
      <rPr>
        <sz val="11"/>
        <rFont val="Calibri"/>
        <family val="2"/>
        <scheme val="minor"/>
      </rPr>
      <t xml:space="preserve">Este mecanismo de administración no se ha materializado para este trimestre de 2021.
</t>
    </r>
    <r>
      <rPr>
        <b/>
        <sz val="11"/>
        <rFont val="Calibri"/>
        <family val="2"/>
        <scheme val="minor"/>
      </rPr>
      <t>Gerencia de Bienes Inmuebles Rurales</t>
    </r>
    <r>
      <rPr>
        <sz val="11"/>
        <rFont val="Calibri"/>
        <family val="2"/>
        <scheme val="minor"/>
      </rPr>
      <t xml:space="preserve">
El proceso se recibio en mayo, y no se han tramitado donaciones por no cumplir con los requisitos las solicitudes. Algunos de ellos pertenecen a sociedades y no se cruza con depositarios por no tener el proceso a cargo a 30 de junio de 2021</t>
    </r>
  </si>
  <si>
    <t>(Bienes muebles suceptibles a donar con verificación de información de depositarios en SIGMA SAE / Bienes muebles suceptibles a donar con depositario)* 100%</t>
  </si>
  <si>
    <t>La Gerencia no cuenta con la figura de depositarios dentro de los mecanismos de administracion a cargo de la misma.</t>
  </si>
  <si>
    <t>(Sociedades suceptibles a donar con verificación de información de depositarios  en SIGMA SAE/ Sociedades suceptibles a donar con depositario)* 100%</t>
  </si>
  <si>
    <t>En el primer trimestre del año 2021, no se cuenta con sociedades o activos sociales suceptibles para ser donados.
En el segundo trimestre del año 2021, no se cuenta con sociedades o activos sociales suceptibles para ser donados.</t>
  </si>
  <si>
    <t>* Contratos arrendamientos vigentes de bienes suceptibles a donar, cargados y verificados en SIGMA SAE</t>
  </si>
  <si>
    <t>(Activos suceptibles a donar con contratos de arrendamiento vigente cargado en SIGMA SAE / Activos suceptibles a donar con arrendamiento)* 100%</t>
  </si>
  <si>
    <r>
      <rPr>
        <sz val="11"/>
        <rFont val="Calibri"/>
        <family val="2"/>
        <scheme val="minor"/>
      </rPr>
      <t>Según lo informado previamente por las Gerencias Regionales esta acción no es competencia de estas sino de la Gerencia Comercial</t>
    </r>
    <r>
      <rPr>
        <b/>
        <sz val="11"/>
        <rFont val="Calibri"/>
        <family val="2"/>
        <scheme val="minor"/>
      </rPr>
      <t xml:space="preserve">
*Gerencia Regional Norte:</t>
    </r>
    <r>
      <rPr>
        <sz val="11"/>
        <rFont val="Calibri"/>
        <family val="2"/>
        <scheme val="minor"/>
      </rPr>
      <t xml:space="preserve">  La Regional no maneja un indicador asociado a esta actividad. El indicador con que se trabaja es el de destinataciones provisionales.</t>
    </r>
    <r>
      <rPr>
        <b/>
        <sz val="11"/>
        <rFont val="Calibri"/>
        <family val="2"/>
        <scheme val="minor"/>
      </rPr>
      <t xml:space="preserve">
*Gerencia Regional Occidente: </t>
    </r>
    <r>
      <rPr>
        <sz val="11"/>
        <rFont val="Calibri"/>
        <family val="2"/>
        <scheme val="minor"/>
      </rPr>
      <t>NA</t>
    </r>
    <r>
      <rPr>
        <b/>
        <sz val="11"/>
        <rFont val="Calibri"/>
        <family val="2"/>
        <scheme val="minor"/>
      </rPr>
      <t xml:space="preserve">
* Gerencia Centro Oriente: </t>
    </r>
    <r>
      <rPr>
        <sz val="11"/>
        <rFont val="Calibri"/>
        <family val="2"/>
        <scheme val="minor"/>
      </rPr>
      <t xml:space="preserve">0%; No se registra donación realizada.
</t>
    </r>
    <r>
      <rPr>
        <b/>
        <sz val="11"/>
        <rFont val="Calibri"/>
        <family val="2"/>
        <scheme val="minor"/>
      </rPr>
      <t>* Gerencia Regional Sur Occidente:</t>
    </r>
    <r>
      <rPr>
        <sz val="11"/>
        <rFont val="Calibri"/>
        <family val="2"/>
        <scheme val="minor"/>
      </rPr>
      <t xml:space="preserve"> 100%;el pleno de los contratos de arrendamiento se encuentra registrado en el aplicativo SIGMA y al momento de alistamiento administrativo, la regional, reporta el estado de ocupación mediante la ficha técnica administrativa. </t>
    </r>
  </si>
  <si>
    <t xml:space="preserve">Se podría presentar contratación de personal sin el cumplimiento de requisitos mínimos.     </t>
  </si>
  <si>
    <t>Mala interpretación del perfil mínimo requerido para el cargo
Desconocimiento de la hoja de vida del candidato
Fraude en la información Suministrada por el candidato
Deficiencias en la validación de la información suministrada por le candidato</t>
  </si>
  <si>
    <t xml:space="preserve">Lo cual generaría Reprocesos
Lo cual Generaría perdida de credibilidad de los funcionarios y de la SAE
Lo cual Generaría pérdidas económicas
</t>
  </si>
  <si>
    <t xml:space="preserve">Aplicación P-GT1-010_Procedimiento_Seleccion_y_Vinculacion_de_Talento_Humano, donde se definen los mecanismos para la solicitud de personal.
</t>
  </si>
  <si>
    <t>* Solicitudes de nuevas vacantes o necesidad de personal recibidas
* Perfiles de cargos definidos
* Banco de hojas de vida con documentos soporte
* Resultados de pruebas (psicofisiológica, psicotécnicas, estudio de seguridad, médicas ocupacionales)
* Contratos u otrosí
* Base de datos con planta de personal vigente</t>
  </si>
  <si>
    <t>Las necesidades son contrarrestadas con el dimensionamiento realizado por la firma Bahamon en el año 2016.</t>
  </si>
  <si>
    <t>* Solicitudes de nuevas vacantes o necesidad de personal recibidas
* Necesidades contrarrestadas con dimensionamiento 2016 (firma Bahamon)
* Banco de hojas de vida con documentos soporte
* Base de datos con planta de personal vigente</t>
  </si>
  <si>
    <t xml:space="preserve">Ya se tiene una planta dimensionada y sobre eso se realiza la provisión de vacantes, no se crea una nueva vacante. Por lo tanto, el indicador puede ser el mismo que se usó en el control anterior.
El proceso es largo mientras se surten diferentes etapas y hay algunas vacantes definidas por la dirección que requieren algunos puntos de control o aprobación.
* 20/33
Soportes:
* ERP kactus - Módulo nómina
* Dimensionamiento de la planta
* Control de vacantes interno de la GTH
*Informes de evaluación (Tienen cadena de custodia y confidencialidad)
</t>
  </si>
  <si>
    <t>Se podría presentar que agotado el procedimiento de selección y escogido el candidato, este desista de la vinculación</t>
  </si>
  <si>
    <t>Condiciones personales, salariales o cualquier otra del resorte del candidato</t>
  </si>
  <si>
    <t>No se puede proveer la vacante, pérdida económica debido al costo del proceso, reprocesos</t>
  </si>
  <si>
    <t>Procedimiento y ejecución de Vinculacion de Talento Humano</t>
  </si>
  <si>
    <t>* Solicitudes de nuevas vacantes o necesidad de personal recibidas
* Necesidades contrarrestadas con dimensionamiento realizado por la firma Human Capital en el año 2016
* Perfiles de cargos definidos
* Banco de hojas de vida con documentos soporte
* Resultados de pruebas (psicofisiológica, psicotécnicas, estudio de seguridad, médicas ocupacionales)
* Contratos u otrosí
* Base de datos con planta de personal vigente</t>
  </si>
  <si>
    <t>Se podría presentar que no se realicen las afiliaciones al sistema de seguridad social, arl y caja de compensación o que se hagan extemporáneas.</t>
  </si>
  <si>
    <t>Desconocimiento de legislación y sanciones para SAE</t>
  </si>
  <si>
    <t>Sanciones económicas para SAE
Negación de servicios médicos y reconocimiento de prestaciones económicas</t>
  </si>
  <si>
    <t>Las afiliaciones al sistema de seguridad social  se realizan de acuerdo a lo estabelcido en la ley</t>
  </si>
  <si>
    <t>Documentos de afiliación de seguridad social</t>
  </si>
  <si>
    <t>(Funcionarios con afiliación de seguridad social/ Total funcionarios SAE)*100%</t>
  </si>
  <si>
    <t>* 31/31
* Historia Laboral (Tiene confidencialidad)</t>
  </si>
  <si>
    <t>Se podría presentar perdida de los documentos de la historia laboral</t>
  </si>
  <si>
    <t>Debido al desconocimiento de los métodos adecuados para la actualización y conformación de expedientes
Debido a la falta de capacidad operativa</t>
  </si>
  <si>
    <t>Sanciones, reprocesos, no cobertura</t>
  </si>
  <si>
    <t xml:space="preserve">Información
</t>
  </si>
  <si>
    <t>* Lista de chequeo de Documentos de Historias Laborales diligenciados
* Hojas de control de Documentos de Historias Laborales diligenciados
* Historias laborales creadas, actaualizadas y archivadas de acuerdo con TRD</t>
  </si>
  <si>
    <t>(Historias laborales con control documental/ Historias laborales creadas) * 100%</t>
  </si>
  <si>
    <t>* Formatos de transferencia de expedientes a archivo central recibidos</t>
  </si>
  <si>
    <t>(Expedientes de historias laborales custodiadas/Expedientes de historias laborales transferidas para custodiar en archivo central) * 100%</t>
  </si>
  <si>
    <t>Se informa previamente por parte del GIT que está actividad la ejecuta la Gerencia de Talento Humano</t>
  </si>
  <si>
    <t xml:space="preserve">Aplicaciones o Software
</t>
  </si>
  <si>
    <t>* Solicitudes de backup de expedientes digitales de historias laborales por Talento Humano
* Informes de gestión de copias de respaldo
* Restauración de Backup de expedientes digitales de historias laborales</t>
  </si>
  <si>
    <t>(Expedientes digitales de historias laborales con backup ejecutado/Expedientes digitales de historias laborales con backup solicitado) * 100%</t>
  </si>
  <si>
    <t>Durante el segundo trimestre de 2021 se ejecutó el procedimiento de copias de respaldo para los activos de información almacenados en la compartida, eso incluye la información de la Gerencia de Talento Humano.
Herramienta de Backup y Cintas</t>
  </si>
  <si>
    <t>Tecnología o Hardware</t>
  </si>
  <si>
    <t>* Formato de mantenimiento preventivo y correctivo de dispositivos tecnológicos solicitados por Talento Humano
* Planes de mantenimiento preventivo establecidos por proveedor
* Seguimiento de planes de mantenimientos preventivos
* Dispositivos tecnológicos con mantenimiento preventivo o correctivo realizado</t>
  </si>
  <si>
    <t>Según programación</t>
  </si>
  <si>
    <t>( Dispositivos tecnológicos empleados para administrar historias laborales con mantenimiento preventivo/ Dispositivos tecnológicos empleados para administrar historias laborales)*100%</t>
  </si>
  <si>
    <t>Durante el segundo trimestre de 2021, se realizarón los mantenimientos preventivos de acuerdo con la planeación de la OGI
Carpetas de los Proveedores en la compartida de infraestructura</t>
  </si>
  <si>
    <t>Se podría presentar que la persona en el momento del retiro no haga la debida entrega del puesto de trabajo</t>
  </si>
  <si>
    <t>Desconocimiento del funcionario en la obligación de realizar la entrega del puesto de trabajo
Ineficiencias en la supervisión de la entrega</t>
  </si>
  <si>
    <t>Lo cual generaría pérdida de información sensible
Lo cual generaría reprocesos
Lo cual generaría pérdida de conocimiento
Lo cual generaría pérdidas económicas</t>
  </si>
  <si>
    <t>Instructivo Desvinculación laboral o traslado y entrega de puesto de trabajo</t>
  </si>
  <si>
    <t>* Comunicado de novedad de desvinculación 
* Informes de entrega de puesto de funcionarios (Aspectos generales, información específica, ingresos, gastos, entrega de documentos, entre otros pre-establecidos)
* Soportes de la desvinculación o traslado</t>
  </si>
  <si>
    <t>(Funcionarios con entrega de puesto de trabajo/ Funcionarios con desvinculación laboral o traslado)*100%</t>
  </si>
  <si>
    <t>Intranet - Procesos Transversales Gerencia Talento Humano
ZEUS</t>
  </si>
  <si>
    <t xml:space="preserve">Se podrían presentar falencias en la identificación de necesidades de capacitación y bienestar. </t>
  </si>
  <si>
    <t>Desconocimiento de la plataforma estratégica de la entidad
No contar con la totalidad de la información y/o con las partes interesadas en la misma
Tener desactualizada la caracterización sociodemográfica o no tenerla
No comunicar por parte de lideres de área de las necesidades presentes</t>
  </si>
  <si>
    <t>Perdida económicas
Lo cual generaría perdida de credibilidad de parte de los empleados de SAE
Lo cual generaría disminución en la productividad corporativa
Lo cual generaría sanciones de entes de control
Lo cual generaría afectación en el clima laboral</t>
  </si>
  <si>
    <t>-Procedimiento y ejecución del plan empresarial de capacitación</t>
  </si>
  <si>
    <t>*17/17
* Cronograma de Plan Empresarial de Capacitación</t>
  </si>
  <si>
    <t>Se podrían presentar ineficiencias en la administración de la nómina</t>
  </si>
  <si>
    <t>Financiero</t>
  </si>
  <si>
    <t>Debido a registro y/o modificación de información y/o novedades no autorizada
Debido a modificaciones en la parametrización de conceptos y agrupaciones de nómina
Debido a registro en nómina de funcionarios inexistentes o retirados</t>
  </si>
  <si>
    <t>Errores en pagos, deducciones, aportes a seguridad social, incumplimiento de normatividad aplicable a nómina y seguridad social</t>
  </si>
  <si>
    <t>Procedimiento de Gestión de Nomina y Novedades</t>
  </si>
  <si>
    <t>* Reporte de novedades recibidas en aplicativo Kactus
* Liquidación de prestaciones sociales, cuando aplique
*  Reporte por conceptos de nómina
* Archivo plano de nómina liquidada para pagos
* Archivo plano para pagos de seguridad social
* Informes de procesos de provisiones y consolidados de vacaciones y cesantias
* Desprendibles de pago comunicados
* Soportes de novedades y autorizaciones en historias laborales</t>
  </si>
  <si>
    <t>(Desprendibles de pago comunicados/ Pagos de nómina y seguridad social liquidados) * 100%</t>
  </si>
  <si>
    <t>Se considera que el indicador podría ser: (# novedades reportades/# de novedades incluidas)*100</t>
  </si>
  <si>
    <t>El indicador planteado no aplica para el seguimiento, no obstante la Gerencia de Talento Humano si realiza el procedimiento de gestión de nómina y novedades según los lineamientos establecidos, para gestionar y mitigar el riesgo</t>
  </si>
  <si>
    <t>Podría presentarse que el personal capacitado no adquiera el conocimiento y/o las competencias de acuerdo al objetivo establecido</t>
  </si>
  <si>
    <t>Falta de adecuada identificación de los perfiles asignados a la capacitación
No contar con las condiciones necesarias para la capacitación</t>
  </si>
  <si>
    <t>Lo cual generaría perdidas Económicas
Lo cual generaría reprocesos</t>
  </si>
  <si>
    <t>Podría presentarse incumplimiento en la cuota reguladora de aprendizaje establecida por el SENA</t>
  </si>
  <si>
    <t>Por orden del jefe inmediato, por incapacidad médica, por calamidad domestica</t>
  </si>
  <si>
    <t>No completar el programa académico establecido. No recibir certificado de asistencia o diploma de la entidad educativa</t>
  </si>
  <si>
    <t xml:space="preserve">Resolución notificación SENA
</t>
  </si>
  <si>
    <t>* Resolución de notificación SENA
* Actos administrativos con posesión de Judicantes Ad-Honórem
* Contratos de aprendizaje
* Actas de compromisos</t>
  </si>
  <si>
    <t>(Número de aprendices vinculados/ Número de aprendices exigidos por cuota reguladora establecida por el SENA)*100%</t>
  </si>
  <si>
    <t>* 20/20
* Base de datos Nomina
Contratos de Aprendizaje</t>
  </si>
  <si>
    <t>-Seguimiento con el lider del acompañamiento tecnico</t>
  </si>
  <si>
    <t>* Informes trimestrales de supervisión recibidos
* Evaluaciones de desempeño recibidas
* Registro de visitas de seguimiento y control al área de ubicación del estudiante
* Informes finales de ejecución recibidos
* Certificación de aprobación de pasantía y/o judicatura emitida</t>
  </si>
  <si>
    <t>(Número de aprendices vinculados con informes de supervisión trimestral/ Número de aprendices vinculados)*100%</t>
  </si>
  <si>
    <t>Este indicador no se puede establecer dado que los informes de supervision no son de SAE, son de las entidades educativas.</t>
  </si>
  <si>
    <t>No contar con los recursos necesarios para ejecutar la actividad objeto de las comisión</t>
  </si>
  <si>
    <t>Debido a la falta de programación oportuna
Debido al desconocimiento del procedimiento
Debido a la planeación errónea de la comisión</t>
  </si>
  <si>
    <t>Lo cual generaría incumplimiento del objeto de la comisión
Lo cual generaría pérdidas económicas
Lo cual generaría reprocesos</t>
  </si>
  <si>
    <t xml:space="preserve">Procedimiento para autorización de  Comisiones o desplazamientos o reconocimientos de viaticos </t>
  </si>
  <si>
    <t>* Formatos de Solicitud Comisión de Servicios y Liquidación de Viáticos recibidos ( Empleados públicos y Empleados Planta SAE)
* Formatos de solicitud para autorización de desplazamiento y liquidación de gastos de viajes  recibidos (Trabajadores en misión, contratista u otro)
* Documento con liquidación de viáticos o gastos de viaje
* Tiquetes áereos remitidos a las áreas
* Memorando a Gerencia Financiera para pagos respectivos
* Formatos de legalización de comisión de servicios o desplazamientos diligenciados, recibidos
* Formatos de resumen y resultados de la comisión de servicios y desplazamientos autorizados, recibidos</t>
  </si>
  <si>
    <t>(Comisiones con gestión / Comisiones aprobadas)*100%</t>
  </si>
  <si>
    <t>*Todas las comisiones se encuentran en la base de seguimiento de comisiones de la Gerencia de Talento Humano</t>
  </si>
  <si>
    <t>Podría ocurrir que se incumpla con la normatividad vigente</t>
  </si>
  <si>
    <t xml:space="preserve">Debido a que no se presente a tiempo informes de cumplimiento regulatorio
Debido a falta de capacidad operativa de la OCI por el volumen de informes de ley
Debido a falta de planeación para el cumplimiento de los informes de ley
Debido a que se desconozca la normatividad vigente
Debido a la entrega inoportuna de información por parte de la entidad. </t>
  </si>
  <si>
    <t>Lo cual podría generar sanciones económicas para la SAE
Lo cual podría generar sanciones disciplinarias para la Presidencia y Jefe de Control Interno</t>
  </si>
  <si>
    <t>Rara VezMayor</t>
  </si>
  <si>
    <t xml:space="preserve">A pesar que el control no se ha aplicado dado que no se han efectuado auditorías, la OCI ha presentado los informes de cumplimiento regulatorio exigidos a la fecha </t>
  </si>
  <si>
    <t>Se podría presentar que no existan reportes de los procesos del negocio o no estén disponibles</t>
  </si>
  <si>
    <t>Debido a que no se cuente con los recursos necesarios
Debido a la falta de claridad de las necesidades del negocio
Debido a la falta de depuración de la información origen de los reportes
Debido a que no estén centralizados los reportes en un solo lugar</t>
  </si>
  <si>
    <t>Lo cual generaría reprocesos
Lo cual generaría pérdida de reputación
Lo cual generaría pérdidas económicas y sanciones legales o de entes de control
Lo cual generaría perdida de oportunidad en la toma de decisiones
Lo cual generaría toma de decisiones equivocadas</t>
  </si>
  <si>
    <t>ImprobableMayor</t>
  </si>
  <si>
    <t xml:space="preserve">Sistema integrado de información (SIGMA) </t>
  </si>
  <si>
    <t>* Reportes realizados a partir de Power BI cargados en SIGMA</t>
  </si>
  <si>
    <t>(Reportes realizados para consulta/Reportes definidos por el negocio)* 100%</t>
  </si>
  <si>
    <t>La OAP efectua los reportes  requeridos por la administración con base en la información reportada por las áreas y los estados de avance de los aspectos analizados. Adicionalmente, durante el primer semestre la OAP ha presentado semanalmente estados de avances de indicadores de productividad y transparencia a la Presidencia de la Sociedad.</t>
  </si>
  <si>
    <t>* Reportes de datos abiertos en SIGMA</t>
  </si>
  <si>
    <t>(Reportes publicados para consulta/Reportes definidos por el negocio)* 100%</t>
  </si>
  <si>
    <t>Se publico el servicio para la publicaciòn de los inmuebles disponibles para arrendamiente desde el sistema misional al portal web
Adicionalmente, los reportes generados con la herramienta de Power BI se encuentran disponibles desde SIGMA
Evidencia: https://www.saesas.gov.co/tramites_servicios/arriendos/para_verificacion</t>
  </si>
  <si>
    <t>* Reportes administrados en SIGMA</t>
  </si>
  <si>
    <t>Desde el GIT se realiza la publicación  semanal en la carpeta 19 de los reportes definidos por las diferentes áreas</t>
  </si>
  <si>
    <t xml:space="preserve">Puede ocurrir que se de una interpretación errada de la normatividad </t>
  </si>
  <si>
    <t>Aplicación del Procedimiento_Atención_Conceptos_Juridicos
-P-GJ2-080</t>
  </si>
  <si>
    <t>* Conceptos jurídicos emitidos y publicados en Intranet</t>
  </si>
  <si>
    <t xml:space="preserve">(Conceptos jurídicos emitidos y comunicados /Conceptos jurídicos solicitados)*100% </t>
  </si>
  <si>
    <t>Puede ocurrir que se presente un desastre natural (Terremoto)- incendio, caso fortuito entre otros</t>
  </si>
  <si>
    <t xml:space="preserve">Continuidad del negocio </t>
  </si>
  <si>
    <t>Infraestructura parcialmente sismorresistente
Ausencia de Centro Alterno de Operaciones
Ausencia de plan de continuidad del negocio</t>
  </si>
  <si>
    <t>Perdida de vidas
Afectación de la operación por la no disponibilidad de las instalaciones de la entidad</t>
  </si>
  <si>
    <t>-Plan de Emergencias</t>
  </si>
  <si>
    <t>* Registros e informes de seguimiento consolidados de planes de acción de emergencias implementados ( Plan de Vigilancia Seguridad y Acomodación, Plan de Salud, Plan Contra Incendio, Plan de Evacuación, Plan de Información Pública, Plan de Manejo y Atención Temporal de Personas Discapacitadas, Plan de Manejo Interno de la Administración del Lugar)</t>
  </si>
  <si>
    <t>(Planes de emergencia con resultados registrados/Planes de emergencia implementados)*100%</t>
  </si>
  <si>
    <t>* Solicitud de revisión del control</t>
  </si>
  <si>
    <t>A pesar que el control no se ha aplicado dado que la mayoría de colaboradores se encuentran laborando en casa, la Vicepresidencia Adminisrtativa y Financiera, aseguró la disponibilidad de diferentes sedes de operación mediante la prórroga de contratos de arrendamiento y la adecuación de sedes operativas.
Adicionalmente tiene diseñado planes de emergencia y contingencia para aplicar cuando sea requerido.</t>
  </si>
  <si>
    <t>* Procesos de evacuación realizados</t>
  </si>
  <si>
    <t>(Procesos de evacuación adelantados con participación del área/Procesos de evacuación implementados)*100%</t>
  </si>
  <si>
    <t>En la vigencia no se han ejecutado procesos de evacuación, con ocasión a la pandemia</t>
  </si>
  <si>
    <t>GESTIÓN DE LA INFRAESTRUCTURA TECNOLÓGICA</t>
  </si>
  <si>
    <t>GESTIÓN DE LA INFRAESTRUCTURA TECNOLOGICA</t>
  </si>
  <si>
    <t>Puede ocurrir que se presente la interrupción de la tecnología (Hardware y Software)</t>
  </si>
  <si>
    <t>Ausencia de Centro de Computo Alterno
Ausencia de manuales y procedimientos para recuperar componentes de la infraestructura de Hardware
Ausencia de manuales y procedimientos para recuperar los sistemas de información
La mayoría de la información transaccional de los procesos se encuentra en el file Server, esquema de backups no alienado a las necesidades del negocio
Ausencia de acuerdos de niveles de servicio con los proveedores de tecnología</t>
  </si>
  <si>
    <t>Parálisis de las Regionales a nivel nacional
Parálisis de los procesos de negocio 
Incumplimiento con Entes de control y entidades del sector
Destrucción de infraestructura tecnológica 
Interrupción de la operación
Perdida de información
Imagen reputacional afectada
Impactos Legales
Afectación de los procesos
Parálisis del área financiera
Incumplimiento de obligaciones tributarias
Perdida de la trazabilidad de estados financieros</t>
  </si>
  <si>
    <t xml:space="preserve">Monitoreo de los servicios y dispositivos tecnológicos
</t>
  </si>
  <si>
    <t>* Reportes e informes automáticos generados por las herramientas de monitoreo de infraestructura en tiempo real
* Informes de mesa de ayuda</t>
  </si>
  <si>
    <t>(Días de servicio reales de herramienta de monitoreo de servicios y dispositivos tecnológicos/ Días de servicio programados de herramienta de  monitoreo de servicios y dispositivos tecnológicos) * 100%</t>
  </si>
  <si>
    <t>Los informes generados en tiempo real desde el Firewall, WAF, SIEM, Antivirus, Canales y la infraestructura de VDI hacen parte de monitoreo diario realizado por la OGI, con el objetivo de asegurar la disponibilidad de los servicios de TI.
Evidencia: Carpetas de los Proveedores en la compartida de infraestructura y herramientas en tiempo real</t>
  </si>
  <si>
    <t>* Registro de rendimiento del aplicativo
* Tickets recibidos por fallas en el aplicativo SIGMA
* Registro de mantenimiento preventivo y/o correctivo del aplicativo SIGMA
* Registros de soluciones en mesa de ayuda relacionados con el aplicativo SIGMA</t>
  </si>
  <si>
    <t>( Incidentes atendidos relacionados con SIGMA SAE/ Incidentes recibidos relacionados con SIGMA SAE) * 100%</t>
  </si>
  <si>
    <t>Durante el segundo trimestre de 2021 se gestionaron las solicitudes e incidentes radicados en la mesa de ayuda y relacionados con Sigma SAE
Evidencia: Mesa de Ayuda</t>
  </si>
  <si>
    <t>Puede ocurrir que se destruya la información</t>
  </si>
  <si>
    <t>Centralización de información física sin respaldo tecnológico</t>
  </si>
  <si>
    <t>Perdida de información
Afectación de procesos de negocio
Imagen reputacional afectada
Perdida en la trazabilidad de los procesos actuales
Impactos legales (Sanciones)</t>
  </si>
  <si>
    <t>-PINAR (Plan Institucional de Archivos)</t>
  </si>
  <si>
    <t>* Normatividad y políticas del AGN
* Plan para la identificación, selección, eliminación y/o inserción de documentos en sus expedientes</t>
  </si>
  <si>
    <t>(No. de actividades ejecutadas del PINAR/ Actividades programadas en el PINAR)* 100%</t>
  </si>
  <si>
    <t>De acuerdo con el PINAR, se tiene establecido 8 planes a ejecutar hasta el año 2022: de los cuales 2 ya se ejecutaron (1. contrato compra estanteria y 2 capacitación en el mes de febrero)
6 Planes que se encuentran en ejecución, debido a que son actividades permanentes</t>
  </si>
  <si>
    <t>Puede ocurrir que un proveedor se encuentre suplantado</t>
  </si>
  <si>
    <t>Ineficiencia en los procedimientos de contratación</t>
  </si>
  <si>
    <t>Fraude
Lavado de Activos
Impacto reputacional y legal</t>
  </si>
  <si>
    <t xml:space="preserve">Manual de riesgos de la contratación
</t>
  </si>
  <si>
    <t>* Riesgos asegurables, Riesgos imprevisibles, Riesgos previsibles
* Pólizas establecidas según riesgo</t>
  </si>
  <si>
    <t>(Actualizaciones documentadas en manual de riesgos de contratación/ Actualizaciones programadas en manual de riesgos de contratación)*100%</t>
  </si>
  <si>
    <t>No se han realizado actualizaciones al manual de riesgos, porque no se ha requerido ninguna programación. Las normas están actualizadas y se mantienen</t>
  </si>
  <si>
    <t>Procedimiento de contratación</t>
  </si>
  <si>
    <t>* Plan Anual de adquisiciones
* Estudios previos aprobados
* Términos de referencia o pliegos de condiciones
* Documentación de proceso de selección de acuerdo con modalidad contractual
* Contratos suscritos y legalizados</t>
  </si>
  <si>
    <t>(Contratos suscritos con cumplimiento de requisitos establecidos/ Contratos suscritos)*100%</t>
  </si>
  <si>
    <t>*26/26
* Todos los suscritos han cumplido con los requisitos establecidos, de otra manera las diferentes instancias de aprobación, no los hubiesen aprobado</t>
  </si>
  <si>
    <t>puede que se cuente con las instalaciones físicas inadecuadas</t>
  </si>
  <si>
    <t>No contar con las suficientes rutas de escape
No contar con edificación sismorresistente
No contar con un plan de emergencias
Carencia de sensibilización y capacitaciones</t>
  </si>
  <si>
    <t>Perdida de vidas
Afectación de la operación por la no disponibilidad de las instalaciones</t>
  </si>
  <si>
    <t xml:space="preserve">Contrato de seguridad
</t>
  </si>
  <si>
    <t>ProbableInsignificante</t>
  </si>
  <si>
    <t>* Contrato de seguridad suscrito
* Informes de supervisión contrato de seguridad</t>
  </si>
  <si>
    <t>(Informes de supervisión de contrato de seguridad efectuados/Informes de supervisión de contrato de seguridad programados)*100%</t>
  </si>
  <si>
    <t xml:space="preserve">La SAE en su sede principal y regionales cuenta con un contrato vigente de  Vigilancia y Seguridad Privada con circuito cerrado de TV que permite un adecuado control e identificación oportuna de hechos irregulares o sospechosos. </t>
  </si>
  <si>
    <t xml:space="preserve">Registro de visitantes
</t>
  </si>
  <si>
    <t>* Planillas de registro de visitantes</t>
  </si>
  <si>
    <t>(Reportes de registros de visitantes validadas /Reportes de registro de visitantes por servicio de vigilancia)*100%</t>
  </si>
  <si>
    <t>La empresa de vigilancia mensualmente entrega un Reporte de ingreso y salida de usuarios externos, documento que es resguardado en la carpeta de supervisión del contrato.</t>
  </si>
  <si>
    <t>Sistema de control de accesos</t>
  </si>
  <si>
    <t>* Sistema biométrico implementado</t>
  </si>
  <si>
    <t>(Sistema biométrico implementado/Sistema biométrico adquirido)*100%</t>
  </si>
  <si>
    <t>La Entidad cuenta con un sistema biométrico que es administrado por el área de Talento Humano.</t>
  </si>
  <si>
    <t>Circuito cerrado de televisión CCTV</t>
  </si>
  <si>
    <t>El área realiza seguimiento a la ejecución del contrato con Informes de ejecución mensuales y  supervisa  constantemente el cumplimiento de las obligaciones pactadas, las novedades o informes de seguridad son entregados de manera escrita y documentados debidamente en la carpeta de supervisión del área.</t>
  </si>
  <si>
    <t>Posibilidad que se presente un evento de desorden publico</t>
  </si>
  <si>
    <t>Instalaciones físicas en zona susceptible a congestión vehicular
Paro nacional debido a coyuntura económica</t>
  </si>
  <si>
    <t>Interrupción parcial de las operaciones de la SAE.
Impacto reputacional</t>
  </si>
  <si>
    <t>Casi seguroModerado</t>
  </si>
  <si>
    <t>-Herramienta VPN</t>
  </si>
  <si>
    <t>Casi seguroInsignificante</t>
  </si>
  <si>
    <t>* Solicitudes de conexión por VPN en mesa de ayuda
* Base de datos de usuarios con permiso de conexión por VPN
* Firewall
* Bitácora Conexiones Remotas</t>
  </si>
  <si>
    <t>(Procesos de configuración de VPN en Firewall y habilitación de acceso a escritorio remoto/ Solicitudes viables y aprobadas de conexión por VPN)*100%</t>
  </si>
  <si>
    <t>Las conexiones remotas de los empleados se realizan a través de escritorios virtual (Citrix) y escritorios virtuales en Azure (WVD). Para ello se realizaron las configuraciones correspondiientes para su adecuado funcionamiento, actualmente todos los empleados tienen acceso.
Plataforma Citrix . Azure
Evidencia: Plataforma Citrix donde se visualizan las conexiones y PLataforma Azure</t>
  </si>
  <si>
    <t>Posibilidad de alta rotación de personal en procesos misionales</t>
  </si>
  <si>
    <t>Programa de incentivos no alineado al nivel de responsabilidad y riesgo de los empleados
Falta de espacios de bienestar
Distribución no equitativa de cargas laborales</t>
  </si>
  <si>
    <t>Afectación de las operaciones de la SAE
Parálisis de los procesos de negocio
Imagen reputacional afectada</t>
  </si>
  <si>
    <t>-Procedimientos de bienestar</t>
  </si>
  <si>
    <t>* Diagnóstico de necesidades de intereses y expectativas de las áreas (Encuestas diligenciadas recibidas)
* Plan de Bienestar Social Laboral elaborado
* Cronograma de actividades de bienestar
* Listado de asistencias de actividades programadas
* Informe de actividades de bienestar efectuadas
* Encuestas de satisfacción de actividades efectuadas</t>
  </si>
  <si>
    <t>(No Actividades realizadas / No. Actividades programadas)* 100%</t>
  </si>
  <si>
    <t>A pesar que el indicador no aplicar según lo informado por la Gerencia de Talento Humano, esta gerencia si ha realizado múltiples actividades de bienestar y salud durante el primer trimestre de la vigencia. Adicionalmente, se está adelantando un estudio de cargas laborales al interior de la empresa a fin de generar espacios equitativos que mitigen la rotación de personal</t>
  </si>
  <si>
    <t>Podría ocurrir que se afecte el desempeño en las aplicaciones</t>
  </si>
  <si>
    <t>Debido a la consulta directa a la base de datos de producción para la generación de reportes.
Debido a la falta de un repositorio de datos no transaccional y no normalizado</t>
  </si>
  <si>
    <t>Lo cual generaría lentitud y demoras en los tiempos de respuesta de las aplicaciones a los usuarios.
Lo cual generaría sobredimensionamientos de la infraestructura que la soporta</t>
  </si>
  <si>
    <t xml:space="preserve">Sistema integrado de información (SIGMA) 
</t>
  </si>
  <si>
    <t>Reuniones periodicas para el seguimiento al aplicativo</t>
  </si>
  <si>
    <t>* Registro de reuniones efectuadas con OAP y OGI (Correos  o memorias) 
* Tickets con solicitudes de correcciones o mejoras</t>
  </si>
  <si>
    <t>(Reuniones de seguimiento al aplicativo SIGMA SAE efectuadas/ Reuniones programadas para el seguimiento de SIGMA SAE)*100%</t>
  </si>
  <si>
    <t>El GIT de Aseguramiento y Control de la Información no realiza reuniones de seguimiento, sin embargo, diligencia una base donde se relacionan los Tickets de las fallas presentadas por el aplicativo de administración SIGMA SAE</t>
  </si>
  <si>
    <t>Pueden ocurrir fallas al momento de la marcacion de activo social</t>
  </si>
  <si>
    <t xml:space="preserve">Debido al desconocimiento del procedimiento de marcacion de activos sociales a no social 
Debido al desconocimiento del procedimiento de marcacion de activos no sociales a sociales </t>
  </si>
  <si>
    <t>Que se cuente con inventario donde no se identifique la gerencia la cual debe administrarlo 
La entrega erronea del activo para su administracion 
Informacion dentro del aplicativo desactualizada
Sanciones, reprocesos, no cobertura 
Lo que generaría pérdida de Credibilidad de la SAE</t>
  </si>
  <si>
    <t>Seguir el instructivo N-DF1-046</t>
  </si>
  <si>
    <t>* Módulo de Datos Básicos del aplicativo SIGMA SAE.
* Base de datos de bienes inmuebles y muebles identificados como activos sociales
* Memorandos de solicitud de restitución de activos sociales a la sociedad identificada
* Actas de comité de depositarios
* Acta de asamblea extraordinario
* Registro de entrega de activo social a depositario en MATRIX y en expediente físico de la sociedad</t>
  </si>
  <si>
    <t>(Activos sociales entregados a depositario registrados en MATRIX/ Total de activos sociales identificados a restituir)* 100%</t>
  </si>
  <si>
    <r>
      <rPr>
        <b/>
        <sz val="11"/>
        <rFont val="Calibri"/>
        <family val="2"/>
        <scheme val="minor"/>
      </rPr>
      <t>Gerencia de Sociedades en Liquidación (23,08%; 6/26)</t>
    </r>
    <r>
      <rPr>
        <sz val="11"/>
        <rFont val="Calibri"/>
        <family val="2"/>
        <scheme val="minor"/>
      </rPr>
      <t xml:space="preserve">
Se realiza el reporte conforme a los activos sociales solicitados por esta Gerencia a la Gerencia de Inmuebles (26). Se realizaron gestiones para el traslado de seis (6) inmuebles de los 26 identificados.
</t>
    </r>
    <r>
      <rPr>
        <b/>
        <sz val="11"/>
        <rFont val="Calibri"/>
        <family val="2"/>
        <scheme val="minor"/>
      </rPr>
      <t>Gerencia de Sociedades Activas (100%)</t>
    </r>
    <r>
      <rPr>
        <sz val="11"/>
        <rFont val="Calibri"/>
        <family val="2"/>
        <scheme val="minor"/>
      </rPr>
      <t xml:space="preserve">
De acuerdo con el seguimiento realizado a los informes de gestión de depositarios, se solicita la cración de activos y se verifica que los activos esten a cargo de quien corresponde.</t>
    </r>
  </si>
  <si>
    <t>* Memorandos recibidos de solicitud de restitución de activos sociales a sociedades 
* Informes y soportes de alistamiento de activos a restituir a sociedades
* Actas de recepción y entrega de activos sociales</t>
  </si>
  <si>
    <t>(Bienes inmuebles restituidos a sociedades/Bienes inmuebles sociales identificados para restituir)*100%</t>
  </si>
  <si>
    <r>
      <t xml:space="preserve">Gerencia de Inmuebles Urbanos (100%)
</t>
    </r>
    <r>
      <rPr>
        <sz val="11"/>
        <rFont val="Calibri"/>
        <family val="2"/>
        <scheme val="minor"/>
      </rPr>
      <t xml:space="preserve">Aquellos casos en los que aplica la restitución se han iniciado las actuaciones administrativas correspondientes.{
</t>
    </r>
    <r>
      <rPr>
        <b/>
        <sz val="11"/>
        <rFont val="Calibri"/>
        <family val="2"/>
        <scheme val="minor"/>
      </rPr>
      <t>Gerencia de Bienes Inmuebles Rurales</t>
    </r>
    <r>
      <rPr>
        <sz val="11"/>
        <rFont val="Calibri"/>
        <family val="2"/>
        <scheme val="minor"/>
      </rPr>
      <t xml:space="preserve">
No aplica, porque el proceso no corresponde a la gerencia</t>
    </r>
  </si>
  <si>
    <t>(Bienes muebles restituidos a sociedades/Bienes muebles sociales identificados para restituir)*100%</t>
  </si>
  <si>
    <t>Este proceso no se encuentra a cargo de la Gerencia de Bienes Muebles sino del proceso de registro a cargo de las Regionales y la Oficina de Aseguramiento y control de la informacion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</si>
</sst>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
  </numFmts>
  <fonts count="19">
    <font>
      <sz val="11"/>
      <color theme="1"/>
      <name val="Calibri"/>
      <family val="2"/>
      <scheme val="minor"/>
    </font>
    <font>
      <sz val="11"/>
      <color theme="1"/>
      <name val="Calibri"/>
      <family val="2"/>
      <scheme val="minor"/>
    </font>
    <font>
      <b/>
      <sz val="22"/>
      <color rgb="FFFFFFFF"/>
      <name val="Calibri"/>
      <family val="2"/>
    </font>
    <font>
      <sz val="10"/>
      <name val="Calibri"/>
      <family val="2"/>
      <scheme val="minor"/>
    </font>
    <font>
      <sz val="11"/>
      <name val="Calibri"/>
      <family val="2"/>
      <scheme val="minor"/>
    </font>
    <font>
      <b/>
      <sz val="14"/>
      <color rgb="FF000000"/>
      <name val="Calibri"/>
      <family val="2"/>
    </font>
    <font>
      <sz val="10"/>
      <color rgb="FF000000"/>
      <name val="Calibri"/>
      <family val="2"/>
    </font>
    <font>
      <b/>
      <sz val="10"/>
      <color rgb="FF000000"/>
      <name val="Calibri"/>
      <family val="2"/>
    </font>
    <font>
      <b/>
      <sz val="11"/>
      <color theme="1"/>
      <name val="Calibri"/>
      <family val="2"/>
      <scheme val="minor"/>
    </font>
    <font>
      <b/>
      <sz val="11"/>
      <name val="Calibri"/>
      <family val="2"/>
      <scheme val="minor"/>
    </font>
    <font>
      <i/>
      <sz val="11"/>
      <name val="Calibri"/>
      <family val="2"/>
      <scheme val="minor"/>
    </font>
    <font>
      <u/>
      <sz val="11"/>
      <name val="Calibri"/>
      <family val="2"/>
      <scheme val="minor"/>
    </font>
    <font>
      <b/>
      <sz val="11"/>
      <name val="Calibri (Body)"/>
    </font>
    <font>
      <sz val="11"/>
      <name val="Calibri (Body)"/>
    </font>
    <font>
      <sz val="10"/>
      <color theme="1"/>
      <name val="Calibri"/>
      <family val="2"/>
      <scheme val="minor"/>
    </font>
    <font>
      <sz val="11"/>
      <name val="Arial"/>
      <family val="2"/>
    </font>
    <font>
      <sz val="11"/>
      <color rgb="FF000000"/>
      <name val="Calibri"/>
      <family val="2"/>
      <scheme val="minor"/>
    </font>
    <font>
      <sz val="10"/>
      <name val="Arial Narrow"/>
      <family val="2"/>
    </font>
    <font>
      <sz val="10"/>
      <color theme="1"/>
      <name val="Arial"/>
      <family val="2"/>
    </font>
  </fonts>
  <fills count="18">
    <fill>
      <patternFill patternType="none"/>
    </fill>
    <fill>
      <patternFill patternType="gray125"/>
    </fill>
    <fill>
      <patternFill patternType="solid">
        <fgColor rgb="FF002060"/>
        <bgColor indexed="64"/>
      </patternFill>
    </fill>
    <fill>
      <patternFill patternType="solid">
        <fgColor theme="0"/>
        <bgColor indexed="64"/>
      </patternFill>
    </fill>
    <fill>
      <patternFill patternType="solid">
        <fgColor rgb="FFE7E6E6"/>
        <bgColor indexed="64"/>
      </patternFill>
    </fill>
    <fill>
      <patternFill patternType="solid">
        <fgColor theme="5" tint="0.39997558519241921"/>
        <bgColor indexed="64"/>
      </patternFill>
    </fill>
    <fill>
      <patternFill patternType="solid">
        <fgColor theme="4" tint="0.39997558519241921"/>
        <bgColor indexed="64"/>
      </patternFill>
    </fill>
    <fill>
      <patternFill patternType="solid">
        <fgColor theme="9" tint="0.39997558519241921"/>
        <bgColor indexed="64"/>
      </patternFill>
    </fill>
    <fill>
      <patternFill patternType="solid">
        <fgColor theme="7" tint="-0.249977111117893"/>
        <bgColor indexed="64"/>
      </patternFill>
    </fill>
    <fill>
      <patternFill patternType="solid">
        <fgColor rgb="FFFCE4D6"/>
        <bgColor indexed="64"/>
      </patternFill>
    </fill>
    <fill>
      <patternFill patternType="solid">
        <fgColor rgb="FFFFFF00"/>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5" tint="0.79998168889431442"/>
        <bgColor indexed="64"/>
      </patternFill>
    </fill>
    <fill>
      <patternFill patternType="solid">
        <fgColor rgb="FFFFFF00"/>
        <bgColor theme="4" tint="0.79998168889431442"/>
      </patternFill>
    </fill>
    <fill>
      <patternFill patternType="solid">
        <fgColor rgb="FFFFFFFF"/>
        <bgColor rgb="FF000000"/>
      </patternFill>
    </fill>
    <fill>
      <patternFill patternType="solid">
        <fgColor theme="0"/>
        <bgColor rgb="FF000000"/>
      </patternFill>
    </fill>
  </fills>
  <borders count="31">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rgb="FF000000"/>
      </right>
      <top style="medium">
        <color indexed="64"/>
      </top>
      <bottom style="medium">
        <color indexed="64"/>
      </bottom>
      <diagonal/>
    </border>
    <border>
      <left style="medium">
        <color rgb="FF000000"/>
      </left>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bottom/>
      <diagonal/>
    </border>
    <border>
      <left style="medium">
        <color indexed="64"/>
      </left>
      <right/>
      <top/>
      <bottom/>
      <diagonal/>
    </border>
    <border>
      <left style="medium">
        <color indexed="64"/>
      </left>
      <right style="medium">
        <color indexed="64"/>
      </right>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style="thin">
        <color indexed="64"/>
      </top>
      <bottom style="thin">
        <color indexed="64"/>
      </bottom>
      <diagonal/>
    </border>
  </borders>
  <cellStyleXfs count="3">
    <xf numFmtId="0" fontId="0" fillId="0" borderId="0"/>
    <xf numFmtId="9" fontId="1" fillId="0" borderId="0" applyFont="0" applyFill="0" applyBorder="0" applyAlignment="0" applyProtection="0"/>
    <xf numFmtId="0" fontId="1" fillId="0" borderId="0"/>
  </cellStyleXfs>
  <cellXfs count="185">
    <xf numFmtId="0" fontId="0" fillId="0" borderId="0" xfId="0"/>
    <xf numFmtId="0" fontId="3" fillId="3" borderId="0" xfId="0" applyFont="1" applyFill="1" applyAlignment="1">
      <alignment horizontal="left" vertical="center" wrapText="1"/>
    </xf>
    <xf numFmtId="0" fontId="4" fillId="3" borderId="0" xfId="0" applyFont="1" applyFill="1"/>
    <xf numFmtId="9" fontId="0" fillId="3" borderId="0" xfId="0" applyNumberFormat="1" applyFill="1" applyAlignment="1">
      <alignment horizontal="center" vertical="center"/>
    </xf>
    <xf numFmtId="0" fontId="0" fillId="3" borderId="0" xfId="0" applyFill="1"/>
    <xf numFmtId="0" fontId="0" fillId="3" borderId="0" xfId="0" applyFill="1" applyAlignment="1">
      <alignment wrapText="1"/>
    </xf>
    <xf numFmtId="0" fontId="0" fillId="3" borderId="0" xfId="0" applyFill="1" applyAlignment="1">
      <alignment horizontal="center" vertical="center"/>
    </xf>
    <xf numFmtId="0" fontId="5" fillId="3" borderId="0" xfId="0" applyFont="1" applyFill="1" applyAlignment="1">
      <alignment horizontal="center" vertical="center"/>
    </xf>
    <xf numFmtId="0" fontId="6" fillId="3" borderId="0" xfId="0" applyFont="1" applyFill="1" applyAlignment="1">
      <alignment horizontal="center" vertical="center"/>
    </xf>
    <xf numFmtId="0" fontId="6" fillId="3" borderId="0" xfId="0" applyFont="1" applyFill="1" applyAlignment="1">
      <alignment horizontal="left" vertical="center"/>
    </xf>
    <xf numFmtId="0" fontId="6" fillId="9" borderId="12" xfId="0" applyFont="1" applyFill="1" applyBorder="1" applyAlignment="1">
      <alignment horizontal="center" vertical="center" textRotation="90"/>
    </xf>
    <xf numFmtId="0" fontId="6" fillId="9" borderId="18" xfId="0" applyFont="1" applyFill="1" applyBorder="1" applyAlignment="1">
      <alignment horizontal="center" vertical="center" textRotation="90"/>
    </xf>
    <xf numFmtId="0" fontId="6" fillId="10" borderId="12" xfId="0" applyFont="1" applyFill="1" applyBorder="1" applyAlignment="1">
      <alignment horizontal="center" vertical="center" wrapText="1"/>
    </xf>
    <xf numFmtId="0" fontId="6" fillId="11" borderId="12" xfId="0" applyFont="1" applyFill="1" applyBorder="1" applyAlignment="1">
      <alignment horizontal="center" vertical="center" wrapText="1"/>
    </xf>
    <xf numFmtId="0" fontId="4" fillId="14" borderId="21" xfId="0" applyFont="1" applyFill="1" applyBorder="1" applyAlignment="1">
      <alignment horizontal="center" vertical="center"/>
    </xf>
    <xf numFmtId="0" fontId="4" fillId="14" borderId="22" xfId="0" applyFont="1" applyFill="1" applyBorder="1" applyAlignment="1">
      <alignment horizontal="center" vertical="center"/>
    </xf>
    <xf numFmtId="9" fontId="0" fillId="14" borderId="22" xfId="0" applyNumberFormat="1" applyFill="1" applyBorder="1" applyAlignment="1">
      <alignment horizontal="center" vertical="center" wrapText="1"/>
    </xf>
    <xf numFmtId="0" fontId="0" fillId="14" borderId="22" xfId="0" applyFill="1" applyBorder="1" applyAlignment="1">
      <alignment horizontal="center" vertical="center"/>
    </xf>
    <xf numFmtId="0" fontId="0" fillId="14" borderId="23" xfId="0" applyFill="1" applyBorder="1" applyAlignment="1">
      <alignment horizontal="center" vertical="center" wrapText="1"/>
    </xf>
    <xf numFmtId="0" fontId="0" fillId="0" borderId="24" xfId="0" applyBorder="1" applyAlignment="1">
      <alignment horizontal="center" vertical="center" wrapText="1"/>
    </xf>
    <xf numFmtId="0" fontId="0" fillId="0" borderId="24" xfId="0" applyBorder="1" applyAlignment="1">
      <alignment horizontal="center" vertical="center"/>
    </xf>
    <xf numFmtId="49" fontId="4" fillId="3" borderId="25" xfId="0" applyNumberFormat="1" applyFont="1" applyFill="1" applyBorder="1" applyAlignment="1">
      <alignment horizontal="left" vertical="center" wrapText="1"/>
    </xf>
    <xf numFmtId="0" fontId="4" fillId="3" borderId="25" xfId="0" applyFont="1" applyFill="1" applyBorder="1" applyAlignment="1">
      <alignment horizontal="left" vertical="center" wrapText="1"/>
    </xf>
    <xf numFmtId="9" fontId="3" fillId="3" borderId="25" xfId="0" applyNumberFormat="1" applyFont="1" applyFill="1" applyBorder="1" applyAlignment="1">
      <alignment horizontal="center" vertical="center" wrapText="1"/>
    </xf>
    <xf numFmtId="0" fontId="4" fillId="3" borderId="26" xfId="0" applyFont="1" applyFill="1" applyBorder="1" applyAlignment="1">
      <alignment horizontal="left" vertical="center" wrapText="1"/>
    </xf>
    <xf numFmtId="49" fontId="4" fillId="3" borderId="24" xfId="0" applyNumberFormat="1" applyFont="1" applyFill="1" applyBorder="1" applyAlignment="1">
      <alignment horizontal="left" vertical="center" wrapText="1"/>
    </xf>
    <xf numFmtId="0" fontId="4" fillId="3" borderId="24" xfId="0" applyFont="1" applyFill="1" applyBorder="1" applyAlignment="1">
      <alignment horizontal="left" vertical="center" wrapText="1"/>
    </xf>
    <xf numFmtId="9" fontId="4" fillId="0" borderId="24" xfId="0" applyNumberFormat="1" applyFont="1" applyBorder="1" applyAlignment="1">
      <alignment horizontal="center" vertical="center" wrapText="1"/>
    </xf>
    <xf numFmtId="0" fontId="4" fillId="0" borderId="24" xfId="0" applyFont="1" applyBorder="1" applyAlignment="1">
      <alignment horizontal="left" vertical="center" wrapText="1"/>
    </xf>
    <xf numFmtId="9" fontId="4" fillId="3" borderId="24" xfId="0" applyNumberFormat="1" applyFont="1" applyFill="1" applyBorder="1" applyAlignment="1">
      <alignment horizontal="center" vertical="center" wrapText="1"/>
    </xf>
    <xf numFmtId="9" fontId="4" fillId="0" borderId="24" xfId="1" applyFont="1" applyFill="1" applyBorder="1" applyAlignment="1">
      <alignment horizontal="center" vertical="center" wrapText="1"/>
    </xf>
    <xf numFmtId="0" fontId="4" fillId="0" borderId="27" xfId="0" applyFont="1" applyBorder="1" applyAlignment="1">
      <alignment vertical="center" wrapText="1"/>
    </xf>
    <xf numFmtId="49" fontId="0" fillId="0" borderId="24" xfId="0" applyNumberFormat="1" applyBorder="1" applyAlignment="1">
      <alignment horizontal="left" vertical="center" wrapText="1"/>
    </xf>
    <xf numFmtId="0" fontId="0" fillId="3" borderId="24" xfId="0" applyFill="1" applyBorder="1" applyAlignment="1">
      <alignment horizontal="left" vertical="center" wrapText="1"/>
    </xf>
    <xf numFmtId="9" fontId="3" fillId="3" borderId="24" xfId="0" applyNumberFormat="1" applyFont="1" applyFill="1" applyBorder="1" applyAlignment="1">
      <alignment horizontal="center" vertical="center" wrapText="1"/>
    </xf>
    <xf numFmtId="0" fontId="4" fillId="3" borderId="27" xfId="0" applyFont="1" applyFill="1" applyBorder="1" applyAlignment="1">
      <alignment wrapText="1"/>
    </xf>
    <xf numFmtId="9" fontId="0" fillId="3" borderId="28" xfId="0" applyNumberFormat="1" applyFill="1" applyBorder="1" applyAlignment="1">
      <alignment horizontal="center" vertical="center"/>
    </xf>
    <xf numFmtId="0" fontId="4" fillId="3" borderId="27" xfId="0" applyFont="1" applyFill="1" applyBorder="1" applyAlignment="1">
      <alignment vertical="center" wrapText="1"/>
    </xf>
    <xf numFmtId="0" fontId="4" fillId="3" borderId="24" xfId="0" applyFont="1" applyFill="1" applyBorder="1" applyAlignment="1">
      <alignment horizontal="center" vertical="center" wrapText="1"/>
    </xf>
    <xf numFmtId="0" fontId="4" fillId="3" borderId="24" xfId="0" applyFont="1" applyFill="1" applyBorder="1" applyAlignment="1">
      <alignment vertical="center" wrapText="1"/>
    </xf>
    <xf numFmtId="0" fontId="4" fillId="0" borderId="24" xfId="0" applyFont="1" applyBorder="1" applyAlignment="1">
      <alignment vertical="center" wrapText="1"/>
    </xf>
    <xf numFmtId="9" fontId="4" fillId="3" borderId="24" xfId="1" applyFont="1" applyFill="1" applyBorder="1" applyAlignment="1">
      <alignment horizontal="center" vertical="center" wrapText="1"/>
    </xf>
    <xf numFmtId="0" fontId="4" fillId="3" borderId="24" xfId="0" applyFont="1" applyFill="1" applyBorder="1" applyAlignment="1">
      <alignment wrapText="1"/>
    </xf>
    <xf numFmtId="10" fontId="4" fillId="3" borderId="24" xfId="0" applyNumberFormat="1" applyFont="1" applyFill="1" applyBorder="1" applyAlignment="1">
      <alignment horizontal="center" vertical="center" wrapText="1"/>
    </xf>
    <xf numFmtId="0" fontId="4" fillId="0" borderId="24" xfId="0" applyFont="1" applyBorder="1" applyAlignment="1">
      <alignment wrapText="1"/>
    </xf>
    <xf numFmtId="9" fontId="3" fillId="0" borderId="24" xfId="1" applyFont="1" applyFill="1" applyBorder="1" applyAlignment="1">
      <alignment horizontal="center" vertical="center" wrapText="1"/>
    </xf>
    <xf numFmtId="0" fontId="0" fillId="3" borderId="24" xfId="0" applyFill="1" applyBorder="1" applyAlignment="1">
      <alignment horizontal="left" vertical="center"/>
    </xf>
    <xf numFmtId="9" fontId="0" fillId="3" borderId="28" xfId="1" applyFont="1" applyFill="1" applyBorder="1" applyAlignment="1">
      <alignment horizontal="center" vertical="center"/>
    </xf>
    <xf numFmtId="0" fontId="4" fillId="3" borderId="24" xfId="0" applyFont="1" applyFill="1" applyBorder="1" applyAlignment="1">
      <alignment vertical="top" wrapText="1"/>
    </xf>
    <xf numFmtId="9" fontId="3" fillId="3" borderId="24" xfId="1" applyFont="1" applyFill="1" applyBorder="1" applyAlignment="1">
      <alignment horizontal="center" vertical="center" wrapText="1"/>
    </xf>
    <xf numFmtId="0" fontId="4" fillId="3" borderId="24" xfId="0" applyFont="1" applyFill="1" applyBorder="1" applyAlignment="1">
      <alignment horizontal="left" vertical="top" wrapText="1"/>
    </xf>
    <xf numFmtId="164" fontId="0" fillId="3" borderId="28" xfId="0" applyNumberFormat="1" applyFill="1" applyBorder="1" applyAlignment="1">
      <alignment horizontal="center" vertical="center"/>
    </xf>
    <xf numFmtId="10" fontId="14" fillId="3" borderId="24" xfId="1" applyNumberFormat="1" applyFont="1" applyFill="1" applyBorder="1" applyAlignment="1">
      <alignment horizontal="center" vertical="center" wrapText="1"/>
    </xf>
    <xf numFmtId="0" fontId="0" fillId="3" borderId="24" xfId="0" applyFill="1" applyBorder="1" applyAlignment="1">
      <alignment vertical="center" wrapText="1"/>
    </xf>
    <xf numFmtId="0" fontId="0" fillId="0" borderId="24" xfId="0" applyBorder="1" applyAlignment="1">
      <alignment horizontal="left" vertical="center" wrapText="1"/>
    </xf>
    <xf numFmtId="0" fontId="0" fillId="10" borderId="24" xfId="0" applyFill="1" applyBorder="1" applyAlignment="1">
      <alignment horizontal="left" vertical="center"/>
    </xf>
    <xf numFmtId="0" fontId="0" fillId="15" borderId="24" xfId="0" applyFill="1" applyBorder="1" applyAlignment="1">
      <alignment horizontal="left" vertical="center" wrapText="1"/>
    </xf>
    <xf numFmtId="1" fontId="0" fillId="10" borderId="24" xfId="0" applyNumberFormat="1" applyFill="1" applyBorder="1" applyAlignment="1">
      <alignment horizontal="left" vertical="center"/>
    </xf>
    <xf numFmtId="0" fontId="0" fillId="0" borderId="24" xfId="0" applyBorder="1" applyAlignment="1">
      <alignment horizontal="left" vertical="center"/>
    </xf>
    <xf numFmtId="16" fontId="0" fillId="3" borderId="24" xfId="0" applyNumberFormat="1" applyFill="1" applyBorder="1" applyAlignment="1">
      <alignment horizontal="left" vertical="center" wrapText="1"/>
    </xf>
    <xf numFmtId="0" fontId="0" fillId="3" borderId="24" xfId="0" applyFill="1" applyBorder="1" applyAlignment="1" applyProtection="1">
      <alignment horizontal="left" vertical="center" wrapText="1"/>
      <protection locked="0"/>
    </xf>
    <xf numFmtId="0" fontId="4" fillId="3" borderId="27" xfId="0" applyFont="1" applyFill="1" applyBorder="1" applyAlignment="1">
      <alignment horizontal="left" vertical="center" wrapText="1"/>
    </xf>
    <xf numFmtId="9" fontId="14" fillId="3" borderId="24" xfId="1" applyFont="1" applyFill="1" applyBorder="1" applyAlignment="1">
      <alignment horizontal="center" vertical="center" wrapText="1"/>
    </xf>
    <xf numFmtId="0" fontId="15" fillId="0" borderId="24" xfId="2" applyFont="1" applyBorder="1" applyAlignment="1">
      <alignment horizontal="justify" vertical="center" wrapText="1"/>
    </xf>
    <xf numFmtId="9" fontId="0" fillId="3" borderId="24" xfId="1" applyFont="1" applyFill="1" applyBorder="1" applyAlignment="1">
      <alignment horizontal="center" vertical="center" wrapText="1"/>
    </xf>
    <xf numFmtId="0" fontId="9" fillId="16" borderId="27" xfId="0" applyFont="1" applyFill="1" applyBorder="1" applyAlignment="1">
      <alignment vertical="center" wrapText="1"/>
    </xf>
    <xf numFmtId="0" fontId="0" fillId="3" borderId="24" xfId="0" applyFill="1" applyBorder="1" applyAlignment="1">
      <alignment horizontal="center" vertical="center" wrapText="1"/>
    </xf>
    <xf numFmtId="0" fontId="0" fillId="3" borderId="24" xfId="0" applyFill="1" applyBorder="1" applyAlignment="1">
      <alignment horizontal="center" vertical="center"/>
    </xf>
    <xf numFmtId="0" fontId="9" fillId="3" borderId="27" xfId="0" applyFont="1" applyFill="1" applyBorder="1" applyAlignment="1">
      <alignment vertical="center" wrapText="1"/>
    </xf>
    <xf numFmtId="9" fontId="4" fillId="0" borderId="24" xfId="1" quotePrefix="1" applyFont="1" applyFill="1" applyBorder="1" applyAlignment="1">
      <alignment horizontal="center" vertical="center" wrapText="1"/>
    </xf>
    <xf numFmtId="0" fontId="4" fillId="0" borderId="27" xfId="0" applyFont="1" applyBorder="1" applyAlignment="1">
      <alignment horizontal="justify" vertical="center" wrapText="1"/>
    </xf>
    <xf numFmtId="0" fontId="16" fillId="3" borderId="24" xfId="0" applyFont="1" applyFill="1" applyBorder="1" applyAlignment="1">
      <alignment horizontal="left" vertical="center" wrapText="1"/>
    </xf>
    <xf numFmtId="9" fontId="3" fillId="16" borderId="24" xfId="0" applyNumberFormat="1" applyFont="1" applyFill="1" applyBorder="1" applyAlignment="1">
      <alignment horizontal="center" vertical="center" wrapText="1"/>
    </xf>
    <xf numFmtId="0" fontId="4" fillId="16" borderId="30" xfId="0" applyFont="1" applyFill="1" applyBorder="1" applyAlignment="1">
      <alignment wrapText="1"/>
    </xf>
    <xf numFmtId="9" fontId="3" fillId="0" borderId="24" xfId="0" applyNumberFormat="1" applyFont="1" applyBorder="1" applyAlignment="1">
      <alignment horizontal="center" vertical="center" wrapText="1"/>
    </xf>
    <xf numFmtId="10" fontId="3" fillId="3" borderId="24" xfId="0" applyNumberFormat="1" applyFont="1" applyFill="1" applyBorder="1" applyAlignment="1">
      <alignment horizontal="center" vertical="center" wrapText="1"/>
    </xf>
    <xf numFmtId="0" fontId="4" fillId="3" borderId="27" xfId="0" applyFont="1" applyFill="1" applyBorder="1" applyAlignment="1">
      <alignment horizontal="justify" vertical="center" wrapText="1"/>
    </xf>
    <xf numFmtId="0" fontId="4" fillId="3" borderId="24" xfId="0" applyFont="1" applyFill="1" applyBorder="1" applyAlignment="1">
      <alignment horizontal="justify" vertical="center" wrapText="1"/>
    </xf>
    <xf numFmtId="0" fontId="17" fillId="3" borderId="27" xfId="0" applyFont="1" applyFill="1" applyBorder="1" applyAlignment="1">
      <alignment horizontal="justify" vertical="center" wrapText="1"/>
    </xf>
    <xf numFmtId="9" fontId="0" fillId="0" borderId="28" xfId="0" applyNumberFormat="1" applyBorder="1" applyAlignment="1">
      <alignment horizontal="center" vertical="center"/>
    </xf>
    <xf numFmtId="0" fontId="14" fillId="3" borderId="24" xfId="0" applyFont="1" applyFill="1" applyBorder="1" applyAlignment="1">
      <alignment horizontal="center" vertical="center" wrapText="1"/>
    </xf>
    <xf numFmtId="9" fontId="0" fillId="3" borderId="24" xfId="0" applyNumberFormat="1" applyFill="1" applyBorder="1" applyAlignment="1">
      <alignment horizontal="center" vertical="center" wrapText="1"/>
    </xf>
    <xf numFmtId="10" fontId="0" fillId="3" borderId="24" xfId="1" applyNumberFormat="1" applyFont="1" applyFill="1" applyBorder="1" applyAlignment="1">
      <alignment horizontal="center" vertical="center" wrapText="1"/>
    </xf>
    <xf numFmtId="0" fontId="0" fillId="3" borderId="24" xfId="0" applyFill="1" applyBorder="1"/>
    <xf numFmtId="49" fontId="0" fillId="3" borderId="24" xfId="0" applyNumberFormat="1" applyFill="1" applyBorder="1" applyAlignment="1">
      <alignment horizontal="left" vertical="center" wrapText="1"/>
    </xf>
    <xf numFmtId="0" fontId="16" fillId="17" borderId="24" xfId="0" applyFont="1" applyFill="1" applyBorder="1" applyAlignment="1">
      <alignment horizontal="left" vertical="center" wrapText="1"/>
    </xf>
    <xf numFmtId="9" fontId="4" fillId="0" borderId="24" xfId="0" applyNumberFormat="1" applyFont="1" applyBorder="1" applyAlignment="1">
      <alignment horizontal="center" vertical="center"/>
    </xf>
    <xf numFmtId="0" fontId="4" fillId="0" borderId="27" xfId="0" applyFont="1" applyBorder="1" applyAlignment="1">
      <alignment horizontal="left" vertical="center" wrapText="1"/>
    </xf>
    <xf numFmtId="0" fontId="9" fillId="0" borderId="27" xfId="0" applyFont="1" applyBorder="1" applyAlignment="1">
      <alignment vertical="center" wrapText="1"/>
    </xf>
    <xf numFmtId="0" fontId="4" fillId="3" borderId="24" xfId="0" applyFont="1" applyFill="1" applyBorder="1" applyAlignment="1">
      <alignment horizontal="justify" vertical="center"/>
    </xf>
    <xf numFmtId="9" fontId="3" fillId="3" borderId="0" xfId="0" applyNumberFormat="1" applyFont="1" applyFill="1" applyAlignment="1">
      <alignment horizontal="center" vertical="center" wrapText="1"/>
    </xf>
    <xf numFmtId="0" fontId="4" fillId="16" borderId="27" xfId="0" applyFont="1" applyFill="1" applyBorder="1" applyAlignment="1">
      <alignment vertical="center" wrapText="1"/>
    </xf>
    <xf numFmtId="9" fontId="4" fillId="0" borderId="24" xfId="1" applyFont="1" applyBorder="1" applyAlignment="1">
      <alignment horizontal="center" vertical="center" wrapText="1"/>
    </xf>
    <xf numFmtId="9" fontId="3" fillId="0" borderId="24" xfId="1" applyFont="1" applyBorder="1" applyAlignment="1">
      <alignment horizontal="center" vertical="center" wrapText="1"/>
    </xf>
    <xf numFmtId="0" fontId="3" fillId="3" borderId="24" xfId="0" applyFont="1" applyFill="1" applyBorder="1" applyAlignment="1">
      <alignment horizontal="center" vertical="center" wrapText="1"/>
    </xf>
    <xf numFmtId="0" fontId="4" fillId="3" borderId="27" xfId="0" applyFont="1" applyFill="1" applyBorder="1" applyAlignment="1">
      <alignment vertical="center"/>
    </xf>
    <xf numFmtId="0" fontId="0" fillId="3" borderId="0" xfId="0" applyFill="1" applyAlignment="1">
      <alignment horizontal="left"/>
    </xf>
    <xf numFmtId="0" fontId="0" fillId="0" borderId="24" xfId="0" applyBorder="1" applyAlignment="1">
      <alignment horizontal="center" vertical="center"/>
    </xf>
    <xf numFmtId="164" fontId="0" fillId="3" borderId="24" xfId="0" applyNumberFormat="1" applyFill="1" applyBorder="1" applyAlignment="1">
      <alignment horizontal="center" vertical="center"/>
    </xf>
    <xf numFmtId="9" fontId="0" fillId="3" borderId="24" xfId="0" applyNumberFormat="1" applyFill="1" applyBorder="1" applyAlignment="1">
      <alignment horizontal="center" vertical="center"/>
    </xf>
    <xf numFmtId="0" fontId="0" fillId="0" borderId="24" xfId="0" applyBorder="1" applyAlignment="1">
      <alignment horizontal="center" vertical="center" wrapText="1"/>
    </xf>
    <xf numFmtId="0" fontId="18" fillId="0" borderId="24" xfId="0" applyFont="1" applyBorder="1" applyAlignment="1" applyProtection="1">
      <alignment horizontal="left" vertical="center" wrapText="1"/>
      <protection locked="0"/>
    </xf>
    <xf numFmtId="1" fontId="0" fillId="10" borderId="24" xfId="0" applyNumberFormat="1" applyFill="1" applyBorder="1" applyAlignment="1">
      <alignment horizontal="left" vertical="center"/>
    </xf>
    <xf numFmtId="0" fontId="0" fillId="15" borderId="24" xfId="0" applyFill="1" applyBorder="1" applyAlignment="1">
      <alignment horizontal="left" vertical="center" wrapText="1"/>
    </xf>
    <xf numFmtId="0" fontId="0" fillId="0" borderId="24" xfId="0" applyBorder="1" applyAlignment="1">
      <alignment horizontal="left" vertical="center"/>
    </xf>
    <xf numFmtId="0" fontId="0" fillId="10" borderId="24" xfId="0" applyFill="1" applyBorder="1" applyAlignment="1">
      <alignment horizontal="left" vertical="center"/>
    </xf>
    <xf numFmtId="0" fontId="0" fillId="0" borderId="24" xfId="0" applyBorder="1" applyAlignment="1">
      <alignment horizontal="left" vertical="center" wrapText="1"/>
    </xf>
    <xf numFmtId="0" fontId="0" fillId="10" borderId="24" xfId="0" applyFill="1" applyBorder="1" applyAlignment="1">
      <alignment horizontal="left" vertical="center" wrapText="1"/>
    </xf>
    <xf numFmtId="0" fontId="4" fillId="3" borderId="24" xfId="0" applyFont="1" applyFill="1" applyBorder="1" applyAlignment="1">
      <alignment horizontal="left" vertical="center" wrapText="1"/>
    </xf>
    <xf numFmtId="1" fontId="0" fillId="10" borderId="24" xfId="0" applyNumberFormat="1" applyFill="1" applyBorder="1" applyAlignment="1">
      <alignment horizontal="left" vertical="center" wrapText="1"/>
    </xf>
    <xf numFmtId="1" fontId="0" fillId="0" borderId="24" xfId="0" applyNumberFormat="1" applyBorder="1" applyAlignment="1">
      <alignment horizontal="left" vertical="center" wrapText="1"/>
    </xf>
    <xf numFmtId="9" fontId="0" fillId="3" borderId="28" xfId="0" applyNumberFormat="1" applyFill="1" applyBorder="1" applyAlignment="1">
      <alignment horizontal="center" vertical="center"/>
    </xf>
    <xf numFmtId="9" fontId="0" fillId="3" borderId="25" xfId="0" applyNumberFormat="1" applyFill="1" applyBorder="1" applyAlignment="1">
      <alignment horizontal="center" vertical="center"/>
    </xf>
    <xf numFmtId="49" fontId="0" fillId="0" borderId="24" xfId="0" applyNumberFormat="1" applyBorder="1" applyAlignment="1">
      <alignment horizontal="left" vertical="center" wrapText="1"/>
    </xf>
    <xf numFmtId="9" fontId="0" fillId="3" borderId="29" xfId="0" applyNumberFormat="1" applyFill="1" applyBorder="1" applyAlignment="1">
      <alignment horizontal="center" vertical="center"/>
    </xf>
    <xf numFmtId="0" fontId="0" fillId="3" borderId="24" xfId="0" applyFill="1" applyBorder="1" applyAlignment="1">
      <alignment horizontal="left" vertical="center" wrapText="1"/>
    </xf>
    <xf numFmtId="164" fontId="0" fillId="0" borderId="28" xfId="0" applyNumberFormat="1" applyBorder="1" applyAlignment="1">
      <alignment horizontal="center" vertical="center"/>
    </xf>
    <xf numFmtId="9" fontId="0" fillId="0" borderId="25" xfId="0" applyNumberFormat="1" applyBorder="1" applyAlignment="1">
      <alignment horizontal="center" vertical="center"/>
    </xf>
    <xf numFmtId="0" fontId="0" fillId="3" borderId="24" xfId="0" applyFill="1" applyBorder="1" applyAlignment="1">
      <alignment horizontal="left" wrapText="1"/>
    </xf>
    <xf numFmtId="164" fontId="0" fillId="3" borderId="28" xfId="0" applyNumberFormat="1" applyFill="1" applyBorder="1" applyAlignment="1">
      <alignment horizontal="center" vertical="center"/>
    </xf>
    <xf numFmtId="9" fontId="4" fillId="3" borderId="28" xfId="0" applyNumberFormat="1" applyFont="1" applyFill="1" applyBorder="1" applyAlignment="1">
      <alignment horizontal="center" vertical="center" wrapText="1"/>
    </xf>
    <xf numFmtId="9" fontId="4" fillId="3" borderId="25" xfId="0" applyNumberFormat="1" applyFont="1" applyFill="1" applyBorder="1" applyAlignment="1">
      <alignment horizontal="center" vertical="center" wrapText="1"/>
    </xf>
    <xf numFmtId="0" fontId="4" fillId="3" borderId="28" xfId="0" applyFont="1" applyFill="1" applyBorder="1" applyAlignment="1">
      <alignment horizontal="left" vertical="center" wrapText="1"/>
    </xf>
    <xf numFmtId="0" fontId="4" fillId="3" borderId="25" xfId="0" applyFont="1" applyFill="1" applyBorder="1" applyAlignment="1">
      <alignment horizontal="left" vertical="center" wrapText="1"/>
    </xf>
    <xf numFmtId="0" fontId="0" fillId="10" borderId="24" xfId="0" applyFill="1" applyBorder="1" applyAlignment="1">
      <alignment horizontal="center" vertical="center" wrapText="1"/>
    </xf>
    <xf numFmtId="9" fontId="0" fillId="0" borderId="28" xfId="0" applyNumberFormat="1" applyBorder="1" applyAlignment="1">
      <alignment horizontal="center" vertical="center"/>
    </xf>
    <xf numFmtId="9" fontId="0" fillId="0" borderId="29" xfId="0" applyNumberFormat="1" applyBorder="1" applyAlignment="1">
      <alignment horizontal="center" vertical="center"/>
    </xf>
    <xf numFmtId="9" fontId="4" fillId="0" borderId="28" xfId="0" applyNumberFormat="1" applyFont="1" applyBorder="1" applyAlignment="1">
      <alignment horizontal="center" vertical="center" wrapText="1"/>
    </xf>
    <xf numFmtId="9" fontId="4" fillId="0" borderId="25" xfId="0" applyNumberFormat="1" applyFont="1" applyBorder="1" applyAlignment="1">
      <alignment horizontal="center" vertical="center" wrapText="1"/>
    </xf>
    <xf numFmtId="0" fontId="4" fillId="0" borderId="28" xfId="0" applyFont="1" applyBorder="1" applyAlignment="1">
      <alignment horizontal="left" vertical="center" wrapText="1"/>
    </xf>
    <xf numFmtId="0" fontId="4" fillId="0" borderId="25" xfId="0" applyFont="1" applyBorder="1" applyAlignment="1">
      <alignment horizontal="left" vertical="center" wrapText="1"/>
    </xf>
    <xf numFmtId="1" fontId="0" fillId="0" borderId="24" xfId="0" applyNumberFormat="1" applyBorder="1" applyAlignment="1">
      <alignment horizontal="left" vertical="center"/>
    </xf>
    <xf numFmtId="0" fontId="0" fillId="3" borderId="24" xfId="0" applyFill="1" applyBorder="1" applyAlignment="1">
      <alignment horizontal="center" vertical="center" wrapText="1"/>
    </xf>
    <xf numFmtId="49" fontId="0" fillId="0" borderId="28" xfId="0" applyNumberFormat="1" applyBorder="1" applyAlignment="1">
      <alignment horizontal="left" vertical="center" wrapText="1"/>
    </xf>
    <xf numFmtId="49" fontId="0" fillId="0" borderId="25" xfId="0" applyNumberFormat="1" applyBorder="1" applyAlignment="1">
      <alignment horizontal="left" vertical="center" wrapText="1"/>
    </xf>
    <xf numFmtId="9" fontId="0" fillId="3" borderId="25" xfId="0" applyNumberFormat="1" applyFill="1" applyBorder="1" applyAlignment="1">
      <alignment horizontal="center" vertical="center" wrapText="1"/>
    </xf>
    <xf numFmtId="0" fontId="0" fillId="0" borderId="25" xfId="0" applyBorder="1" applyAlignment="1">
      <alignment horizontal="center" vertical="center"/>
    </xf>
    <xf numFmtId="0" fontId="0" fillId="0" borderId="25" xfId="0" applyBorder="1" applyAlignment="1">
      <alignment horizontal="center" vertical="center" wrapText="1"/>
    </xf>
    <xf numFmtId="0" fontId="6" fillId="13" borderId="1" xfId="0" applyFont="1" applyFill="1" applyBorder="1" applyAlignment="1">
      <alignment horizontal="center" vertical="center" wrapText="1"/>
    </xf>
    <xf numFmtId="0" fontId="6" fillId="13" borderId="4" xfId="0" applyFont="1" applyFill="1" applyBorder="1" applyAlignment="1">
      <alignment horizontal="center" vertical="center" wrapText="1"/>
    </xf>
    <xf numFmtId="0" fontId="0" fillId="14" borderId="13" xfId="0" applyFill="1" applyBorder="1" applyAlignment="1">
      <alignment horizontal="center" vertical="center"/>
    </xf>
    <xf numFmtId="0" fontId="0" fillId="14" borderId="14" xfId="0" applyFill="1" applyBorder="1" applyAlignment="1">
      <alignment horizontal="center" vertical="center"/>
    </xf>
    <xf numFmtId="9" fontId="0" fillId="14" borderId="15" xfId="0" applyNumberFormat="1" applyFill="1" applyBorder="1" applyAlignment="1">
      <alignment horizontal="center" vertical="center"/>
    </xf>
    <xf numFmtId="0" fontId="0" fillId="14" borderId="16" xfId="0" applyFill="1" applyBorder="1" applyAlignment="1">
      <alignment horizontal="center" vertical="center"/>
    </xf>
    <xf numFmtId="0" fontId="0" fillId="14" borderId="17" xfId="0" applyFill="1" applyBorder="1" applyAlignment="1">
      <alignment horizontal="center" vertical="center"/>
    </xf>
    <xf numFmtId="0" fontId="6" fillId="12" borderId="12" xfId="0" applyFont="1" applyFill="1" applyBorder="1" applyAlignment="1">
      <alignment horizontal="center" vertical="center" wrapText="1"/>
    </xf>
    <xf numFmtId="0" fontId="6" fillId="12" borderId="18" xfId="0" applyFont="1" applyFill="1" applyBorder="1" applyAlignment="1">
      <alignment horizontal="center" vertical="center" wrapText="1"/>
    </xf>
    <xf numFmtId="0" fontId="6" fillId="10" borderId="1" xfId="0" applyFont="1" applyFill="1" applyBorder="1" applyAlignment="1">
      <alignment horizontal="center" vertical="center" wrapText="1"/>
    </xf>
    <xf numFmtId="0" fontId="6" fillId="10" borderId="2" xfId="0" applyFont="1" applyFill="1" applyBorder="1" applyAlignment="1">
      <alignment horizontal="center" vertical="center" wrapText="1"/>
    </xf>
    <xf numFmtId="0" fontId="6" fillId="10" borderId="3" xfId="0" applyFont="1" applyFill="1" applyBorder="1" applyAlignment="1">
      <alignment horizontal="center" vertical="center" wrapText="1"/>
    </xf>
    <xf numFmtId="0" fontId="6" fillId="11" borderId="1" xfId="0" applyFont="1" applyFill="1" applyBorder="1" applyAlignment="1">
      <alignment horizontal="center" vertical="center" wrapText="1"/>
    </xf>
    <xf numFmtId="0" fontId="6" fillId="11" borderId="2" xfId="0" applyFont="1" applyFill="1" applyBorder="1" applyAlignment="1">
      <alignment horizontal="center" vertical="center" wrapText="1"/>
    </xf>
    <xf numFmtId="0" fontId="6" fillId="11" borderId="3" xfId="0" applyFont="1" applyFill="1" applyBorder="1" applyAlignment="1">
      <alignment horizontal="center" vertical="center" wrapText="1"/>
    </xf>
    <xf numFmtId="0" fontId="6" fillId="12" borderId="20" xfId="0" applyFont="1" applyFill="1" applyBorder="1" applyAlignment="1">
      <alignment horizontal="center" vertical="center" wrapText="1"/>
    </xf>
    <xf numFmtId="0" fontId="6" fillId="13" borderId="12" xfId="0" applyFont="1" applyFill="1" applyBorder="1" applyAlignment="1">
      <alignment horizontal="center" vertical="center" wrapText="1"/>
    </xf>
    <xf numFmtId="0" fontId="6" fillId="13" borderId="20" xfId="0" applyFont="1" applyFill="1" applyBorder="1" applyAlignment="1">
      <alignment horizontal="center" vertical="center" wrapText="1"/>
    </xf>
    <xf numFmtId="0" fontId="8" fillId="5" borderId="7" xfId="0" applyFont="1" applyFill="1" applyBorder="1" applyAlignment="1">
      <alignment horizontal="center" vertical="center"/>
    </xf>
    <xf numFmtId="0" fontId="8" fillId="5" borderId="8" xfId="0" applyFont="1" applyFill="1" applyBorder="1" applyAlignment="1">
      <alignment horizontal="center" vertical="center"/>
    </xf>
    <xf numFmtId="9" fontId="8" fillId="5" borderId="8" xfId="0" applyNumberFormat="1" applyFont="1" applyFill="1" applyBorder="1" applyAlignment="1">
      <alignment horizontal="center" vertical="center"/>
    </xf>
    <xf numFmtId="0" fontId="8" fillId="5" borderId="9" xfId="0" applyFont="1" applyFill="1" applyBorder="1" applyAlignment="1">
      <alignment horizontal="center" vertical="center"/>
    </xf>
    <xf numFmtId="0" fontId="6" fillId="9" borderId="12" xfId="0" applyFont="1" applyFill="1" applyBorder="1" applyAlignment="1">
      <alignment horizontal="center" vertical="center" textRotation="90"/>
    </xf>
    <xf numFmtId="0" fontId="6" fillId="9" borderId="18" xfId="0" applyFont="1" applyFill="1" applyBorder="1" applyAlignment="1">
      <alignment horizontal="center" vertical="center" textRotation="90"/>
    </xf>
    <xf numFmtId="0" fontId="6" fillId="9" borderId="12" xfId="0" applyFont="1" applyFill="1" applyBorder="1" applyAlignment="1">
      <alignment horizontal="center" vertical="center"/>
    </xf>
    <xf numFmtId="0" fontId="6" fillId="9" borderId="18" xfId="0" applyFont="1" applyFill="1" applyBorder="1" applyAlignment="1">
      <alignment horizontal="center" vertical="center"/>
    </xf>
    <xf numFmtId="0" fontId="6" fillId="12" borderId="1" xfId="0" applyFont="1" applyFill="1" applyBorder="1" applyAlignment="1">
      <alignment horizontal="center" vertical="center" wrapText="1"/>
    </xf>
    <xf numFmtId="0" fontId="6" fillId="12" borderId="19"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5" fillId="4" borderId="7" xfId="0" applyFont="1" applyFill="1" applyBorder="1" applyAlignment="1">
      <alignment horizontal="center" vertical="center"/>
    </xf>
    <xf numFmtId="0" fontId="5" fillId="4" borderId="8" xfId="0" applyFont="1" applyFill="1" applyBorder="1" applyAlignment="1">
      <alignment horizontal="center" vertical="center"/>
    </xf>
    <xf numFmtId="0" fontId="5" fillId="4" borderId="9" xfId="0" applyFont="1" applyFill="1" applyBorder="1" applyAlignment="1">
      <alignment horizontal="center" vertical="center"/>
    </xf>
    <xf numFmtId="0" fontId="7" fillId="5" borderId="7" xfId="0" applyFont="1" applyFill="1" applyBorder="1" applyAlignment="1">
      <alignment horizontal="center" vertical="center"/>
    </xf>
    <xf numFmtId="0" fontId="7" fillId="5" borderId="8" xfId="0" applyFont="1" applyFill="1" applyBorder="1" applyAlignment="1">
      <alignment horizontal="center" vertical="center"/>
    </xf>
    <xf numFmtId="0" fontId="7" fillId="5" borderId="10" xfId="0" applyFont="1" applyFill="1" applyBorder="1" applyAlignment="1">
      <alignment horizontal="center" vertical="center"/>
    </xf>
    <xf numFmtId="0" fontId="7" fillId="6" borderId="11" xfId="0" applyFont="1" applyFill="1" applyBorder="1" applyAlignment="1">
      <alignment horizontal="center" vertical="center"/>
    </xf>
    <xf numFmtId="0" fontId="7" fillId="6" borderId="8" xfId="0" applyFont="1" applyFill="1" applyBorder="1" applyAlignment="1">
      <alignment horizontal="center" vertical="center"/>
    </xf>
    <xf numFmtId="0" fontId="7" fillId="6" borderId="10" xfId="0" applyFont="1" applyFill="1" applyBorder="1" applyAlignment="1">
      <alignment horizontal="center" vertical="center"/>
    </xf>
    <xf numFmtId="0" fontId="7" fillId="7" borderId="7" xfId="0" applyFont="1" applyFill="1" applyBorder="1" applyAlignment="1">
      <alignment horizontal="center" vertical="center" wrapText="1"/>
    </xf>
    <xf numFmtId="0" fontId="7" fillId="7" borderId="9" xfId="0" applyFont="1" applyFill="1" applyBorder="1" applyAlignment="1">
      <alignment horizontal="center" vertical="center" wrapText="1"/>
    </xf>
    <xf numFmtId="0" fontId="7" fillId="8" borderId="8" xfId="0" applyFont="1" applyFill="1" applyBorder="1" applyAlignment="1">
      <alignment horizontal="center" vertical="center" wrapText="1"/>
    </xf>
    <xf numFmtId="0" fontId="7" fillId="8" borderId="9" xfId="0" applyFont="1" applyFill="1" applyBorder="1" applyAlignment="1">
      <alignment horizontal="center" vertical="center" wrapText="1"/>
    </xf>
  </cellXfs>
  <cellStyles count="3">
    <cellStyle name="Normal" xfId="0" builtinId="0"/>
    <cellStyle name="Normal 3 4" xfId="2" xr:uid="{72B4A9AB-D9FB-DD47-AE5B-0221B2D9822F}"/>
    <cellStyle name="Porcentaje" xfId="1" builtinId="5"/>
  </cellStyles>
  <dxfs count="2020">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externalLink" Target="externalLinks/externalLink2.xml"/><Relationship Id="rId7" Type="http://schemas.openxmlformats.org/officeDocument/2006/relationships/styles" Target="style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4.xml"/><Relationship Id="rId4" Type="http://schemas.openxmlformats.org/officeDocument/2006/relationships/externalLink" Target="externalLinks/externalLink3.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26</xdr:col>
      <xdr:colOff>186230</xdr:colOff>
      <xdr:row>0</xdr:row>
      <xdr:rowOff>39515</xdr:rowOff>
    </xdr:from>
    <xdr:to>
      <xdr:col>27</xdr:col>
      <xdr:colOff>942973</xdr:colOff>
      <xdr:row>4</xdr:row>
      <xdr:rowOff>154780</xdr:rowOff>
    </xdr:to>
    <xdr:pic>
      <xdr:nvPicPr>
        <xdr:cNvPr id="2" name="Picture 1">
          <a:extLst>
            <a:ext uri="{FF2B5EF4-FFF2-40B4-BE49-F238E27FC236}">
              <a16:creationId xmlns:a16="http://schemas.microsoft.com/office/drawing/2014/main" id="{6C4CFF7D-202D-274B-8C79-F40BCE4D920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5205230" y="39515"/>
          <a:ext cx="2166443" cy="94076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fileserver\1%20-%20Oficina%20Asesora%20de%20Planeaci&#242;n\2.%20Riesgos\Cuadro%20de%20Mando\Seguimiento\2017\Seguimiento%20Noviembre\Areas\OGI\Tablas%20de%20Valoraci&#243;n%20de%20Riesgos%20(003)%20DICOGI.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fileserver\publica\1%20-%20Oficina%20Asesora%20de%20Planeaci&#242;n\2.%20Riesgos\Cuadro%20de%20Mando\Seguimiento\2017\Seguimiento%20Noviembre\Areas\OGI\Tablas%20de%20Valoraci&#243;n%20de%20Riesgos%20(003)%20DICOGI.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fileserver\publica\1%20-%20Oficina%20Asesora%20de%20Planeaci&#242;n\2.%20Riesgos\Cuadro%20de%20Mando\Seguimiento\2018\Mayo%202018\Riesgos%20Por%20Area\Administrativa.xlsm"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adriana/Desktop/SAE/05_Riesgos/2021/02_Seguimientos/Seguimiento_2T/03_Reporte_Centralizado/00_Documentos_Trabajo/Seguimiento_Mapa_Riesgos_T2_202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s>
    <sheetDataSet>
      <sheetData sheetId="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dministrativa"/>
    </sheetNames>
    <sheetDataSet>
      <sheetData sheetId="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iesgos"/>
      <sheetName val="Tablas de calculos"/>
      <sheetName val="Impacto_Riesgos_Corrupción"/>
      <sheetName val="Promedio de Controles"/>
      <sheetName val="Mapa de riesgos operativos"/>
      <sheetName val="Mapa_riesgos_corrupción"/>
      <sheetName val="Mapa de riesgos SD 1.0"/>
      <sheetName val="Seg_Riesgos_Materializa"/>
      <sheetName val="Datos_Control"/>
      <sheetName val="validación de datos"/>
      <sheetName val="Homologación - R vs GTC40"/>
      <sheetName val="Seguimiento_Mapa_Riesgos_T2_202"/>
    </sheetNames>
    <sheetDataSet>
      <sheetData sheetId="0"/>
      <sheetData sheetId="1"/>
      <sheetData sheetId="2"/>
      <sheetData sheetId="3"/>
      <sheetData sheetId="4"/>
      <sheetData sheetId="5"/>
      <sheetData sheetId="6"/>
      <sheetData sheetId="7"/>
      <sheetData sheetId="8"/>
      <sheetData sheetId="9"/>
      <sheetData sheetId="10"/>
      <sheetData sheetId="11"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085840-0C9D-DE4F-9013-773F22E22516}">
  <sheetPr>
    <tabColor rgb="FFFFFF00"/>
  </sheetPr>
  <dimension ref="A1:AE270"/>
  <sheetViews>
    <sheetView tabSelected="1" topLeftCell="W1" zoomScale="91" zoomScaleNormal="90" zoomScaleSheetLayoutView="94" zoomScalePageLayoutView="40" workbookViewId="0">
      <selection activeCell="AB10" sqref="AB10"/>
    </sheetView>
  </sheetViews>
  <sheetFormatPr baseColWidth="10" defaultColWidth="19" defaultRowHeight="0" customHeight="1" zeroHeight="1"/>
  <cols>
    <col min="1" max="1" width="7.28515625" style="4" customWidth="1"/>
    <col min="2" max="3" width="7.28515625" style="4" hidden="1" customWidth="1"/>
    <col min="4" max="4" width="17.28515625" style="4" customWidth="1"/>
    <col min="5" max="5" width="27.85546875" style="4" customWidth="1"/>
    <col min="6" max="6" width="12.140625" style="4" customWidth="1"/>
    <col min="7" max="7" width="35.140625" style="4" customWidth="1"/>
    <col min="8" max="8" width="34" style="4" customWidth="1"/>
    <col min="9" max="9" width="11.42578125" style="4" hidden="1" customWidth="1"/>
    <col min="10" max="10" width="8.140625" style="4" hidden="1" customWidth="1"/>
    <col min="11" max="11" width="13.42578125" style="4" hidden="1" customWidth="1"/>
    <col min="12" max="12" width="9.85546875" style="4" customWidth="1"/>
    <col min="13" max="13" width="9.42578125" style="4" customWidth="1"/>
    <col min="14" max="14" width="11.42578125" style="4" customWidth="1"/>
    <col min="15" max="15" width="12.7109375" style="4" customWidth="1"/>
    <col min="16" max="16" width="32" style="4" customWidth="1"/>
    <col min="17" max="17" width="10.42578125" style="4" hidden="1" customWidth="1"/>
    <col min="18" max="18" width="8.140625" style="4" hidden="1" customWidth="1"/>
    <col min="19" max="19" width="11.85546875" style="4" hidden="1" customWidth="1"/>
    <col min="20" max="20" width="13" style="4" hidden="1" customWidth="1"/>
    <col min="21" max="21" width="14.42578125" style="4" hidden="1" customWidth="1"/>
    <col min="22" max="22" width="11.42578125" style="4" customWidth="1"/>
    <col min="23" max="23" width="37.42578125" style="4" customWidth="1"/>
    <col min="24" max="24" width="20.28515625" style="4" customWidth="1"/>
    <col min="25" max="25" width="13.140625" style="4" customWidth="1"/>
    <col min="26" max="26" width="36.42578125" style="96" customWidth="1"/>
    <col min="27" max="27" width="18.42578125" style="1" customWidth="1"/>
    <col min="28" max="28" width="56.42578125" style="2" customWidth="1"/>
    <col min="29" max="29" width="17.85546875" style="6" customWidth="1"/>
    <col min="30" max="30" width="19" style="4" hidden="1" customWidth="1"/>
    <col min="31" max="31" width="31.42578125" style="5" hidden="1" customWidth="1"/>
    <col min="32" max="16384" width="19" style="4"/>
  </cols>
  <sheetData>
    <row r="1" spans="1:31" ht="35.1" customHeight="1">
      <c r="A1" s="166" t="s">
        <v>0</v>
      </c>
      <c r="B1" s="167"/>
      <c r="C1" s="167"/>
      <c r="D1" s="167"/>
      <c r="E1" s="167"/>
      <c r="F1" s="167"/>
      <c r="G1" s="167"/>
      <c r="H1" s="167"/>
      <c r="I1" s="167"/>
      <c r="J1" s="167"/>
      <c r="K1" s="167"/>
      <c r="L1" s="167"/>
      <c r="M1" s="167"/>
      <c r="N1" s="167"/>
      <c r="O1" s="167"/>
      <c r="P1" s="167"/>
      <c r="Q1" s="167"/>
      <c r="R1" s="167"/>
      <c r="S1" s="167"/>
      <c r="T1" s="167"/>
      <c r="U1" s="167"/>
      <c r="V1" s="167"/>
      <c r="W1" s="167"/>
      <c r="X1" s="167"/>
      <c r="Y1" s="167"/>
      <c r="Z1" s="168"/>
      <c r="AC1" s="3"/>
    </row>
    <row r="2" spans="1:31" ht="30" customHeight="1" thickBot="1">
      <c r="A2" s="169"/>
      <c r="B2" s="170"/>
      <c r="C2" s="170"/>
      <c r="D2" s="170"/>
      <c r="E2" s="170"/>
      <c r="F2" s="170"/>
      <c r="G2" s="170"/>
      <c r="H2" s="170"/>
      <c r="I2" s="170"/>
      <c r="J2" s="170"/>
      <c r="K2" s="170"/>
      <c r="L2" s="170"/>
      <c r="M2" s="170"/>
      <c r="N2" s="170"/>
      <c r="O2" s="170"/>
      <c r="P2" s="170"/>
      <c r="Q2" s="170"/>
      <c r="R2" s="170"/>
      <c r="S2" s="170"/>
      <c r="T2" s="170"/>
      <c r="U2" s="170"/>
      <c r="V2" s="170"/>
      <c r="W2" s="170"/>
      <c r="X2" s="170"/>
      <c r="Y2" s="170"/>
      <c r="Z2" s="171"/>
      <c r="AC2" s="3"/>
    </row>
    <row r="3" spans="1:31" ht="19.5" hidden="1" thickBot="1">
      <c r="A3" s="172" t="s">
        <v>1</v>
      </c>
      <c r="B3" s="173"/>
      <c r="C3" s="173"/>
      <c r="D3" s="173"/>
      <c r="E3" s="173"/>
      <c r="F3" s="173"/>
      <c r="G3" s="173"/>
      <c r="H3" s="173"/>
      <c r="I3" s="173"/>
      <c r="J3" s="173"/>
      <c r="K3" s="173"/>
      <c r="L3" s="173"/>
      <c r="M3" s="173"/>
      <c r="N3" s="173"/>
      <c r="O3" s="173"/>
      <c r="P3" s="173"/>
      <c r="Q3" s="173"/>
      <c r="R3" s="173"/>
      <c r="S3" s="173"/>
      <c r="T3" s="173"/>
      <c r="U3" s="173"/>
      <c r="V3" s="173"/>
      <c r="W3" s="173"/>
      <c r="X3" s="173"/>
      <c r="Y3" s="173"/>
      <c r="Z3" s="174"/>
    </row>
    <row r="4" spans="1:31" ht="18.75" hidden="1">
      <c r="A4" s="7"/>
      <c r="B4" s="7"/>
      <c r="C4" s="7"/>
      <c r="D4" s="7"/>
      <c r="E4" s="7"/>
      <c r="F4" s="7"/>
      <c r="G4" s="7"/>
      <c r="H4" s="7"/>
      <c r="I4" s="7"/>
      <c r="J4" s="7"/>
      <c r="K4" s="7"/>
      <c r="L4" s="7"/>
      <c r="M4" s="7"/>
      <c r="N4" s="7"/>
      <c r="O4" s="7"/>
      <c r="P4" s="7"/>
      <c r="Q4" s="7"/>
      <c r="R4" s="7"/>
      <c r="S4" s="7"/>
      <c r="T4" s="7"/>
      <c r="U4" s="7"/>
      <c r="V4" s="7"/>
      <c r="W4" s="8"/>
      <c r="X4" s="8"/>
      <c r="Y4" s="8"/>
      <c r="Z4" s="8"/>
    </row>
    <row r="5" spans="1:31" ht="20.100000000000001" customHeight="1" thickBot="1">
      <c r="A5" s="7"/>
      <c r="B5" s="7"/>
      <c r="C5" s="7"/>
      <c r="D5" s="7"/>
      <c r="E5" s="7"/>
      <c r="F5" s="7"/>
      <c r="G5" s="7"/>
      <c r="H5" s="7"/>
      <c r="I5" s="7"/>
      <c r="J5" s="7"/>
      <c r="K5" s="7"/>
      <c r="L5" s="7"/>
      <c r="M5" s="7"/>
      <c r="N5" s="7"/>
      <c r="O5" s="7"/>
      <c r="P5" s="7"/>
      <c r="Q5" s="7"/>
      <c r="R5" s="7"/>
      <c r="S5" s="7"/>
      <c r="T5" s="7"/>
      <c r="U5" s="7"/>
      <c r="V5" s="7"/>
      <c r="W5" s="8"/>
      <c r="X5" s="8"/>
      <c r="Y5" s="8"/>
      <c r="Z5" s="9"/>
      <c r="AC5" s="3"/>
    </row>
    <row r="6" spans="1:31" ht="26.1" customHeight="1" thickBot="1">
      <c r="A6" s="175" t="s">
        <v>2</v>
      </c>
      <c r="B6" s="176"/>
      <c r="C6" s="176"/>
      <c r="D6" s="176"/>
      <c r="E6" s="176"/>
      <c r="F6" s="176"/>
      <c r="G6" s="176"/>
      <c r="H6" s="177"/>
      <c r="I6" s="178" t="s">
        <v>3</v>
      </c>
      <c r="J6" s="179"/>
      <c r="K6" s="179"/>
      <c r="L6" s="179"/>
      <c r="M6" s="179"/>
      <c r="N6" s="179"/>
      <c r="O6" s="179"/>
      <c r="P6" s="179"/>
      <c r="Q6" s="179"/>
      <c r="R6" s="179"/>
      <c r="S6" s="179"/>
      <c r="T6" s="179"/>
      <c r="U6" s="179"/>
      <c r="V6" s="180"/>
      <c r="W6" s="181" t="s">
        <v>4</v>
      </c>
      <c r="X6" s="182"/>
      <c r="Y6" s="183" t="s">
        <v>5</v>
      </c>
      <c r="Z6" s="184"/>
      <c r="AA6" s="156" t="s">
        <v>6</v>
      </c>
      <c r="AB6" s="157"/>
      <c r="AC6" s="158"/>
      <c r="AD6" s="157"/>
      <c r="AE6" s="159"/>
    </row>
    <row r="7" spans="1:31" ht="15.95" customHeight="1" thickBot="1">
      <c r="A7" s="160" t="s">
        <v>7</v>
      </c>
      <c r="B7" s="10"/>
      <c r="C7" s="10"/>
      <c r="D7" s="160" t="s">
        <v>8</v>
      </c>
      <c r="E7" s="162" t="s">
        <v>9</v>
      </c>
      <c r="F7" s="162" t="s">
        <v>10</v>
      </c>
      <c r="G7" s="162" t="s">
        <v>11</v>
      </c>
      <c r="H7" s="162" t="s">
        <v>12</v>
      </c>
      <c r="I7" s="147" t="s">
        <v>13</v>
      </c>
      <c r="J7" s="148"/>
      <c r="K7" s="149"/>
      <c r="L7" s="150" t="s">
        <v>14</v>
      </c>
      <c r="M7" s="151"/>
      <c r="N7" s="152"/>
      <c r="O7" s="164" t="s">
        <v>15</v>
      </c>
      <c r="P7" s="145" t="s">
        <v>16</v>
      </c>
      <c r="Q7" s="147" t="s">
        <v>17</v>
      </c>
      <c r="R7" s="148"/>
      <c r="S7" s="149"/>
      <c r="T7" s="150" t="s">
        <v>17</v>
      </c>
      <c r="U7" s="151"/>
      <c r="V7" s="152"/>
      <c r="W7" s="145" t="s">
        <v>18</v>
      </c>
      <c r="X7" s="145" t="s">
        <v>19</v>
      </c>
      <c r="Y7" s="154" t="s">
        <v>20</v>
      </c>
      <c r="Z7" s="138" t="s">
        <v>21</v>
      </c>
      <c r="AA7" s="140" t="s">
        <v>22</v>
      </c>
      <c r="AB7" s="141"/>
      <c r="AC7" s="142"/>
      <c r="AD7" s="143" t="s">
        <v>23</v>
      </c>
      <c r="AE7" s="144"/>
    </row>
    <row r="8" spans="1:31" ht="45.95" customHeight="1" thickBot="1">
      <c r="A8" s="161"/>
      <c r="B8" s="11"/>
      <c r="C8" s="11"/>
      <c r="D8" s="161"/>
      <c r="E8" s="163"/>
      <c r="F8" s="163"/>
      <c r="G8" s="163"/>
      <c r="H8" s="163"/>
      <c r="I8" s="12" t="s">
        <v>24</v>
      </c>
      <c r="J8" s="12" t="s">
        <v>25</v>
      </c>
      <c r="K8" s="12" t="s">
        <v>26</v>
      </c>
      <c r="L8" s="13" t="s">
        <v>24</v>
      </c>
      <c r="M8" s="13" t="s">
        <v>25</v>
      </c>
      <c r="N8" s="13" t="s">
        <v>27</v>
      </c>
      <c r="O8" s="165"/>
      <c r="P8" s="146"/>
      <c r="Q8" s="12" t="s">
        <v>24</v>
      </c>
      <c r="R8" s="12" t="s">
        <v>25</v>
      </c>
      <c r="S8" s="12" t="s">
        <v>26</v>
      </c>
      <c r="T8" s="13" t="s">
        <v>28</v>
      </c>
      <c r="U8" s="13" t="s">
        <v>25</v>
      </c>
      <c r="V8" s="13" t="s">
        <v>29</v>
      </c>
      <c r="W8" s="153"/>
      <c r="X8" s="153"/>
      <c r="Y8" s="155"/>
      <c r="Z8" s="139"/>
      <c r="AA8" s="14" t="s">
        <v>30</v>
      </c>
      <c r="AB8" s="15" t="s">
        <v>31</v>
      </c>
      <c r="AC8" s="16" t="s">
        <v>32</v>
      </c>
      <c r="AD8" s="17" t="s">
        <v>33</v>
      </c>
      <c r="AE8" s="18" t="s">
        <v>34</v>
      </c>
    </row>
    <row r="9" spans="1:31" ht="60">
      <c r="A9" s="100">
        <v>5</v>
      </c>
      <c r="B9" s="19">
        <v>5</v>
      </c>
      <c r="C9" s="20" t="s">
        <v>35</v>
      </c>
      <c r="D9" s="106" t="s">
        <v>35</v>
      </c>
      <c r="E9" s="106" t="s">
        <v>36</v>
      </c>
      <c r="F9" s="106" t="s">
        <v>37</v>
      </c>
      <c r="G9" s="106" t="s">
        <v>38</v>
      </c>
      <c r="H9" s="106" t="s">
        <v>39</v>
      </c>
      <c r="I9" s="105">
        <v>4</v>
      </c>
      <c r="J9" s="105">
        <v>4</v>
      </c>
      <c r="K9" s="103" t="s">
        <v>40</v>
      </c>
      <c r="L9" s="97" t="s">
        <v>41</v>
      </c>
      <c r="M9" s="97" t="s">
        <v>42</v>
      </c>
      <c r="N9" s="97" t="s">
        <v>43</v>
      </c>
      <c r="O9" s="106" t="s">
        <v>44</v>
      </c>
      <c r="P9" s="113" t="s">
        <v>45</v>
      </c>
      <c r="Q9" s="102">
        <v>3</v>
      </c>
      <c r="R9" s="102">
        <v>2</v>
      </c>
      <c r="S9" s="103" t="s">
        <v>46</v>
      </c>
      <c r="T9" s="104" t="s">
        <v>47</v>
      </c>
      <c r="U9" s="104" t="s">
        <v>48</v>
      </c>
      <c r="V9" s="97" t="s">
        <v>49</v>
      </c>
      <c r="W9" s="21" t="s">
        <v>50</v>
      </c>
      <c r="X9" s="22" t="s">
        <v>51</v>
      </c>
      <c r="Y9" s="22" t="s">
        <v>52</v>
      </c>
      <c r="Z9" s="22" t="s">
        <v>53</v>
      </c>
      <c r="AA9" s="23">
        <v>0</v>
      </c>
      <c r="AB9" s="24" t="s">
        <v>54</v>
      </c>
      <c r="AC9" s="135">
        <f>AVERAGE(AA9:AA12)</f>
        <v>0.5</v>
      </c>
      <c r="AD9" s="136" t="s">
        <v>55</v>
      </c>
      <c r="AE9" s="137" t="s">
        <v>56</v>
      </c>
    </row>
    <row r="10" spans="1:31" ht="165">
      <c r="A10" s="100"/>
      <c r="B10" s="19">
        <v>5</v>
      </c>
      <c r="C10" s="20" t="s">
        <v>35</v>
      </c>
      <c r="D10" s="106"/>
      <c r="E10" s="106"/>
      <c r="F10" s="106"/>
      <c r="G10" s="106"/>
      <c r="H10" s="106"/>
      <c r="I10" s="105"/>
      <c r="J10" s="105"/>
      <c r="K10" s="103"/>
      <c r="L10" s="97"/>
      <c r="M10" s="97"/>
      <c r="N10" s="97"/>
      <c r="O10" s="106"/>
      <c r="P10" s="113"/>
      <c r="Q10" s="102"/>
      <c r="R10" s="102"/>
      <c r="S10" s="103"/>
      <c r="T10" s="104"/>
      <c r="U10" s="104"/>
      <c r="V10" s="97"/>
      <c r="W10" s="25" t="s">
        <v>57</v>
      </c>
      <c r="X10" s="26" t="s">
        <v>58</v>
      </c>
      <c r="Y10" s="26" t="s">
        <v>59</v>
      </c>
      <c r="Z10" s="26" t="s">
        <v>60</v>
      </c>
      <c r="AA10" s="27">
        <v>1</v>
      </c>
      <c r="AB10" s="28" t="s">
        <v>61</v>
      </c>
      <c r="AC10" s="132"/>
      <c r="AD10" s="97"/>
      <c r="AE10" s="100"/>
    </row>
    <row r="11" spans="1:31" ht="409.5">
      <c r="A11" s="100"/>
      <c r="B11" s="19">
        <v>5</v>
      </c>
      <c r="C11" s="20" t="s">
        <v>35</v>
      </c>
      <c r="D11" s="106"/>
      <c r="E11" s="106"/>
      <c r="F11" s="106"/>
      <c r="G11" s="106"/>
      <c r="H11" s="106"/>
      <c r="I11" s="105"/>
      <c r="J11" s="105"/>
      <c r="K11" s="103"/>
      <c r="L11" s="97"/>
      <c r="M11" s="97"/>
      <c r="N11" s="97"/>
      <c r="O11" s="106"/>
      <c r="P11" s="113"/>
      <c r="Q11" s="102"/>
      <c r="R11" s="102"/>
      <c r="S11" s="103"/>
      <c r="T11" s="104"/>
      <c r="U11" s="104"/>
      <c r="V11" s="97"/>
      <c r="W11" s="25" t="s">
        <v>62</v>
      </c>
      <c r="X11" s="26" t="s">
        <v>63</v>
      </c>
      <c r="Y11" s="26" t="s">
        <v>59</v>
      </c>
      <c r="Z11" s="26" t="s">
        <v>64</v>
      </c>
      <c r="AA11" s="29">
        <v>1</v>
      </c>
      <c r="AB11" s="26" t="s">
        <v>65</v>
      </c>
      <c r="AC11" s="132"/>
      <c r="AD11" s="97"/>
      <c r="AE11" s="100"/>
    </row>
    <row r="12" spans="1:31" ht="104.1" customHeight="1">
      <c r="A12" s="100"/>
      <c r="B12" s="19">
        <v>5</v>
      </c>
      <c r="C12" s="20" t="s">
        <v>35</v>
      </c>
      <c r="D12" s="106"/>
      <c r="E12" s="106"/>
      <c r="F12" s="106"/>
      <c r="G12" s="106"/>
      <c r="H12" s="106"/>
      <c r="I12" s="105"/>
      <c r="J12" s="105"/>
      <c r="K12" s="103"/>
      <c r="L12" s="97"/>
      <c r="M12" s="97"/>
      <c r="N12" s="97"/>
      <c r="O12" s="106"/>
      <c r="P12" s="113"/>
      <c r="Q12" s="102"/>
      <c r="R12" s="102"/>
      <c r="S12" s="103"/>
      <c r="T12" s="104"/>
      <c r="U12" s="104"/>
      <c r="V12" s="97"/>
      <c r="W12" s="25" t="s">
        <v>66</v>
      </c>
      <c r="X12" s="26" t="s">
        <v>67</v>
      </c>
      <c r="Y12" s="26" t="s">
        <v>52</v>
      </c>
      <c r="Z12" s="26" t="s">
        <v>68</v>
      </c>
      <c r="AA12" s="30">
        <v>0</v>
      </c>
      <c r="AB12" s="31" t="s">
        <v>69</v>
      </c>
      <c r="AC12" s="132"/>
      <c r="AD12" s="97"/>
      <c r="AE12" s="100"/>
    </row>
    <row r="13" spans="1:31" ht="60">
      <c r="A13" s="100">
        <v>12</v>
      </c>
      <c r="B13" s="19">
        <v>12</v>
      </c>
      <c r="C13" s="20" t="s">
        <v>35</v>
      </c>
      <c r="D13" s="106" t="s">
        <v>35</v>
      </c>
      <c r="E13" s="106" t="s">
        <v>70</v>
      </c>
      <c r="F13" s="106" t="s">
        <v>71</v>
      </c>
      <c r="G13" s="106" t="s">
        <v>72</v>
      </c>
      <c r="H13" s="106" t="s">
        <v>73</v>
      </c>
      <c r="I13" s="103">
        <v>3</v>
      </c>
      <c r="J13" s="103">
        <v>3</v>
      </c>
      <c r="K13" s="103" t="s">
        <v>74</v>
      </c>
      <c r="L13" s="97" t="s">
        <v>47</v>
      </c>
      <c r="M13" s="97" t="s">
        <v>49</v>
      </c>
      <c r="N13" s="97" t="s">
        <v>75</v>
      </c>
      <c r="O13" s="106" t="s">
        <v>44</v>
      </c>
      <c r="P13" s="32" t="s">
        <v>76</v>
      </c>
      <c r="Q13" s="109">
        <v>2</v>
      </c>
      <c r="R13" s="109">
        <v>1</v>
      </c>
      <c r="S13" s="109" t="s">
        <v>77</v>
      </c>
      <c r="T13" s="106" t="s">
        <v>78</v>
      </c>
      <c r="U13" s="106" t="s">
        <v>79</v>
      </c>
      <c r="V13" s="97" t="s">
        <v>80</v>
      </c>
      <c r="W13" s="33" t="s">
        <v>81</v>
      </c>
      <c r="X13" s="33" t="s">
        <v>82</v>
      </c>
      <c r="Y13" s="33" t="s">
        <v>59</v>
      </c>
      <c r="Z13" s="33" t="s">
        <v>83</v>
      </c>
      <c r="AA13" s="34">
        <v>1</v>
      </c>
      <c r="AB13" s="35" t="s">
        <v>84</v>
      </c>
      <c r="AC13" s="36">
        <f>AA13</f>
        <v>1</v>
      </c>
      <c r="AD13" s="97" t="s">
        <v>55</v>
      </c>
      <c r="AE13" s="100" t="s">
        <v>56</v>
      </c>
    </row>
    <row r="14" spans="1:31" ht="45">
      <c r="A14" s="100"/>
      <c r="B14" s="19">
        <v>12</v>
      </c>
      <c r="C14" s="20" t="s">
        <v>35</v>
      </c>
      <c r="D14" s="106"/>
      <c r="E14" s="106"/>
      <c r="F14" s="106"/>
      <c r="G14" s="106"/>
      <c r="H14" s="106"/>
      <c r="I14" s="103"/>
      <c r="J14" s="103"/>
      <c r="K14" s="103"/>
      <c r="L14" s="97"/>
      <c r="M14" s="97"/>
      <c r="N14" s="97"/>
      <c r="O14" s="106"/>
      <c r="P14" s="32" t="s">
        <v>85</v>
      </c>
      <c r="Q14" s="109"/>
      <c r="R14" s="109"/>
      <c r="S14" s="109"/>
      <c r="T14" s="106"/>
      <c r="U14" s="106"/>
      <c r="V14" s="97"/>
      <c r="W14" s="33" t="s">
        <v>86</v>
      </c>
      <c r="X14" s="33" t="s">
        <v>82</v>
      </c>
      <c r="Y14" s="33" t="s">
        <v>59</v>
      </c>
      <c r="Z14" s="33" t="s">
        <v>87</v>
      </c>
      <c r="AA14" s="29">
        <v>1</v>
      </c>
      <c r="AB14" s="37" t="s">
        <v>88</v>
      </c>
      <c r="AC14" s="36">
        <f t="shared" ref="AC14:AC15" si="0">AA14</f>
        <v>1</v>
      </c>
      <c r="AD14" s="97"/>
      <c r="AE14" s="100"/>
    </row>
    <row r="15" spans="1:31" ht="63.95" customHeight="1">
      <c r="A15" s="100"/>
      <c r="B15" s="19">
        <v>12</v>
      </c>
      <c r="C15" s="20" t="s">
        <v>35</v>
      </c>
      <c r="D15" s="106"/>
      <c r="E15" s="106"/>
      <c r="F15" s="106"/>
      <c r="G15" s="106"/>
      <c r="H15" s="106"/>
      <c r="I15" s="103"/>
      <c r="J15" s="103"/>
      <c r="K15" s="103"/>
      <c r="L15" s="97"/>
      <c r="M15" s="97"/>
      <c r="N15" s="97"/>
      <c r="O15" s="106"/>
      <c r="P15" s="32" t="s">
        <v>89</v>
      </c>
      <c r="Q15" s="109"/>
      <c r="R15" s="109"/>
      <c r="S15" s="109"/>
      <c r="T15" s="106"/>
      <c r="U15" s="106"/>
      <c r="V15" s="97"/>
      <c r="W15" s="33" t="s">
        <v>90</v>
      </c>
      <c r="X15" s="33" t="s">
        <v>82</v>
      </c>
      <c r="Y15" s="33" t="s">
        <v>59</v>
      </c>
      <c r="Z15" s="33" t="s">
        <v>91</v>
      </c>
      <c r="AA15" s="38" t="s">
        <v>92</v>
      </c>
      <c r="AB15" s="39" t="s">
        <v>93</v>
      </c>
      <c r="AC15" s="36" t="str">
        <f t="shared" si="0"/>
        <v>NA</v>
      </c>
      <c r="AD15" s="97"/>
      <c r="AE15" s="100"/>
    </row>
    <row r="16" spans="1:31" ht="285" customHeight="1">
      <c r="A16" s="100">
        <v>14</v>
      </c>
      <c r="B16" s="19">
        <v>14</v>
      </c>
      <c r="C16" s="20" t="s">
        <v>94</v>
      </c>
      <c r="D16" s="106" t="s">
        <v>94</v>
      </c>
      <c r="E16" s="106" t="s">
        <v>95</v>
      </c>
      <c r="F16" s="106" t="s">
        <v>37</v>
      </c>
      <c r="G16" s="106" t="s">
        <v>96</v>
      </c>
      <c r="H16" s="106" t="s">
        <v>97</v>
      </c>
      <c r="I16" s="105">
        <v>4</v>
      </c>
      <c r="J16" s="103">
        <v>3</v>
      </c>
      <c r="K16" s="103" t="s">
        <v>98</v>
      </c>
      <c r="L16" s="97" t="s">
        <v>41</v>
      </c>
      <c r="M16" s="97" t="s">
        <v>49</v>
      </c>
      <c r="N16" s="97" t="s">
        <v>75</v>
      </c>
      <c r="O16" s="106" t="s">
        <v>44</v>
      </c>
      <c r="P16" s="32" t="s">
        <v>99</v>
      </c>
      <c r="Q16" s="102">
        <v>3</v>
      </c>
      <c r="R16" s="102">
        <v>1</v>
      </c>
      <c r="S16" s="103" t="s">
        <v>100</v>
      </c>
      <c r="T16" s="106" t="s">
        <v>47</v>
      </c>
      <c r="U16" s="106" t="s">
        <v>79</v>
      </c>
      <c r="V16" s="97" t="s">
        <v>80</v>
      </c>
      <c r="W16" s="33" t="s">
        <v>101</v>
      </c>
      <c r="X16" s="33" t="s">
        <v>102</v>
      </c>
      <c r="Y16" s="33" t="s">
        <v>103</v>
      </c>
      <c r="Z16" s="33" t="s">
        <v>104</v>
      </c>
      <c r="AA16" s="38" t="s">
        <v>92</v>
      </c>
      <c r="AB16" s="40" t="s">
        <v>105</v>
      </c>
      <c r="AC16" s="36" t="str">
        <f>+AA16</f>
        <v>NA</v>
      </c>
      <c r="AD16" s="97" t="s">
        <v>55</v>
      </c>
      <c r="AE16" s="100" t="s">
        <v>56</v>
      </c>
    </row>
    <row r="17" spans="1:31" ht="192" customHeight="1">
      <c r="A17" s="100"/>
      <c r="B17" s="19">
        <v>14</v>
      </c>
      <c r="C17" s="20" t="s">
        <v>94</v>
      </c>
      <c r="D17" s="106"/>
      <c r="E17" s="106"/>
      <c r="F17" s="106"/>
      <c r="G17" s="106"/>
      <c r="H17" s="106"/>
      <c r="I17" s="105"/>
      <c r="J17" s="103"/>
      <c r="K17" s="103"/>
      <c r="L17" s="97"/>
      <c r="M17" s="97"/>
      <c r="N17" s="97"/>
      <c r="O17" s="106"/>
      <c r="P17" s="133" t="s">
        <v>106</v>
      </c>
      <c r="Q17" s="102"/>
      <c r="R17" s="102"/>
      <c r="S17" s="103"/>
      <c r="T17" s="106"/>
      <c r="U17" s="106"/>
      <c r="V17" s="97"/>
      <c r="W17" s="115" t="s">
        <v>107</v>
      </c>
      <c r="X17" s="115" t="s">
        <v>102</v>
      </c>
      <c r="Y17" s="115" t="s">
        <v>108</v>
      </c>
      <c r="Z17" s="115" t="s">
        <v>109</v>
      </c>
      <c r="AA17" s="120">
        <f>(70%+93%+90%+100%)/4</f>
        <v>0.88249999999999995</v>
      </c>
      <c r="AB17" s="122" t="s">
        <v>110</v>
      </c>
      <c r="AC17" s="119">
        <f>+AA17</f>
        <v>0.88249999999999995</v>
      </c>
      <c r="AD17" s="97"/>
      <c r="AE17" s="100"/>
    </row>
    <row r="18" spans="1:31" ht="47.1" customHeight="1">
      <c r="A18" s="100"/>
      <c r="B18" s="19">
        <v>14</v>
      </c>
      <c r="C18" s="20" t="s">
        <v>94</v>
      </c>
      <c r="D18" s="106"/>
      <c r="E18" s="106"/>
      <c r="F18" s="106"/>
      <c r="G18" s="106"/>
      <c r="H18" s="106"/>
      <c r="I18" s="105"/>
      <c r="J18" s="103"/>
      <c r="K18" s="103"/>
      <c r="L18" s="97"/>
      <c r="M18" s="97"/>
      <c r="N18" s="97"/>
      <c r="O18" s="106"/>
      <c r="P18" s="134"/>
      <c r="Q18" s="102"/>
      <c r="R18" s="102"/>
      <c r="S18" s="103"/>
      <c r="T18" s="106"/>
      <c r="U18" s="106"/>
      <c r="V18" s="97"/>
      <c r="W18" s="115"/>
      <c r="X18" s="115"/>
      <c r="Y18" s="115"/>
      <c r="Z18" s="115"/>
      <c r="AA18" s="121"/>
      <c r="AB18" s="123"/>
      <c r="AC18" s="112"/>
      <c r="AD18" s="97"/>
      <c r="AE18" s="100"/>
    </row>
    <row r="19" spans="1:31" ht="66.95" customHeight="1">
      <c r="A19" s="100"/>
      <c r="B19" s="19">
        <v>14</v>
      </c>
      <c r="C19" s="20" t="s">
        <v>94</v>
      </c>
      <c r="D19" s="106"/>
      <c r="E19" s="106"/>
      <c r="F19" s="106"/>
      <c r="G19" s="106"/>
      <c r="H19" s="106"/>
      <c r="I19" s="105"/>
      <c r="J19" s="103"/>
      <c r="K19" s="103"/>
      <c r="L19" s="97"/>
      <c r="M19" s="97"/>
      <c r="N19" s="97"/>
      <c r="O19" s="106"/>
      <c r="P19" s="32" t="s">
        <v>111</v>
      </c>
      <c r="Q19" s="102"/>
      <c r="R19" s="102"/>
      <c r="S19" s="103"/>
      <c r="T19" s="106"/>
      <c r="U19" s="106"/>
      <c r="V19" s="97"/>
      <c r="W19" s="33" t="s">
        <v>112</v>
      </c>
      <c r="X19" s="33" t="s">
        <v>82</v>
      </c>
      <c r="Y19" s="33" t="s">
        <v>59</v>
      </c>
      <c r="Z19" s="33" t="s">
        <v>113</v>
      </c>
      <c r="AA19" s="38" t="s">
        <v>92</v>
      </c>
      <c r="AB19" s="39" t="s">
        <v>93</v>
      </c>
      <c r="AC19" s="36" t="str">
        <f>+AA19</f>
        <v>NA</v>
      </c>
      <c r="AD19" s="97"/>
      <c r="AE19" s="100"/>
    </row>
    <row r="20" spans="1:31" ht="170.1" customHeight="1">
      <c r="A20" s="100">
        <v>15</v>
      </c>
      <c r="B20" s="19">
        <v>15</v>
      </c>
      <c r="C20" s="20" t="s">
        <v>114</v>
      </c>
      <c r="D20" s="106" t="s">
        <v>114</v>
      </c>
      <c r="E20" s="106" t="s">
        <v>115</v>
      </c>
      <c r="F20" s="106" t="s">
        <v>37</v>
      </c>
      <c r="G20" s="106" t="s">
        <v>116</v>
      </c>
      <c r="H20" s="106" t="s">
        <v>117</v>
      </c>
      <c r="I20" s="103">
        <v>4</v>
      </c>
      <c r="J20" s="103">
        <v>4</v>
      </c>
      <c r="K20" s="103" t="s">
        <v>40</v>
      </c>
      <c r="L20" s="97" t="s">
        <v>41</v>
      </c>
      <c r="M20" s="97" t="s">
        <v>42</v>
      </c>
      <c r="N20" s="97" t="s">
        <v>43</v>
      </c>
      <c r="O20" s="106" t="s">
        <v>44</v>
      </c>
      <c r="P20" s="113" t="s">
        <v>118</v>
      </c>
      <c r="Q20" s="109">
        <v>2</v>
      </c>
      <c r="R20" s="109">
        <v>2</v>
      </c>
      <c r="S20" s="109" t="s">
        <v>119</v>
      </c>
      <c r="T20" s="106" t="s">
        <v>78</v>
      </c>
      <c r="U20" s="106" t="s">
        <v>48</v>
      </c>
      <c r="V20" s="97" t="s">
        <v>80</v>
      </c>
      <c r="W20" s="33" t="s">
        <v>120</v>
      </c>
      <c r="X20" s="33" t="s">
        <v>121</v>
      </c>
      <c r="Y20" s="33" t="s">
        <v>122</v>
      </c>
      <c r="Z20" s="33" t="s">
        <v>123</v>
      </c>
      <c r="AA20" s="38" t="s">
        <v>92</v>
      </c>
      <c r="AB20" s="39" t="s">
        <v>124</v>
      </c>
      <c r="AC20" s="119">
        <f>AVERAGE(AA20:AA23)</f>
        <v>0.83666666666666656</v>
      </c>
      <c r="AD20" s="97" t="s">
        <v>55</v>
      </c>
      <c r="AE20" s="100" t="s">
        <v>56</v>
      </c>
    </row>
    <row r="21" spans="1:31" ht="75" customHeight="1">
      <c r="A21" s="100"/>
      <c r="B21" s="19">
        <v>15</v>
      </c>
      <c r="C21" s="20" t="s">
        <v>114</v>
      </c>
      <c r="D21" s="106"/>
      <c r="E21" s="106"/>
      <c r="F21" s="106"/>
      <c r="G21" s="106"/>
      <c r="H21" s="106"/>
      <c r="I21" s="103"/>
      <c r="J21" s="103"/>
      <c r="K21" s="103"/>
      <c r="L21" s="97"/>
      <c r="M21" s="97"/>
      <c r="N21" s="97"/>
      <c r="O21" s="106"/>
      <c r="P21" s="113"/>
      <c r="Q21" s="109"/>
      <c r="R21" s="109"/>
      <c r="S21" s="109"/>
      <c r="T21" s="106"/>
      <c r="U21" s="106"/>
      <c r="V21" s="97"/>
      <c r="W21" s="33" t="s">
        <v>125</v>
      </c>
      <c r="X21" s="33" t="s">
        <v>126</v>
      </c>
      <c r="Y21" s="33" t="s">
        <v>122</v>
      </c>
      <c r="Z21" s="33" t="s">
        <v>127</v>
      </c>
      <c r="AA21" s="29">
        <v>1</v>
      </c>
      <c r="AB21" s="39" t="s">
        <v>128</v>
      </c>
      <c r="AC21" s="114"/>
      <c r="AD21" s="97"/>
      <c r="AE21" s="100"/>
    </row>
    <row r="22" spans="1:31" ht="128.1" customHeight="1">
      <c r="A22" s="100"/>
      <c r="B22" s="19">
        <v>15</v>
      </c>
      <c r="C22" s="20" t="s">
        <v>114</v>
      </c>
      <c r="D22" s="106"/>
      <c r="E22" s="106"/>
      <c r="F22" s="106"/>
      <c r="G22" s="106"/>
      <c r="H22" s="106"/>
      <c r="I22" s="103"/>
      <c r="J22" s="103"/>
      <c r="K22" s="103"/>
      <c r="L22" s="97"/>
      <c r="M22" s="97"/>
      <c r="N22" s="97"/>
      <c r="O22" s="106"/>
      <c r="P22" s="113"/>
      <c r="Q22" s="109"/>
      <c r="R22" s="109"/>
      <c r="S22" s="109"/>
      <c r="T22" s="106"/>
      <c r="U22" s="106"/>
      <c r="V22" s="97"/>
      <c r="W22" s="33" t="s">
        <v>129</v>
      </c>
      <c r="X22" s="33" t="s">
        <v>130</v>
      </c>
      <c r="Y22" s="33" t="s">
        <v>122</v>
      </c>
      <c r="Z22" s="33" t="s">
        <v>131</v>
      </c>
      <c r="AA22" s="41">
        <v>1</v>
      </c>
      <c r="AB22" s="39" t="s">
        <v>132</v>
      </c>
      <c r="AC22" s="114"/>
      <c r="AD22" s="97"/>
      <c r="AE22" s="100"/>
    </row>
    <row r="23" spans="1:31" ht="45" customHeight="1">
      <c r="A23" s="100"/>
      <c r="B23" s="19">
        <v>15</v>
      </c>
      <c r="C23" s="20" t="s">
        <v>114</v>
      </c>
      <c r="D23" s="106"/>
      <c r="E23" s="106"/>
      <c r="F23" s="106"/>
      <c r="G23" s="106"/>
      <c r="H23" s="106"/>
      <c r="I23" s="103"/>
      <c r="J23" s="103"/>
      <c r="K23" s="103"/>
      <c r="L23" s="97"/>
      <c r="M23" s="97"/>
      <c r="N23" s="97"/>
      <c r="O23" s="106"/>
      <c r="P23" s="113"/>
      <c r="Q23" s="109"/>
      <c r="R23" s="109"/>
      <c r="S23" s="109"/>
      <c r="T23" s="106"/>
      <c r="U23" s="106"/>
      <c r="V23" s="97"/>
      <c r="W23" s="33" t="s">
        <v>133</v>
      </c>
      <c r="X23" s="33" t="s">
        <v>134</v>
      </c>
      <c r="Y23" s="33" t="s">
        <v>122</v>
      </c>
      <c r="Z23" s="33" t="s">
        <v>135</v>
      </c>
      <c r="AA23" s="29">
        <v>0.51</v>
      </c>
      <c r="AB23" s="26" t="s">
        <v>136</v>
      </c>
      <c r="AC23" s="112"/>
      <c r="AD23" s="97"/>
      <c r="AE23" s="100"/>
    </row>
    <row r="24" spans="1:31" ht="102" customHeight="1">
      <c r="A24" s="100"/>
      <c r="B24" s="19">
        <v>15</v>
      </c>
      <c r="C24" s="20" t="s">
        <v>114</v>
      </c>
      <c r="D24" s="106"/>
      <c r="E24" s="106"/>
      <c r="F24" s="106"/>
      <c r="G24" s="106"/>
      <c r="H24" s="106"/>
      <c r="I24" s="103"/>
      <c r="J24" s="103"/>
      <c r="K24" s="103"/>
      <c r="L24" s="97"/>
      <c r="M24" s="97"/>
      <c r="N24" s="97"/>
      <c r="O24" s="106"/>
      <c r="P24" s="113" t="s">
        <v>137</v>
      </c>
      <c r="Q24" s="109"/>
      <c r="R24" s="109"/>
      <c r="S24" s="109"/>
      <c r="T24" s="106"/>
      <c r="U24" s="106"/>
      <c r="V24" s="97"/>
      <c r="W24" s="33" t="s">
        <v>138</v>
      </c>
      <c r="X24" s="33" t="s">
        <v>139</v>
      </c>
      <c r="Y24" s="33" t="s">
        <v>122</v>
      </c>
      <c r="Z24" s="33" t="s">
        <v>140</v>
      </c>
      <c r="AA24" s="29">
        <v>1</v>
      </c>
      <c r="AB24" s="42" t="s">
        <v>141</v>
      </c>
      <c r="AC24" s="111">
        <f>AVERAGE(AA24:AA25)</f>
        <v>1</v>
      </c>
      <c r="AD24" s="97"/>
      <c r="AE24" s="100"/>
    </row>
    <row r="25" spans="1:31" ht="60" customHeight="1">
      <c r="A25" s="100"/>
      <c r="B25" s="19">
        <v>15</v>
      </c>
      <c r="C25" s="20" t="s">
        <v>114</v>
      </c>
      <c r="D25" s="106"/>
      <c r="E25" s="106"/>
      <c r="F25" s="106"/>
      <c r="G25" s="106"/>
      <c r="H25" s="106"/>
      <c r="I25" s="103"/>
      <c r="J25" s="103"/>
      <c r="K25" s="103"/>
      <c r="L25" s="97"/>
      <c r="M25" s="97"/>
      <c r="N25" s="97"/>
      <c r="O25" s="106"/>
      <c r="P25" s="113"/>
      <c r="Q25" s="109"/>
      <c r="R25" s="109"/>
      <c r="S25" s="109"/>
      <c r="T25" s="106"/>
      <c r="U25" s="106"/>
      <c r="V25" s="97"/>
      <c r="W25" s="33" t="s">
        <v>138</v>
      </c>
      <c r="X25" s="33" t="s">
        <v>134</v>
      </c>
      <c r="Y25" s="33" t="s">
        <v>122</v>
      </c>
      <c r="Z25" s="33" t="s">
        <v>142</v>
      </c>
      <c r="AA25" s="38" t="s">
        <v>92</v>
      </c>
      <c r="AB25" s="26" t="s">
        <v>143</v>
      </c>
      <c r="AC25" s="112"/>
      <c r="AD25" s="97"/>
      <c r="AE25" s="100"/>
    </row>
    <row r="26" spans="1:31" ht="107.1" customHeight="1">
      <c r="A26" s="100"/>
      <c r="B26" s="19">
        <v>15</v>
      </c>
      <c r="C26" s="20" t="s">
        <v>114</v>
      </c>
      <c r="D26" s="106"/>
      <c r="E26" s="106"/>
      <c r="F26" s="106"/>
      <c r="G26" s="106"/>
      <c r="H26" s="106"/>
      <c r="I26" s="103"/>
      <c r="J26" s="103"/>
      <c r="K26" s="103"/>
      <c r="L26" s="97"/>
      <c r="M26" s="97"/>
      <c r="N26" s="97"/>
      <c r="O26" s="106"/>
      <c r="P26" s="32" t="s">
        <v>144</v>
      </c>
      <c r="Q26" s="109"/>
      <c r="R26" s="109"/>
      <c r="S26" s="109"/>
      <c r="T26" s="106"/>
      <c r="U26" s="106"/>
      <c r="V26" s="97"/>
      <c r="W26" s="33" t="s">
        <v>145</v>
      </c>
      <c r="X26" s="33" t="s">
        <v>139</v>
      </c>
      <c r="Y26" s="33" t="s">
        <v>59</v>
      </c>
      <c r="Z26" s="33" t="s">
        <v>146</v>
      </c>
      <c r="AA26" s="43" t="s">
        <v>92</v>
      </c>
      <c r="AB26" s="44" t="s">
        <v>147</v>
      </c>
      <c r="AC26" s="36" t="str">
        <f>+AA26</f>
        <v>NA</v>
      </c>
      <c r="AD26" s="97"/>
      <c r="AE26" s="100"/>
    </row>
    <row r="27" spans="1:31" ht="90.95" customHeight="1">
      <c r="A27" s="100"/>
      <c r="B27" s="19">
        <v>15</v>
      </c>
      <c r="C27" s="20" t="s">
        <v>114</v>
      </c>
      <c r="D27" s="106"/>
      <c r="E27" s="106"/>
      <c r="F27" s="106"/>
      <c r="G27" s="106"/>
      <c r="H27" s="106"/>
      <c r="I27" s="103"/>
      <c r="J27" s="103"/>
      <c r="K27" s="103"/>
      <c r="L27" s="97"/>
      <c r="M27" s="97"/>
      <c r="N27" s="97"/>
      <c r="O27" s="106"/>
      <c r="P27" s="32" t="s">
        <v>148</v>
      </c>
      <c r="Q27" s="109"/>
      <c r="R27" s="109"/>
      <c r="S27" s="109"/>
      <c r="T27" s="106"/>
      <c r="U27" s="106"/>
      <c r="V27" s="97"/>
      <c r="W27" s="33" t="s">
        <v>149</v>
      </c>
      <c r="X27" s="33" t="s">
        <v>126</v>
      </c>
      <c r="Y27" s="33" t="s">
        <v>59</v>
      </c>
      <c r="Z27" s="33" t="s">
        <v>150</v>
      </c>
      <c r="AA27" s="29">
        <v>1</v>
      </c>
      <c r="AB27" s="39" t="s">
        <v>151</v>
      </c>
      <c r="AC27" s="36">
        <f>+AA27</f>
        <v>1</v>
      </c>
      <c r="AD27" s="97"/>
      <c r="AE27" s="100"/>
    </row>
    <row r="28" spans="1:31" ht="95.1" customHeight="1">
      <c r="A28" s="100"/>
      <c r="B28" s="19">
        <v>15</v>
      </c>
      <c r="C28" s="20" t="s">
        <v>114</v>
      </c>
      <c r="D28" s="106"/>
      <c r="E28" s="106"/>
      <c r="F28" s="106"/>
      <c r="G28" s="106"/>
      <c r="H28" s="106"/>
      <c r="I28" s="103"/>
      <c r="J28" s="103"/>
      <c r="K28" s="103"/>
      <c r="L28" s="97"/>
      <c r="M28" s="97"/>
      <c r="N28" s="97"/>
      <c r="O28" s="106"/>
      <c r="P28" s="32" t="s">
        <v>152</v>
      </c>
      <c r="Q28" s="109"/>
      <c r="R28" s="109"/>
      <c r="S28" s="109"/>
      <c r="T28" s="106"/>
      <c r="U28" s="106"/>
      <c r="V28" s="97"/>
      <c r="W28" s="33" t="s">
        <v>153</v>
      </c>
      <c r="X28" s="33" t="s">
        <v>134</v>
      </c>
      <c r="Y28" s="33" t="s">
        <v>59</v>
      </c>
      <c r="Z28" s="33" t="s">
        <v>154</v>
      </c>
      <c r="AA28" s="29">
        <v>0.15</v>
      </c>
      <c r="AB28" s="42" t="s">
        <v>155</v>
      </c>
      <c r="AC28" s="36">
        <f>+AA28</f>
        <v>0.15</v>
      </c>
      <c r="AD28" s="97"/>
      <c r="AE28" s="100"/>
    </row>
    <row r="29" spans="1:31" ht="173.1" customHeight="1">
      <c r="A29" s="100">
        <v>16</v>
      </c>
      <c r="B29" s="19">
        <v>16</v>
      </c>
      <c r="C29" s="20" t="s">
        <v>156</v>
      </c>
      <c r="D29" s="106" t="s">
        <v>157</v>
      </c>
      <c r="E29" s="106" t="s">
        <v>158</v>
      </c>
      <c r="F29" s="106" t="s">
        <v>71</v>
      </c>
      <c r="G29" s="106" t="s">
        <v>159</v>
      </c>
      <c r="H29" s="106" t="s">
        <v>117</v>
      </c>
      <c r="I29" s="103">
        <v>4</v>
      </c>
      <c r="J29" s="103">
        <v>3</v>
      </c>
      <c r="K29" s="103" t="s">
        <v>98</v>
      </c>
      <c r="L29" s="97" t="s">
        <v>41</v>
      </c>
      <c r="M29" s="97" t="s">
        <v>49</v>
      </c>
      <c r="N29" s="97" t="s">
        <v>75</v>
      </c>
      <c r="O29" s="106" t="s">
        <v>44</v>
      </c>
      <c r="P29" s="113" t="s">
        <v>160</v>
      </c>
      <c r="Q29" s="109">
        <v>3</v>
      </c>
      <c r="R29" s="109">
        <v>2</v>
      </c>
      <c r="S29" s="109" t="s">
        <v>46</v>
      </c>
      <c r="T29" s="106" t="s">
        <v>47</v>
      </c>
      <c r="U29" s="106" t="s">
        <v>48</v>
      </c>
      <c r="V29" s="100" t="s">
        <v>49</v>
      </c>
      <c r="W29" s="33" t="s">
        <v>161</v>
      </c>
      <c r="X29" s="33" t="s">
        <v>121</v>
      </c>
      <c r="Y29" s="33" t="s">
        <v>103</v>
      </c>
      <c r="Z29" s="33" t="s">
        <v>162</v>
      </c>
      <c r="AA29" s="45">
        <f>(78%+49%+80%+100%)/4</f>
        <v>0.76750000000000007</v>
      </c>
      <c r="AB29" s="37" t="s">
        <v>163</v>
      </c>
      <c r="AC29" s="111">
        <f>AVERAGE(AA29:AA32)</f>
        <v>0.57144555214723924</v>
      </c>
      <c r="AD29" s="100" t="s">
        <v>55</v>
      </c>
      <c r="AE29" s="100" t="s">
        <v>56</v>
      </c>
    </row>
    <row r="30" spans="1:31" ht="102" customHeight="1">
      <c r="A30" s="100"/>
      <c r="B30" s="19">
        <v>16</v>
      </c>
      <c r="C30" s="20" t="s">
        <v>156</v>
      </c>
      <c r="D30" s="106"/>
      <c r="E30" s="106"/>
      <c r="F30" s="106"/>
      <c r="G30" s="106"/>
      <c r="H30" s="106"/>
      <c r="I30" s="103"/>
      <c r="J30" s="103"/>
      <c r="K30" s="103"/>
      <c r="L30" s="97"/>
      <c r="M30" s="97"/>
      <c r="N30" s="97"/>
      <c r="O30" s="106"/>
      <c r="P30" s="113"/>
      <c r="Q30" s="109"/>
      <c r="R30" s="109"/>
      <c r="S30" s="109"/>
      <c r="T30" s="106"/>
      <c r="U30" s="106"/>
      <c r="V30" s="100"/>
      <c r="W30" s="33" t="s">
        <v>164</v>
      </c>
      <c r="X30" s="33" t="s">
        <v>134</v>
      </c>
      <c r="Y30" s="33" t="s">
        <v>103</v>
      </c>
      <c r="Z30" s="33" t="s">
        <v>165</v>
      </c>
      <c r="AA30" s="29">
        <v>0.96</v>
      </c>
      <c r="AB30" s="35" t="s">
        <v>166</v>
      </c>
      <c r="AC30" s="114"/>
      <c r="AD30" s="100"/>
      <c r="AE30" s="100"/>
    </row>
    <row r="31" spans="1:31" ht="128.1" customHeight="1">
      <c r="A31" s="100"/>
      <c r="B31" s="19">
        <v>16</v>
      </c>
      <c r="C31" s="20" t="s">
        <v>156</v>
      </c>
      <c r="D31" s="106"/>
      <c r="E31" s="106"/>
      <c r="F31" s="106"/>
      <c r="G31" s="106"/>
      <c r="H31" s="106"/>
      <c r="I31" s="103"/>
      <c r="J31" s="103"/>
      <c r="K31" s="103"/>
      <c r="L31" s="97"/>
      <c r="M31" s="97"/>
      <c r="N31" s="97"/>
      <c r="O31" s="106"/>
      <c r="P31" s="113"/>
      <c r="Q31" s="109"/>
      <c r="R31" s="109"/>
      <c r="S31" s="109"/>
      <c r="T31" s="106"/>
      <c r="U31" s="106"/>
      <c r="V31" s="100"/>
      <c r="W31" s="115" t="s">
        <v>167</v>
      </c>
      <c r="X31" s="33" t="s">
        <v>168</v>
      </c>
      <c r="Y31" s="33" t="s">
        <v>103</v>
      </c>
      <c r="Z31" s="33" t="s">
        <v>169</v>
      </c>
      <c r="AA31" s="41">
        <f>+(273/489)*100%</f>
        <v>0.55828220858895705</v>
      </c>
      <c r="AB31" s="39" t="s">
        <v>170</v>
      </c>
      <c r="AC31" s="114"/>
      <c r="AD31" s="100"/>
      <c r="AE31" s="100"/>
    </row>
    <row r="32" spans="1:31" ht="48" customHeight="1">
      <c r="A32" s="100"/>
      <c r="B32" s="19">
        <v>16</v>
      </c>
      <c r="C32" s="20" t="s">
        <v>156</v>
      </c>
      <c r="D32" s="106"/>
      <c r="E32" s="106"/>
      <c r="F32" s="106"/>
      <c r="G32" s="106"/>
      <c r="H32" s="106"/>
      <c r="I32" s="103"/>
      <c r="J32" s="103"/>
      <c r="K32" s="103"/>
      <c r="L32" s="97"/>
      <c r="M32" s="97"/>
      <c r="N32" s="97"/>
      <c r="O32" s="106"/>
      <c r="P32" s="113"/>
      <c r="Q32" s="109"/>
      <c r="R32" s="109"/>
      <c r="S32" s="109"/>
      <c r="T32" s="106"/>
      <c r="U32" s="106"/>
      <c r="V32" s="100"/>
      <c r="W32" s="115"/>
      <c r="X32" s="33" t="s">
        <v>171</v>
      </c>
      <c r="Y32" s="33" t="s">
        <v>103</v>
      </c>
      <c r="Z32" s="33" t="s">
        <v>169</v>
      </c>
      <c r="AA32" s="29">
        <v>0</v>
      </c>
      <c r="AB32" s="38" t="s">
        <v>172</v>
      </c>
      <c r="AC32" s="112"/>
      <c r="AD32" s="100"/>
      <c r="AE32" s="100"/>
    </row>
    <row r="33" spans="1:31" ht="90">
      <c r="A33" s="100"/>
      <c r="B33" s="19">
        <v>16</v>
      </c>
      <c r="C33" s="20" t="s">
        <v>156</v>
      </c>
      <c r="D33" s="106"/>
      <c r="E33" s="106"/>
      <c r="F33" s="106"/>
      <c r="G33" s="106"/>
      <c r="H33" s="106"/>
      <c r="I33" s="103"/>
      <c r="J33" s="103"/>
      <c r="K33" s="103"/>
      <c r="L33" s="97"/>
      <c r="M33" s="97"/>
      <c r="N33" s="97"/>
      <c r="O33" s="106"/>
      <c r="P33" s="113" t="s">
        <v>173</v>
      </c>
      <c r="Q33" s="109"/>
      <c r="R33" s="109"/>
      <c r="S33" s="109"/>
      <c r="T33" s="106"/>
      <c r="U33" s="106"/>
      <c r="V33" s="100"/>
      <c r="W33" s="33" t="s">
        <v>174</v>
      </c>
      <c r="X33" s="33" t="s">
        <v>139</v>
      </c>
      <c r="Y33" s="33" t="s">
        <v>122</v>
      </c>
      <c r="Z33" s="33" t="s">
        <v>175</v>
      </c>
      <c r="AA33" s="38" t="s">
        <v>92</v>
      </c>
      <c r="AB33" s="40" t="s">
        <v>176</v>
      </c>
      <c r="AC33" s="111">
        <f>AVERAGE(AA33:AA34)</f>
        <v>0.74</v>
      </c>
      <c r="AD33" s="100"/>
      <c r="AE33" s="100"/>
    </row>
    <row r="34" spans="1:31" ht="195" customHeight="1">
      <c r="A34" s="100"/>
      <c r="B34" s="19">
        <v>16</v>
      </c>
      <c r="C34" s="20" t="s">
        <v>156</v>
      </c>
      <c r="D34" s="106"/>
      <c r="E34" s="106"/>
      <c r="F34" s="106"/>
      <c r="G34" s="106"/>
      <c r="H34" s="106"/>
      <c r="I34" s="103"/>
      <c r="J34" s="103"/>
      <c r="K34" s="103"/>
      <c r="L34" s="97"/>
      <c r="M34" s="97"/>
      <c r="N34" s="97"/>
      <c r="O34" s="106"/>
      <c r="P34" s="113"/>
      <c r="Q34" s="109"/>
      <c r="R34" s="109"/>
      <c r="S34" s="109"/>
      <c r="T34" s="106"/>
      <c r="U34" s="106"/>
      <c r="V34" s="100"/>
      <c r="W34" s="33" t="s">
        <v>177</v>
      </c>
      <c r="X34" s="33" t="s">
        <v>121</v>
      </c>
      <c r="Y34" s="33" t="s">
        <v>122</v>
      </c>
      <c r="Z34" s="33" t="s">
        <v>178</v>
      </c>
      <c r="AA34" s="27">
        <f>(53%+63%+80%+100%)/4</f>
        <v>0.74</v>
      </c>
      <c r="AB34" s="37" t="s">
        <v>179</v>
      </c>
      <c r="AC34" s="112"/>
      <c r="AD34" s="100"/>
      <c r="AE34" s="100"/>
    </row>
    <row r="35" spans="1:31" ht="90">
      <c r="A35" s="100"/>
      <c r="B35" s="19">
        <v>16</v>
      </c>
      <c r="C35" s="20" t="s">
        <v>156</v>
      </c>
      <c r="D35" s="106"/>
      <c r="E35" s="106"/>
      <c r="F35" s="106"/>
      <c r="G35" s="106"/>
      <c r="H35" s="106"/>
      <c r="I35" s="103"/>
      <c r="J35" s="103"/>
      <c r="K35" s="103"/>
      <c r="L35" s="97"/>
      <c r="M35" s="97"/>
      <c r="N35" s="97"/>
      <c r="O35" s="106"/>
      <c r="P35" s="113" t="s">
        <v>180</v>
      </c>
      <c r="Q35" s="109"/>
      <c r="R35" s="109"/>
      <c r="S35" s="109"/>
      <c r="T35" s="106"/>
      <c r="U35" s="106"/>
      <c r="V35" s="100"/>
      <c r="W35" s="33" t="s">
        <v>181</v>
      </c>
      <c r="X35" s="33" t="s">
        <v>126</v>
      </c>
      <c r="Y35" s="33" t="s">
        <v>122</v>
      </c>
      <c r="Z35" s="33" t="s">
        <v>182</v>
      </c>
      <c r="AA35" s="29">
        <v>0.81</v>
      </c>
      <c r="AB35" s="44" t="s">
        <v>183</v>
      </c>
      <c r="AC35" s="119">
        <f>AVERAGE(AA35:AA36)</f>
        <v>0.90500000000000003</v>
      </c>
      <c r="AD35" s="100"/>
      <c r="AE35" s="100"/>
    </row>
    <row r="36" spans="1:31" ht="231.95" customHeight="1">
      <c r="A36" s="100"/>
      <c r="B36" s="19">
        <v>16</v>
      </c>
      <c r="C36" s="20" t="s">
        <v>156</v>
      </c>
      <c r="D36" s="106"/>
      <c r="E36" s="106"/>
      <c r="F36" s="106"/>
      <c r="G36" s="106"/>
      <c r="H36" s="106"/>
      <c r="I36" s="103"/>
      <c r="J36" s="103"/>
      <c r="K36" s="103"/>
      <c r="L36" s="97"/>
      <c r="M36" s="97"/>
      <c r="N36" s="97"/>
      <c r="O36" s="106"/>
      <c r="P36" s="113"/>
      <c r="Q36" s="109"/>
      <c r="R36" s="109"/>
      <c r="S36" s="109"/>
      <c r="T36" s="106"/>
      <c r="U36" s="106"/>
      <c r="V36" s="100"/>
      <c r="W36" s="33" t="s">
        <v>184</v>
      </c>
      <c r="X36" s="33" t="s">
        <v>121</v>
      </c>
      <c r="Y36" s="33" t="s">
        <v>122</v>
      </c>
      <c r="Z36" s="33" t="s">
        <v>185</v>
      </c>
      <c r="AA36" s="30">
        <f>IF(((147%+143%+92.31%+100%)/4)&gt;100%,100%,0%)</f>
        <v>1</v>
      </c>
      <c r="AB36" s="37" t="s">
        <v>186</v>
      </c>
      <c r="AC36" s="112"/>
      <c r="AD36" s="100"/>
      <c r="AE36" s="100"/>
    </row>
    <row r="37" spans="1:31" ht="120.95" customHeight="1">
      <c r="A37" s="100">
        <v>17</v>
      </c>
      <c r="B37" s="19">
        <v>17</v>
      </c>
      <c r="C37" s="20" t="s">
        <v>187</v>
      </c>
      <c r="D37" s="106" t="s">
        <v>187</v>
      </c>
      <c r="E37" s="106" t="s">
        <v>188</v>
      </c>
      <c r="F37" s="106" t="s">
        <v>37</v>
      </c>
      <c r="G37" s="106" t="s">
        <v>189</v>
      </c>
      <c r="H37" s="106" t="s">
        <v>97</v>
      </c>
      <c r="I37" s="103">
        <v>1</v>
      </c>
      <c r="J37" s="103">
        <v>1</v>
      </c>
      <c r="K37" s="103" t="s">
        <v>190</v>
      </c>
      <c r="L37" s="97" t="s">
        <v>191</v>
      </c>
      <c r="M37" s="97" t="s">
        <v>79</v>
      </c>
      <c r="N37" s="97" t="s">
        <v>80</v>
      </c>
      <c r="O37" s="106" t="s">
        <v>44</v>
      </c>
      <c r="P37" s="32" t="s">
        <v>192</v>
      </c>
      <c r="Q37" s="109">
        <v>-1</v>
      </c>
      <c r="R37" s="109">
        <v>-1</v>
      </c>
      <c r="S37" s="109" t="s">
        <v>190</v>
      </c>
      <c r="T37" s="106" t="s">
        <v>191</v>
      </c>
      <c r="U37" s="106" t="s">
        <v>79</v>
      </c>
      <c r="V37" s="97" t="s">
        <v>80</v>
      </c>
      <c r="W37" s="33" t="s">
        <v>193</v>
      </c>
      <c r="X37" s="46" t="s">
        <v>194</v>
      </c>
      <c r="Y37" s="46" t="s">
        <v>103</v>
      </c>
      <c r="Z37" s="33" t="s">
        <v>195</v>
      </c>
      <c r="AA37" s="34">
        <v>1</v>
      </c>
      <c r="AB37" s="39" t="s">
        <v>196</v>
      </c>
      <c r="AC37" s="47">
        <f>+AA37</f>
        <v>1</v>
      </c>
      <c r="AD37" s="97" t="s">
        <v>55</v>
      </c>
      <c r="AE37" s="100" t="s">
        <v>56</v>
      </c>
    </row>
    <row r="38" spans="1:31" ht="75">
      <c r="A38" s="100"/>
      <c r="B38" s="19">
        <v>17</v>
      </c>
      <c r="C38" s="20" t="s">
        <v>187</v>
      </c>
      <c r="D38" s="106"/>
      <c r="E38" s="106"/>
      <c r="F38" s="106"/>
      <c r="G38" s="106"/>
      <c r="H38" s="106"/>
      <c r="I38" s="103"/>
      <c r="J38" s="103"/>
      <c r="K38" s="103"/>
      <c r="L38" s="97"/>
      <c r="M38" s="97"/>
      <c r="N38" s="97"/>
      <c r="O38" s="106"/>
      <c r="P38" s="32" t="s">
        <v>197</v>
      </c>
      <c r="Q38" s="109"/>
      <c r="R38" s="109"/>
      <c r="S38" s="109"/>
      <c r="T38" s="106"/>
      <c r="U38" s="106"/>
      <c r="V38" s="97"/>
      <c r="W38" s="33" t="s">
        <v>198</v>
      </c>
      <c r="X38" s="46" t="s">
        <v>194</v>
      </c>
      <c r="Y38" s="33" t="s">
        <v>52</v>
      </c>
      <c r="Z38" s="33" t="s">
        <v>199</v>
      </c>
      <c r="AA38" s="29">
        <v>1</v>
      </c>
      <c r="AB38" s="48" t="s">
        <v>200</v>
      </c>
      <c r="AC38" s="36">
        <f t="shared" ref="AC38:AC46" si="1">+AA38</f>
        <v>1</v>
      </c>
      <c r="AD38" s="97"/>
      <c r="AE38" s="100"/>
    </row>
    <row r="39" spans="1:31" ht="80.099999999999994" customHeight="1">
      <c r="A39" s="100">
        <v>18</v>
      </c>
      <c r="B39" s="19">
        <v>18</v>
      </c>
      <c r="C39" s="20" t="s">
        <v>35</v>
      </c>
      <c r="D39" s="106" t="s">
        <v>35</v>
      </c>
      <c r="E39" s="106" t="s">
        <v>201</v>
      </c>
      <c r="F39" s="106" t="s">
        <v>71</v>
      </c>
      <c r="G39" s="106" t="s">
        <v>202</v>
      </c>
      <c r="H39" s="106" t="s">
        <v>203</v>
      </c>
      <c r="I39" s="103">
        <v>2</v>
      </c>
      <c r="J39" s="103">
        <v>3</v>
      </c>
      <c r="K39" s="103" t="s">
        <v>204</v>
      </c>
      <c r="L39" s="97" t="s">
        <v>78</v>
      </c>
      <c r="M39" s="97" t="s">
        <v>49</v>
      </c>
      <c r="N39" s="97" t="s">
        <v>49</v>
      </c>
      <c r="O39" s="106" t="s">
        <v>44</v>
      </c>
      <c r="P39" s="32" t="s">
        <v>205</v>
      </c>
      <c r="Q39" s="107">
        <v>1</v>
      </c>
      <c r="R39" s="107">
        <v>1</v>
      </c>
      <c r="S39" s="107" t="s">
        <v>190</v>
      </c>
      <c r="T39" s="104" t="s">
        <v>191</v>
      </c>
      <c r="U39" s="104" t="s">
        <v>79</v>
      </c>
      <c r="V39" s="97" t="s">
        <v>80</v>
      </c>
      <c r="W39" s="33" t="s">
        <v>206</v>
      </c>
      <c r="X39" s="33" t="s">
        <v>194</v>
      </c>
      <c r="Y39" s="33" t="s">
        <v>52</v>
      </c>
      <c r="Z39" s="33" t="s">
        <v>207</v>
      </c>
      <c r="AA39" s="49">
        <v>0.36</v>
      </c>
      <c r="AB39" s="39" t="s">
        <v>208</v>
      </c>
      <c r="AC39" s="36">
        <f t="shared" si="1"/>
        <v>0.36</v>
      </c>
      <c r="AD39" s="97" t="s">
        <v>55</v>
      </c>
      <c r="AE39" s="100" t="s">
        <v>56</v>
      </c>
    </row>
    <row r="40" spans="1:31" ht="120.95" customHeight="1">
      <c r="A40" s="100"/>
      <c r="B40" s="19">
        <v>18</v>
      </c>
      <c r="C40" s="20" t="s">
        <v>35</v>
      </c>
      <c r="D40" s="106"/>
      <c r="E40" s="106"/>
      <c r="F40" s="106"/>
      <c r="G40" s="106"/>
      <c r="H40" s="106"/>
      <c r="I40" s="103"/>
      <c r="J40" s="103"/>
      <c r="K40" s="103"/>
      <c r="L40" s="97"/>
      <c r="M40" s="97"/>
      <c r="N40" s="97"/>
      <c r="O40" s="106"/>
      <c r="P40" s="32" t="s">
        <v>209</v>
      </c>
      <c r="Q40" s="107"/>
      <c r="R40" s="107"/>
      <c r="S40" s="107"/>
      <c r="T40" s="104"/>
      <c r="U40" s="104"/>
      <c r="V40" s="97"/>
      <c r="W40" s="33" t="s">
        <v>210</v>
      </c>
      <c r="X40" s="33" t="s">
        <v>194</v>
      </c>
      <c r="Y40" s="33" t="s">
        <v>103</v>
      </c>
      <c r="Z40" s="33" t="s">
        <v>211</v>
      </c>
      <c r="AA40" s="29">
        <v>1</v>
      </c>
      <c r="AB40" s="38" t="s">
        <v>212</v>
      </c>
      <c r="AC40" s="36">
        <f t="shared" si="1"/>
        <v>1</v>
      </c>
      <c r="AD40" s="97"/>
      <c r="AE40" s="100"/>
    </row>
    <row r="41" spans="1:31" ht="105">
      <c r="A41" s="100"/>
      <c r="B41" s="19">
        <v>18</v>
      </c>
      <c r="C41" s="20" t="s">
        <v>35</v>
      </c>
      <c r="D41" s="106"/>
      <c r="E41" s="106"/>
      <c r="F41" s="106"/>
      <c r="G41" s="106"/>
      <c r="H41" s="106"/>
      <c r="I41" s="103"/>
      <c r="J41" s="103"/>
      <c r="K41" s="103"/>
      <c r="L41" s="97"/>
      <c r="M41" s="97"/>
      <c r="N41" s="97"/>
      <c r="O41" s="106"/>
      <c r="P41" s="32" t="s">
        <v>213</v>
      </c>
      <c r="Q41" s="107"/>
      <c r="R41" s="107"/>
      <c r="S41" s="107"/>
      <c r="T41" s="104"/>
      <c r="U41" s="104"/>
      <c r="V41" s="97"/>
      <c r="W41" s="33" t="s">
        <v>214</v>
      </c>
      <c r="X41" s="33" t="s">
        <v>194</v>
      </c>
      <c r="Y41" s="33" t="s">
        <v>103</v>
      </c>
      <c r="Z41" s="33" t="s">
        <v>215</v>
      </c>
      <c r="AA41" s="29">
        <v>0.99</v>
      </c>
      <c r="AB41" s="50" t="s">
        <v>216</v>
      </c>
      <c r="AC41" s="51">
        <f t="shared" si="1"/>
        <v>0.99</v>
      </c>
      <c r="AD41" s="97"/>
      <c r="AE41" s="100"/>
    </row>
    <row r="42" spans="1:31" ht="120">
      <c r="A42" s="100">
        <v>19</v>
      </c>
      <c r="B42" s="19">
        <v>19</v>
      </c>
      <c r="C42" s="20" t="s">
        <v>35</v>
      </c>
      <c r="D42" s="106" t="s">
        <v>35</v>
      </c>
      <c r="E42" s="106" t="s">
        <v>217</v>
      </c>
      <c r="F42" s="106" t="s">
        <v>37</v>
      </c>
      <c r="G42" s="106" t="s">
        <v>218</v>
      </c>
      <c r="H42" s="106" t="s">
        <v>219</v>
      </c>
      <c r="I42" s="103">
        <v>3</v>
      </c>
      <c r="J42" s="103">
        <v>3</v>
      </c>
      <c r="K42" s="103" t="s">
        <v>74</v>
      </c>
      <c r="L42" s="97" t="s">
        <v>47</v>
      </c>
      <c r="M42" s="97" t="s">
        <v>49</v>
      </c>
      <c r="N42" s="97" t="s">
        <v>75</v>
      </c>
      <c r="O42" s="106" t="s">
        <v>44</v>
      </c>
      <c r="P42" s="32" t="s">
        <v>220</v>
      </c>
      <c r="Q42" s="109">
        <v>2</v>
      </c>
      <c r="R42" s="109">
        <v>1</v>
      </c>
      <c r="S42" s="109" t="s">
        <v>77</v>
      </c>
      <c r="T42" s="110" t="s">
        <v>78</v>
      </c>
      <c r="U42" s="110" t="s">
        <v>79</v>
      </c>
      <c r="V42" s="100" t="s">
        <v>80</v>
      </c>
      <c r="W42" s="33" t="s">
        <v>221</v>
      </c>
      <c r="X42" s="33" t="s">
        <v>58</v>
      </c>
      <c r="Y42" s="33" t="s">
        <v>122</v>
      </c>
      <c r="Z42" s="33" t="s">
        <v>222</v>
      </c>
      <c r="AA42" s="45">
        <f>26/61</f>
        <v>0.42622950819672129</v>
      </c>
      <c r="AB42" s="40" t="s">
        <v>223</v>
      </c>
      <c r="AC42" s="36">
        <f t="shared" si="1"/>
        <v>0.42622950819672129</v>
      </c>
      <c r="AD42" s="100" t="s">
        <v>55</v>
      </c>
      <c r="AE42" s="100" t="s">
        <v>56</v>
      </c>
    </row>
    <row r="43" spans="1:31" ht="60">
      <c r="A43" s="100"/>
      <c r="B43" s="19">
        <v>19</v>
      </c>
      <c r="C43" s="20" t="s">
        <v>35</v>
      </c>
      <c r="D43" s="106"/>
      <c r="E43" s="106"/>
      <c r="F43" s="106"/>
      <c r="G43" s="106"/>
      <c r="H43" s="106"/>
      <c r="I43" s="103"/>
      <c r="J43" s="103"/>
      <c r="K43" s="103"/>
      <c r="L43" s="97"/>
      <c r="M43" s="97"/>
      <c r="N43" s="97"/>
      <c r="O43" s="106"/>
      <c r="P43" s="32" t="s">
        <v>224</v>
      </c>
      <c r="Q43" s="109"/>
      <c r="R43" s="109"/>
      <c r="S43" s="109"/>
      <c r="T43" s="110"/>
      <c r="U43" s="110"/>
      <c r="V43" s="100"/>
      <c r="W43" s="33" t="s">
        <v>225</v>
      </c>
      <c r="X43" s="33" t="s">
        <v>58</v>
      </c>
      <c r="Y43" s="33" t="s">
        <v>122</v>
      </c>
      <c r="Z43" s="33" t="s">
        <v>226</v>
      </c>
      <c r="AA43" s="30">
        <f>23/23</f>
        <v>1</v>
      </c>
      <c r="AB43" s="40" t="s">
        <v>227</v>
      </c>
      <c r="AC43" s="36">
        <f t="shared" si="1"/>
        <v>1</v>
      </c>
      <c r="AD43" s="100"/>
      <c r="AE43" s="100"/>
    </row>
    <row r="44" spans="1:31" ht="60">
      <c r="A44" s="100">
        <v>21</v>
      </c>
      <c r="B44" s="19">
        <v>21</v>
      </c>
      <c r="C44" s="20" t="s">
        <v>35</v>
      </c>
      <c r="D44" s="106" t="s">
        <v>35</v>
      </c>
      <c r="E44" s="106" t="s">
        <v>228</v>
      </c>
      <c r="F44" s="106" t="s">
        <v>71</v>
      </c>
      <c r="G44" s="106" t="s">
        <v>229</v>
      </c>
      <c r="H44" s="106" t="s">
        <v>230</v>
      </c>
      <c r="I44" s="103">
        <v>2</v>
      </c>
      <c r="J44" s="103">
        <v>3</v>
      </c>
      <c r="K44" s="103" t="s">
        <v>204</v>
      </c>
      <c r="L44" s="97" t="s">
        <v>78</v>
      </c>
      <c r="M44" s="97" t="s">
        <v>49</v>
      </c>
      <c r="N44" s="97" t="s">
        <v>49</v>
      </c>
      <c r="O44" s="106" t="s">
        <v>44</v>
      </c>
      <c r="P44" s="32" t="s">
        <v>231</v>
      </c>
      <c r="Q44" s="107">
        <v>1</v>
      </c>
      <c r="R44" s="107">
        <v>1</v>
      </c>
      <c r="S44" s="107" t="s">
        <v>190</v>
      </c>
      <c r="T44" s="106" t="s">
        <v>191</v>
      </c>
      <c r="U44" s="106" t="s">
        <v>79</v>
      </c>
      <c r="V44" s="100" t="s">
        <v>80</v>
      </c>
      <c r="W44" s="33" t="s">
        <v>198</v>
      </c>
      <c r="X44" s="46" t="s">
        <v>194</v>
      </c>
      <c r="Y44" s="33" t="s">
        <v>52</v>
      </c>
      <c r="Z44" s="33" t="s">
        <v>199</v>
      </c>
      <c r="AA44" s="34">
        <v>1</v>
      </c>
      <c r="AB44" s="44" t="s">
        <v>232</v>
      </c>
      <c r="AC44" s="36">
        <f t="shared" si="1"/>
        <v>1</v>
      </c>
      <c r="AD44" s="100" t="s">
        <v>55</v>
      </c>
      <c r="AE44" s="100" t="s">
        <v>56</v>
      </c>
    </row>
    <row r="45" spans="1:31" ht="90">
      <c r="A45" s="100"/>
      <c r="B45" s="19">
        <v>21</v>
      </c>
      <c r="C45" s="20" t="s">
        <v>35</v>
      </c>
      <c r="D45" s="106"/>
      <c r="E45" s="106"/>
      <c r="F45" s="106"/>
      <c r="G45" s="106"/>
      <c r="H45" s="106"/>
      <c r="I45" s="103"/>
      <c r="J45" s="103"/>
      <c r="K45" s="103"/>
      <c r="L45" s="97"/>
      <c r="M45" s="97"/>
      <c r="N45" s="97"/>
      <c r="O45" s="106"/>
      <c r="P45" s="32" t="s">
        <v>233</v>
      </c>
      <c r="Q45" s="107"/>
      <c r="R45" s="107"/>
      <c r="S45" s="107"/>
      <c r="T45" s="106"/>
      <c r="U45" s="106"/>
      <c r="V45" s="100"/>
      <c r="W45" s="33" t="s">
        <v>210</v>
      </c>
      <c r="X45" s="33" t="s">
        <v>194</v>
      </c>
      <c r="Y45" s="33" t="s">
        <v>103</v>
      </c>
      <c r="Z45" s="33" t="s">
        <v>211</v>
      </c>
      <c r="AA45" s="27">
        <v>1</v>
      </c>
      <c r="AB45" s="28" t="s">
        <v>234</v>
      </c>
      <c r="AC45" s="36">
        <f t="shared" si="1"/>
        <v>1</v>
      </c>
      <c r="AD45" s="100"/>
      <c r="AE45" s="100"/>
    </row>
    <row r="46" spans="1:31" ht="90">
      <c r="A46" s="100"/>
      <c r="B46" s="19">
        <v>21</v>
      </c>
      <c r="C46" s="20" t="s">
        <v>35</v>
      </c>
      <c r="D46" s="106"/>
      <c r="E46" s="106"/>
      <c r="F46" s="106"/>
      <c r="G46" s="106"/>
      <c r="H46" s="106"/>
      <c r="I46" s="103"/>
      <c r="J46" s="103"/>
      <c r="K46" s="103"/>
      <c r="L46" s="97"/>
      <c r="M46" s="97"/>
      <c r="N46" s="97"/>
      <c r="O46" s="106"/>
      <c r="P46" s="32" t="s">
        <v>213</v>
      </c>
      <c r="Q46" s="107"/>
      <c r="R46" s="107"/>
      <c r="S46" s="107"/>
      <c r="T46" s="106"/>
      <c r="U46" s="106"/>
      <c r="V46" s="100"/>
      <c r="W46" s="33" t="s">
        <v>214</v>
      </c>
      <c r="X46" s="33" t="s">
        <v>194</v>
      </c>
      <c r="Y46" s="33" t="s">
        <v>103</v>
      </c>
      <c r="Z46" s="33" t="s">
        <v>235</v>
      </c>
      <c r="AA46" s="29">
        <v>0.99</v>
      </c>
      <c r="AB46" s="42" t="s">
        <v>236</v>
      </c>
      <c r="AC46" s="51">
        <f t="shared" si="1"/>
        <v>0.99</v>
      </c>
      <c r="AD46" s="100"/>
      <c r="AE46" s="100"/>
    </row>
    <row r="47" spans="1:31" ht="225.95" customHeight="1">
      <c r="A47" s="100">
        <v>22</v>
      </c>
      <c r="B47" s="19">
        <v>22</v>
      </c>
      <c r="C47" s="20" t="s">
        <v>237</v>
      </c>
      <c r="D47" s="106" t="s">
        <v>237</v>
      </c>
      <c r="E47" s="106" t="s">
        <v>238</v>
      </c>
      <c r="F47" s="106" t="s">
        <v>71</v>
      </c>
      <c r="G47" s="106" t="s">
        <v>239</v>
      </c>
      <c r="H47" s="106" t="s">
        <v>240</v>
      </c>
      <c r="I47" s="103">
        <v>3</v>
      </c>
      <c r="J47" s="103">
        <v>3</v>
      </c>
      <c r="K47" s="103" t="s">
        <v>74</v>
      </c>
      <c r="L47" s="100" t="s">
        <v>47</v>
      </c>
      <c r="M47" s="100" t="s">
        <v>49</v>
      </c>
      <c r="N47" s="100" t="s">
        <v>75</v>
      </c>
      <c r="O47" s="106" t="s">
        <v>44</v>
      </c>
      <c r="P47" s="32" t="s">
        <v>241</v>
      </c>
      <c r="Q47" s="109">
        <v>1</v>
      </c>
      <c r="R47" s="109">
        <v>1</v>
      </c>
      <c r="S47" s="109" t="s">
        <v>190</v>
      </c>
      <c r="T47" s="110" t="s">
        <v>191</v>
      </c>
      <c r="U47" s="110" t="s">
        <v>79</v>
      </c>
      <c r="V47" s="100" t="s">
        <v>80</v>
      </c>
      <c r="W47" s="33" t="s">
        <v>242</v>
      </c>
      <c r="X47" s="33" t="s">
        <v>243</v>
      </c>
      <c r="Y47" s="33" t="s">
        <v>122</v>
      </c>
      <c r="Z47" s="33" t="s">
        <v>244</v>
      </c>
      <c r="AA47" s="52">
        <f>1075/(1075+952)</f>
        <v>0.53034040453872722</v>
      </c>
      <c r="AB47" s="53" t="s">
        <v>245</v>
      </c>
      <c r="AC47" s="36">
        <f>+AA47</f>
        <v>0.53034040453872722</v>
      </c>
      <c r="AD47" s="100" t="s">
        <v>55</v>
      </c>
      <c r="AE47" s="100" t="s">
        <v>56</v>
      </c>
    </row>
    <row r="48" spans="1:31" ht="198.95" customHeight="1">
      <c r="A48" s="100"/>
      <c r="B48" s="19">
        <v>22</v>
      </c>
      <c r="C48" s="20" t="s">
        <v>237</v>
      </c>
      <c r="D48" s="106"/>
      <c r="E48" s="106"/>
      <c r="F48" s="106"/>
      <c r="G48" s="106"/>
      <c r="H48" s="106"/>
      <c r="I48" s="103"/>
      <c r="J48" s="103"/>
      <c r="K48" s="103"/>
      <c r="L48" s="100"/>
      <c r="M48" s="100"/>
      <c r="N48" s="100"/>
      <c r="O48" s="106"/>
      <c r="P48" s="113" t="s">
        <v>246</v>
      </c>
      <c r="Q48" s="109"/>
      <c r="R48" s="109"/>
      <c r="S48" s="109"/>
      <c r="T48" s="110"/>
      <c r="U48" s="110"/>
      <c r="V48" s="100"/>
      <c r="W48" s="33" t="s">
        <v>247</v>
      </c>
      <c r="X48" s="33" t="s">
        <v>243</v>
      </c>
      <c r="Y48" s="33" t="s">
        <v>122</v>
      </c>
      <c r="Z48" s="33" t="s">
        <v>244</v>
      </c>
      <c r="AA48" s="52">
        <f>1075/(1075+952)</f>
        <v>0.53034040453872722</v>
      </c>
      <c r="AB48" s="53" t="s">
        <v>245</v>
      </c>
      <c r="AC48" s="125">
        <f>AVERAGE(AA48:AA49)</f>
        <v>0.63642020226936358</v>
      </c>
      <c r="AD48" s="100"/>
      <c r="AE48" s="100"/>
    </row>
    <row r="49" spans="1:31" ht="306.95" customHeight="1">
      <c r="A49" s="100"/>
      <c r="B49" s="19">
        <v>22</v>
      </c>
      <c r="C49" s="20" t="s">
        <v>237</v>
      </c>
      <c r="D49" s="106"/>
      <c r="E49" s="106"/>
      <c r="F49" s="106"/>
      <c r="G49" s="106"/>
      <c r="H49" s="106"/>
      <c r="I49" s="106"/>
      <c r="J49" s="106"/>
      <c r="K49" s="106"/>
      <c r="L49" s="100"/>
      <c r="M49" s="100"/>
      <c r="N49" s="100"/>
      <c r="O49" s="106"/>
      <c r="P49" s="106"/>
      <c r="Q49" s="106"/>
      <c r="R49" s="106"/>
      <c r="S49" s="106"/>
      <c r="T49" s="106"/>
      <c r="U49" s="106"/>
      <c r="V49" s="100"/>
      <c r="W49" s="33" t="s">
        <v>248</v>
      </c>
      <c r="X49" s="33" t="s">
        <v>121</v>
      </c>
      <c r="Y49" s="33" t="s">
        <v>122</v>
      </c>
      <c r="Z49" s="33" t="s">
        <v>249</v>
      </c>
      <c r="AA49" s="30">
        <f>(41%+150%+64%+42%)/4</f>
        <v>0.74249999999999994</v>
      </c>
      <c r="AB49" s="31" t="s">
        <v>250</v>
      </c>
      <c r="AC49" s="117"/>
      <c r="AD49" s="100"/>
      <c r="AE49" s="100"/>
    </row>
    <row r="50" spans="1:31" ht="282.95" customHeight="1">
      <c r="A50" s="19">
        <v>23</v>
      </c>
      <c r="B50" s="19">
        <v>23</v>
      </c>
      <c r="C50" s="20" t="s">
        <v>237</v>
      </c>
      <c r="D50" s="54" t="s">
        <v>237</v>
      </c>
      <c r="E50" s="54" t="s">
        <v>251</v>
      </c>
      <c r="F50" s="54" t="s">
        <v>71</v>
      </c>
      <c r="G50" s="54" t="s">
        <v>252</v>
      </c>
      <c r="H50" s="54" t="s">
        <v>253</v>
      </c>
      <c r="I50" s="55">
        <v>2</v>
      </c>
      <c r="J50" s="55">
        <v>2</v>
      </c>
      <c r="K50" s="56" t="s">
        <v>119</v>
      </c>
      <c r="L50" s="20" t="s">
        <v>78</v>
      </c>
      <c r="M50" s="20" t="s">
        <v>48</v>
      </c>
      <c r="N50" s="20" t="s">
        <v>80</v>
      </c>
      <c r="O50" s="54" t="s">
        <v>44</v>
      </c>
      <c r="P50" s="32" t="s">
        <v>254</v>
      </c>
      <c r="Q50" s="57">
        <v>0</v>
      </c>
      <c r="R50" s="57">
        <v>0</v>
      </c>
      <c r="S50" s="56" t="s">
        <v>190</v>
      </c>
      <c r="T50" s="58" t="s">
        <v>191</v>
      </c>
      <c r="U50" s="58" t="s">
        <v>79</v>
      </c>
      <c r="V50" s="20" t="s">
        <v>80</v>
      </c>
      <c r="W50" s="33" t="s">
        <v>255</v>
      </c>
      <c r="X50" s="33" t="s">
        <v>256</v>
      </c>
      <c r="Y50" s="33" t="s">
        <v>122</v>
      </c>
      <c r="Z50" s="59" t="s">
        <v>257</v>
      </c>
      <c r="AA50" s="34">
        <v>1</v>
      </c>
      <c r="AB50" s="26" t="s">
        <v>258</v>
      </c>
      <c r="AC50" s="36">
        <f>+AA50</f>
        <v>1</v>
      </c>
      <c r="AD50" s="20" t="s">
        <v>55</v>
      </c>
      <c r="AE50" s="19" t="s">
        <v>56</v>
      </c>
    </row>
    <row r="51" spans="1:31" ht="93" customHeight="1">
      <c r="A51" s="100">
        <v>24</v>
      </c>
      <c r="B51" s="19">
        <v>24</v>
      </c>
      <c r="C51" s="20" t="s">
        <v>259</v>
      </c>
      <c r="D51" s="106" t="s">
        <v>260</v>
      </c>
      <c r="E51" s="106" t="s">
        <v>261</v>
      </c>
      <c r="F51" s="106" t="s">
        <v>37</v>
      </c>
      <c r="G51" s="106" t="s">
        <v>262</v>
      </c>
      <c r="H51" s="106" t="s">
        <v>263</v>
      </c>
      <c r="I51" s="103">
        <v>3</v>
      </c>
      <c r="J51" s="103">
        <v>2</v>
      </c>
      <c r="K51" s="103" t="s">
        <v>46</v>
      </c>
      <c r="L51" s="97" t="s">
        <v>47</v>
      </c>
      <c r="M51" s="97" t="s">
        <v>48</v>
      </c>
      <c r="N51" s="97" t="s">
        <v>49</v>
      </c>
      <c r="O51" s="106" t="s">
        <v>44</v>
      </c>
      <c r="P51" s="113" t="s">
        <v>264</v>
      </c>
      <c r="Q51" s="107">
        <v>2</v>
      </c>
      <c r="R51" s="107">
        <v>0</v>
      </c>
      <c r="S51" s="107" t="s">
        <v>77</v>
      </c>
      <c r="T51" s="106" t="s">
        <v>78</v>
      </c>
      <c r="U51" s="106" t="s">
        <v>79</v>
      </c>
      <c r="V51" s="100" t="s">
        <v>80</v>
      </c>
      <c r="W51" s="60" t="s">
        <v>265</v>
      </c>
      <c r="X51" s="33" t="s">
        <v>256</v>
      </c>
      <c r="Y51" s="60" t="s">
        <v>59</v>
      </c>
      <c r="Z51" s="60" t="s">
        <v>266</v>
      </c>
      <c r="AA51" s="34">
        <v>1</v>
      </c>
      <c r="AB51" s="28" t="s">
        <v>267</v>
      </c>
      <c r="AC51" s="111">
        <f>AVERAGE(AA51:AA56)</f>
        <v>0.74804703476482626</v>
      </c>
      <c r="AD51" s="100" t="s">
        <v>55</v>
      </c>
      <c r="AE51" s="100" t="s">
        <v>56</v>
      </c>
    </row>
    <row r="52" spans="1:31" ht="188.1" customHeight="1">
      <c r="A52" s="100"/>
      <c r="B52" s="19">
        <v>24</v>
      </c>
      <c r="C52" s="20" t="s">
        <v>259</v>
      </c>
      <c r="D52" s="106"/>
      <c r="E52" s="106"/>
      <c r="F52" s="106"/>
      <c r="G52" s="106"/>
      <c r="H52" s="106"/>
      <c r="I52" s="103"/>
      <c r="J52" s="103"/>
      <c r="K52" s="103"/>
      <c r="L52" s="97"/>
      <c r="M52" s="97"/>
      <c r="N52" s="97"/>
      <c r="O52" s="106"/>
      <c r="P52" s="113"/>
      <c r="Q52" s="107"/>
      <c r="R52" s="107"/>
      <c r="S52" s="107"/>
      <c r="T52" s="106"/>
      <c r="U52" s="106"/>
      <c r="V52" s="100"/>
      <c r="W52" s="60" t="s">
        <v>268</v>
      </c>
      <c r="X52" s="60" t="s">
        <v>269</v>
      </c>
      <c r="Y52" s="60" t="s">
        <v>59</v>
      </c>
      <c r="Z52" s="60" t="s">
        <v>270</v>
      </c>
      <c r="AA52" s="30">
        <f>(100%+181%+100%+100%)/4</f>
        <v>1.2025000000000001</v>
      </c>
      <c r="AB52" s="37" t="s">
        <v>271</v>
      </c>
      <c r="AC52" s="114"/>
      <c r="AD52" s="100"/>
      <c r="AE52" s="100"/>
    </row>
    <row r="53" spans="1:31" ht="195.95" customHeight="1">
      <c r="A53" s="100"/>
      <c r="B53" s="19">
        <v>24</v>
      </c>
      <c r="C53" s="20" t="s">
        <v>259</v>
      </c>
      <c r="D53" s="106"/>
      <c r="E53" s="106"/>
      <c r="F53" s="106"/>
      <c r="G53" s="106"/>
      <c r="H53" s="106"/>
      <c r="I53" s="103"/>
      <c r="J53" s="103"/>
      <c r="K53" s="103"/>
      <c r="L53" s="97"/>
      <c r="M53" s="97"/>
      <c r="N53" s="97"/>
      <c r="O53" s="106"/>
      <c r="P53" s="113"/>
      <c r="Q53" s="107"/>
      <c r="R53" s="107"/>
      <c r="S53" s="107"/>
      <c r="T53" s="106"/>
      <c r="U53" s="106"/>
      <c r="V53" s="100"/>
      <c r="W53" s="33" t="s">
        <v>272</v>
      </c>
      <c r="X53" s="33" t="s">
        <v>121</v>
      </c>
      <c r="Y53" s="33" t="s">
        <v>103</v>
      </c>
      <c r="Z53" s="33" t="s">
        <v>162</v>
      </c>
      <c r="AA53" s="30">
        <f>(78%+49%+80%+100%)/4</f>
        <v>0.76750000000000007</v>
      </c>
      <c r="AB53" s="37" t="s">
        <v>273</v>
      </c>
      <c r="AC53" s="114"/>
      <c r="AD53" s="100"/>
      <c r="AE53" s="100"/>
    </row>
    <row r="54" spans="1:31" ht="48" customHeight="1">
      <c r="A54" s="100"/>
      <c r="B54" s="19">
        <v>24</v>
      </c>
      <c r="C54" s="20" t="s">
        <v>259</v>
      </c>
      <c r="D54" s="106"/>
      <c r="E54" s="106"/>
      <c r="F54" s="106"/>
      <c r="G54" s="106"/>
      <c r="H54" s="106"/>
      <c r="I54" s="103"/>
      <c r="J54" s="103"/>
      <c r="K54" s="103"/>
      <c r="L54" s="97"/>
      <c r="M54" s="97"/>
      <c r="N54" s="97"/>
      <c r="O54" s="106"/>
      <c r="P54" s="113"/>
      <c r="Q54" s="107"/>
      <c r="R54" s="107"/>
      <c r="S54" s="107"/>
      <c r="T54" s="106"/>
      <c r="U54" s="106"/>
      <c r="V54" s="100"/>
      <c r="W54" s="33" t="s">
        <v>164</v>
      </c>
      <c r="X54" s="33" t="s">
        <v>134</v>
      </c>
      <c r="Y54" s="33" t="s">
        <v>103</v>
      </c>
      <c r="Z54" s="33" t="s">
        <v>165</v>
      </c>
      <c r="AA54" s="29">
        <v>0.96</v>
      </c>
      <c r="AB54" s="35" t="s">
        <v>166</v>
      </c>
      <c r="AC54" s="114"/>
      <c r="AD54" s="100"/>
      <c r="AE54" s="100"/>
    </row>
    <row r="55" spans="1:31" ht="176.1" customHeight="1">
      <c r="A55" s="100"/>
      <c r="B55" s="19">
        <v>24</v>
      </c>
      <c r="C55" s="20" t="s">
        <v>259</v>
      </c>
      <c r="D55" s="106"/>
      <c r="E55" s="106"/>
      <c r="F55" s="106"/>
      <c r="G55" s="106"/>
      <c r="H55" s="106"/>
      <c r="I55" s="103"/>
      <c r="J55" s="103"/>
      <c r="K55" s="103"/>
      <c r="L55" s="97"/>
      <c r="M55" s="97"/>
      <c r="N55" s="97"/>
      <c r="O55" s="106"/>
      <c r="P55" s="113"/>
      <c r="Q55" s="107"/>
      <c r="R55" s="107"/>
      <c r="S55" s="107"/>
      <c r="T55" s="106"/>
      <c r="U55" s="106"/>
      <c r="V55" s="100"/>
      <c r="W55" s="115" t="s">
        <v>167</v>
      </c>
      <c r="X55" s="33" t="s">
        <v>168</v>
      </c>
      <c r="Y55" s="33" t="s">
        <v>103</v>
      </c>
      <c r="Z55" s="33" t="s">
        <v>169</v>
      </c>
      <c r="AA55" s="41">
        <f>+(273/489)*100%</f>
        <v>0.55828220858895705</v>
      </c>
      <c r="AB55" s="39" t="s">
        <v>274</v>
      </c>
      <c r="AC55" s="114"/>
      <c r="AD55" s="100"/>
      <c r="AE55" s="100"/>
    </row>
    <row r="56" spans="1:31" ht="48" customHeight="1">
      <c r="A56" s="100"/>
      <c r="B56" s="19">
        <v>24</v>
      </c>
      <c r="C56" s="20" t="s">
        <v>259</v>
      </c>
      <c r="D56" s="106"/>
      <c r="E56" s="106"/>
      <c r="F56" s="106"/>
      <c r="G56" s="106"/>
      <c r="H56" s="106"/>
      <c r="I56" s="103"/>
      <c r="J56" s="103"/>
      <c r="K56" s="103"/>
      <c r="L56" s="97"/>
      <c r="M56" s="97"/>
      <c r="N56" s="97"/>
      <c r="O56" s="106"/>
      <c r="P56" s="113"/>
      <c r="Q56" s="107"/>
      <c r="R56" s="107"/>
      <c r="S56" s="107"/>
      <c r="T56" s="106"/>
      <c r="U56" s="106"/>
      <c r="V56" s="100"/>
      <c r="W56" s="115"/>
      <c r="X56" s="33" t="s">
        <v>171</v>
      </c>
      <c r="Y56" s="33" t="s">
        <v>103</v>
      </c>
      <c r="Z56" s="33" t="s">
        <v>169</v>
      </c>
      <c r="AA56" s="29">
        <v>0</v>
      </c>
      <c r="AB56" s="38" t="s">
        <v>172</v>
      </c>
      <c r="AC56" s="112"/>
      <c r="AD56" s="100"/>
      <c r="AE56" s="100"/>
    </row>
    <row r="57" spans="1:31" ht="63.95" customHeight="1">
      <c r="A57" s="100"/>
      <c r="B57" s="19">
        <v>24</v>
      </c>
      <c r="C57" s="20" t="s">
        <v>259</v>
      </c>
      <c r="D57" s="106"/>
      <c r="E57" s="106"/>
      <c r="F57" s="106"/>
      <c r="G57" s="106"/>
      <c r="H57" s="106"/>
      <c r="I57" s="103"/>
      <c r="J57" s="103"/>
      <c r="K57" s="103"/>
      <c r="L57" s="97"/>
      <c r="M57" s="97"/>
      <c r="N57" s="97"/>
      <c r="O57" s="106"/>
      <c r="P57" s="32" t="s">
        <v>275</v>
      </c>
      <c r="Q57" s="107"/>
      <c r="R57" s="107"/>
      <c r="S57" s="107"/>
      <c r="T57" s="106"/>
      <c r="U57" s="106"/>
      <c r="V57" s="100"/>
      <c r="W57" s="60" t="s">
        <v>276</v>
      </c>
      <c r="X57" s="33" t="s">
        <v>256</v>
      </c>
      <c r="Y57" s="33" t="s">
        <v>52</v>
      </c>
      <c r="Z57" s="60" t="s">
        <v>277</v>
      </c>
      <c r="AA57" s="38" t="s">
        <v>92</v>
      </c>
      <c r="AB57" s="39" t="s">
        <v>278</v>
      </c>
      <c r="AC57" s="36" t="str">
        <f>AA57</f>
        <v>NA</v>
      </c>
      <c r="AD57" s="100"/>
      <c r="AE57" s="100"/>
    </row>
    <row r="58" spans="1:31" ht="408" customHeight="1">
      <c r="A58" s="100">
        <v>25</v>
      </c>
      <c r="B58" s="19">
        <v>25</v>
      </c>
      <c r="C58" s="20" t="s">
        <v>35</v>
      </c>
      <c r="D58" s="106" t="s">
        <v>35</v>
      </c>
      <c r="E58" s="106" t="s">
        <v>279</v>
      </c>
      <c r="F58" s="106" t="s">
        <v>37</v>
      </c>
      <c r="G58" s="106" t="s">
        <v>280</v>
      </c>
      <c r="H58" s="106" t="s">
        <v>281</v>
      </c>
      <c r="I58" s="107">
        <v>2</v>
      </c>
      <c r="J58" s="107">
        <v>3</v>
      </c>
      <c r="K58" s="107" t="s">
        <v>204</v>
      </c>
      <c r="L58" s="100" t="s">
        <v>78</v>
      </c>
      <c r="M58" s="100" t="s">
        <v>49</v>
      </c>
      <c r="N58" s="97" t="s">
        <v>49</v>
      </c>
      <c r="O58" s="106" t="s">
        <v>44</v>
      </c>
      <c r="P58" s="113" t="s">
        <v>282</v>
      </c>
      <c r="Q58" s="109">
        <v>1</v>
      </c>
      <c r="R58" s="109">
        <v>1</v>
      </c>
      <c r="S58" s="109" t="s">
        <v>190</v>
      </c>
      <c r="T58" s="110" t="s">
        <v>191</v>
      </c>
      <c r="U58" s="110" t="s">
        <v>79</v>
      </c>
      <c r="V58" s="100" t="s">
        <v>80</v>
      </c>
      <c r="W58" s="33" t="s">
        <v>283</v>
      </c>
      <c r="X58" s="33" t="s">
        <v>284</v>
      </c>
      <c r="Y58" s="33" t="s">
        <v>103</v>
      </c>
      <c r="Z58" s="33" t="s">
        <v>285</v>
      </c>
      <c r="AA58" s="27">
        <f>(17*100%+75%+25%)/19</f>
        <v>0.94736842105263153</v>
      </c>
      <c r="AB58" s="61" t="s">
        <v>286</v>
      </c>
      <c r="AC58" s="119">
        <f>AVERAGE(AA58:AA60)</f>
        <v>0.98245614035087714</v>
      </c>
      <c r="AD58" s="100" t="s">
        <v>55</v>
      </c>
      <c r="AE58" s="100" t="s">
        <v>56</v>
      </c>
    </row>
    <row r="59" spans="1:31" ht="164.1" customHeight="1">
      <c r="A59" s="100"/>
      <c r="B59" s="19">
        <v>25</v>
      </c>
      <c r="C59" s="20" t="s">
        <v>35</v>
      </c>
      <c r="D59" s="106"/>
      <c r="E59" s="106"/>
      <c r="F59" s="106"/>
      <c r="G59" s="106"/>
      <c r="H59" s="106"/>
      <c r="I59" s="107"/>
      <c r="J59" s="107"/>
      <c r="K59" s="107"/>
      <c r="L59" s="100"/>
      <c r="M59" s="100"/>
      <c r="N59" s="97"/>
      <c r="O59" s="106"/>
      <c r="P59" s="113"/>
      <c r="Q59" s="109"/>
      <c r="R59" s="109"/>
      <c r="S59" s="109"/>
      <c r="T59" s="110"/>
      <c r="U59" s="110"/>
      <c r="V59" s="100"/>
      <c r="W59" s="33" t="s">
        <v>287</v>
      </c>
      <c r="X59" s="33" t="s">
        <v>82</v>
      </c>
      <c r="Y59" s="33" t="s">
        <v>122</v>
      </c>
      <c r="Z59" s="33" t="s">
        <v>288</v>
      </c>
      <c r="AA59" s="29">
        <v>1</v>
      </c>
      <c r="AB59" s="37" t="s">
        <v>289</v>
      </c>
      <c r="AC59" s="114"/>
      <c r="AD59" s="100"/>
      <c r="AE59" s="100"/>
    </row>
    <row r="60" spans="1:31" ht="48" customHeight="1">
      <c r="A60" s="100"/>
      <c r="B60" s="19">
        <v>25</v>
      </c>
      <c r="C60" s="20" t="s">
        <v>35</v>
      </c>
      <c r="D60" s="106"/>
      <c r="E60" s="106"/>
      <c r="F60" s="106"/>
      <c r="G60" s="106"/>
      <c r="H60" s="106"/>
      <c r="I60" s="107"/>
      <c r="J60" s="107"/>
      <c r="K60" s="107"/>
      <c r="L60" s="100"/>
      <c r="M60" s="100"/>
      <c r="N60" s="97"/>
      <c r="O60" s="106"/>
      <c r="P60" s="113"/>
      <c r="Q60" s="109"/>
      <c r="R60" s="109"/>
      <c r="S60" s="109"/>
      <c r="T60" s="110"/>
      <c r="U60" s="110"/>
      <c r="V60" s="100"/>
      <c r="W60" s="33" t="s">
        <v>290</v>
      </c>
      <c r="X60" s="33" t="s">
        <v>194</v>
      </c>
      <c r="Y60" s="33" t="s">
        <v>122</v>
      </c>
      <c r="Z60" s="33" t="s">
        <v>291</v>
      </c>
      <c r="AA60" s="29">
        <v>1</v>
      </c>
      <c r="AB60" s="39" t="s">
        <v>292</v>
      </c>
      <c r="AC60" s="112"/>
      <c r="AD60" s="100"/>
      <c r="AE60" s="100"/>
    </row>
    <row r="61" spans="1:31" ht="275.10000000000002" customHeight="1">
      <c r="A61" s="100"/>
      <c r="B61" s="19">
        <v>25</v>
      </c>
      <c r="C61" s="20" t="s">
        <v>35</v>
      </c>
      <c r="D61" s="106"/>
      <c r="E61" s="106"/>
      <c r="F61" s="106"/>
      <c r="G61" s="106"/>
      <c r="H61" s="106"/>
      <c r="I61" s="107"/>
      <c r="J61" s="107"/>
      <c r="K61" s="107"/>
      <c r="L61" s="100"/>
      <c r="M61" s="100"/>
      <c r="N61" s="97"/>
      <c r="O61" s="106"/>
      <c r="P61" s="113" t="s">
        <v>293</v>
      </c>
      <c r="Q61" s="109"/>
      <c r="R61" s="109"/>
      <c r="S61" s="109"/>
      <c r="T61" s="110"/>
      <c r="U61" s="110"/>
      <c r="V61" s="100"/>
      <c r="W61" s="33" t="s">
        <v>294</v>
      </c>
      <c r="X61" s="33" t="s">
        <v>121</v>
      </c>
      <c r="Y61" s="33" t="s">
        <v>122</v>
      </c>
      <c r="Z61" s="33" t="s">
        <v>295</v>
      </c>
      <c r="AA61" s="29">
        <f>(48.5%+72%+100%+100%)/4</f>
        <v>0.80125000000000002</v>
      </c>
      <c r="AB61" s="37" t="s">
        <v>296</v>
      </c>
      <c r="AC61" s="119">
        <f>AVERAGE(AA61:AA62)</f>
        <v>0.90062500000000001</v>
      </c>
      <c r="AD61" s="100"/>
      <c r="AE61" s="100"/>
    </row>
    <row r="62" spans="1:31" ht="123.95" customHeight="1">
      <c r="A62" s="100"/>
      <c r="B62" s="19">
        <v>25</v>
      </c>
      <c r="C62" s="20" t="s">
        <v>35</v>
      </c>
      <c r="D62" s="106"/>
      <c r="E62" s="106"/>
      <c r="F62" s="106"/>
      <c r="G62" s="106"/>
      <c r="H62" s="106"/>
      <c r="I62" s="107"/>
      <c r="J62" s="107"/>
      <c r="K62" s="107"/>
      <c r="L62" s="100"/>
      <c r="M62" s="100"/>
      <c r="N62" s="97"/>
      <c r="O62" s="106"/>
      <c r="P62" s="113"/>
      <c r="Q62" s="109"/>
      <c r="R62" s="109"/>
      <c r="S62" s="109"/>
      <c r="T62" s="110"/>
      <c r="U62" s="110"/>
      <c r="V62" s="100"/>
      <c r="W62" s="33" t="s">
        <v>297</v>
      </c>
      <c r="X62" s="33" t="s">
        <v>130</v>
      </c>
      <c r="Y62" s="33" t="s">
        <v>122</v>
      </c>
      <c r="Z62" s="33" t="s">
        <v>295</v>
      </c>
      <c r="AA62" s="41">
        <v>1</v>
      </c>
      <c r="AB62" s="39" t="s">
        <v>298</v>
      </c>
      <c r="AC62" s="112"/>
      <c r="AD62" s="100"/>
      <c r="AE62" s="100"/>
    </row>
    <row r="63" spans="1:31" ht="409.5" customHeight="1">
      <c r="A63" s="100"/>
      <c r="B63" s="19">
        <v>25</v>
      </c>
      <c r="C63" s="20" t="s">
        <v>35</v>
      </c>
      <c r="D63" s="106"/>
      <c r="E63" s="106"/>
      <c r="F63" s="106"/>
      <c r="G63" s="106"/>
      <c r="H63" s="106"/>
      <c r="I63" s="107"/>
      <c r="J63" s="107"/>
      <c r="K63" s="107"/>
      <c r="L63" s="100"/>
      <c r="M63" s="100"/>
      <c r="N63" s="97"/>
      <c r="O63" s="106"/>
      <c r="P63" s="32" t="s">
        <v>299</v>
      </c>
      <c r="Q63" s="109"/>
      <c r="R63" s="109"/>
      <c r="S63" s="109"/>
      <c r="T63" s="110"/>
      <c r="U63" s="110"/>
      <c r="V63" s="100"/>
      <c r="W63" s="33" t="s">
        <v>300</v>
      </c>
      <c r="X63" s="33" t="s">
        <v>284</v>
      </c>
      <c r="Y63" s="33" t="s">
        <v>122</v>
      </c>
      <c r="Z63" s="33" t="s">
        <v>301</v>
      </c>
      <c r="AA63" s="41">
        <f>54%</f>
        <v>0.54</v>
      </c>
      <c r="AB63" s="37" t="s">
        <v>302</v>
      </c>
      <c r="AC63" s="36">
        <f>AA63</f>
        <v>0.54</v>
      </c>
      <c r="AD63" s="100"/>
      <c r="AE63" s="100"/>
    </row>
    <row r="64" spans="1:31" ht="409.5" customHeight="1">
      <c r="A64" s="100">
        <v>26</v>
      </c>
      <c r="B64" s="19">
        <v>26</v>
      </c>
      <c r="C64" s="20" t="s">
        <v>35</v>
      </c>
      <c r="D64" s="106" t="s">
        <v>35</v>
      </c>
      <c r="E64" s="106" t="s">
        <v>303</v>
      </c>
      <c r="F64" s="106" t="s">
        <v>37</v>
      </c>
      <c r="G64" s="106" t="s">
        <v>304</v>
      </c>
      <c r="H64" s="106" t="s">
        <v>305</v>
      </c>
      <c r="I64" s="107">
        <v>2</v>
      </c>
      <c r="J64" s="107">
        <v>2</v>
      </c>
      <c r="K64" s="107" t="s">
        <v>119</v>
      </c>
      <c r="L64" s="100" t="s">
        <v>78</v>
      </c>
      <c r="M64" s="100" t="s">
        <v>48</v>
      </c>
      <c r="N64" s="100" t="s">
        <v>80</v>
      </c>
      <c r="O64" s="106" t="s">
        <v>44</v>
      </c>
      <c r="P64" s="32" t="s">
        <v>299</v>
      </c>
      <c r="Q64" s="107">
        <v>1</v>
      </c>
      <c r="R64" s="107">
        <v>0</v>
      </c>
      <c r="S64" s="107" t="s">
        <v>190</v>
      </c>
      <c r="T64" s="106" t="s">
        <v>191</v>
      </c>
      <c r="U64" s="106" t="s">
        <v>79</v>
      </c>
      <c r="V64" s="100" t="s">
        <v>80</v>
      </c>
      <c r="W64" s="33" t="s">
        <v>300</v>
      </c>
      <c r="X64" s="33" t="s">
        <v>284</v>
      </c>
      <c r="Y64" s="33" t="s">
        <v>122</v>
      </c>
      <c r="Z64" s="33" t="s">
        <v>301</v>
      </c>
      <c r="AA64" s="41">
        <v>0.54</v>
      </c>
      <c r="AB64" s="37" t="s">
        <v>306</v>
      </c>
      <c r="AC64" s="36">
        <f>+AA64</f>
        <v>0.54</v>
      </c>
      <c r="AD64" s="100" t="s">
        <v>55</v>
      </c>
      <c r="AE64" s="100" t="s">
        <v>56</v>
      </c>
    </row>
    <row r="65" spans="1:31" ht="293.10000000000002" customHeight="1">
      <c r="A65" s="100"/>
      <c r="B65" s="19">
        <v>26</v>
      </c>
      <c r="C65" s="20" t="s">
        <v>35</v>
      </c>
      <c r="D65" s="106"/>
      <c r="E65" s="106"/>
      <c r="F65" s="106"/>
      <c r="G65" s="106"/>
      <c r="H65" s="106"/>
      <c r="I65" s="107"/>
      <c r="J65" s="107"/>
      <c r="K65" s="107"/>
      <c r="L65" s="100"/>
      <c r="M65" s="100"/>
      <c r="N65" s="100"/>
      <c r="O65" s="106"/>
      <c r="P65" s="113" t="s">
        <v>307</v>
      </c>
      <c r="Q65" s="107"/>
      <c r="R65" s="107"/>
      <c r="S65" s="107"/>
      <c r="T65" s="106"/>
      <c r="U65" s="106"/>
      <c r="V65" s="100"/>
      <c r="W65" s="33" t="s">
        <v>294</v>
      </c>
      <c r="X65" s="33" t="s">
        <v>121</v>
      </c>
      <c r="Y65" s="33" t="s">
        <v>122</v>
      </c>
      <c r="Z65" s="33" t="s">
        <v>308</v>
      </c>
      <c r="AA65" s="30">
        <f>(77.5%+72%+100%+100%)/4</f>
        <v>0.87375000000000003</v>
      </c>
      <c r="AB65" s="37" t="s">
        <v>309</v>
      </c>
      <c r="AC65" s="119">
        <f>AVERAGE(AA65:AA66)</f>
        <v>0.93687500000000001</v>
      </c>
      <c r="AD65" s="100"/>
      <c r="AE65" s="100"/>
    </row>
    <row r="66" spans="1:31" ht="129" customHeight="1">
      <c r="A66" s="100"/>
      <c r="B66" s="19">
        <v>26</v>
      </c>
      <c r="C66" s="20" t="s">
        <v>35</v>
      </c>
      <c r="D66" s="106"/>
      <c r="E66" s="106"/>
      <c r="F66" s="106"/>
      <c r="G66" s="106"/>
      <c r="H66" s="106"/>
      <c r="I66" s="107"/>
      <c r="J66" s="107"/>
      <c r="K66" s="107"/>
      <c r="L66" s="100"/>
      <c r="M66" s="100"/>
      <c r="N66" s="100"/>
      <c r="O66" s="106"/>
      <c r="P66" s="113"/>
      <c r="Q66" s="107"/>
      <c r="R66" s="107"/>
      <c r="S66" s="107"/>
      <c r="T66" s="106"/>
      <c r="U66" s="106"/>
      <c r="V66" s="100"/>
      <c r="W66" s="33" t="s">
        <v>297</v>
      </c>
      <c r="X66" s="33" t="s">
        <v>130</v>
      </c>
      <c r="Y66" s="33" t="s">
        <v>122</v>
      </c>
      <c r="Z66" s="33" t="s">
        <v>308</v>
      </c>
      <c r="AA66" s="41">
        <v>1</v>
      </c>
      <c r="AB66" s="39" t="s">
        <v>298</v>
      </c>
      <c r="AC66" s="112"/>
      <c r="AD66" s="100"/>
      <c r="AE66" s="100"/>
    </row>
    <row r="67" spans="1:31" ht="350.1" customHeight="1">
      <c r="A67" s="100">
        <v>28</v>
      </c>
      <c r="B67" s="19">
        <v>28</v>
      </c>
      <c r="C67" s="20" t="s">
        <v>237</v>
      </c>
      <c r="D67" s="106" t="s">
        <v>237</v>
      </c>
      <c r="E67" s="106" t="s">
        <v>310</v>
      </c>
      <c r="F67" s="106" t="s">
        <v>71</v>
      </c>
      <c r="G67" s="106" t="s">
        <v>311</v>
      </c>
      <c r="H67" s="106" t="s">
        <v>312</v>
      </c>
      <c r="I67" s="107">
        <v>3</v>
      </c>
      <c r="J67" s="107">
        <v>2</v>
      </c>
      <c r="K67" s="107" t="s">
        <v>46</v>
      </c>
      <c r="L67" s="100" t="s">
        <v>47</v>
      </c>
      <c r="M67" s="100" t="s">
        <v>48</v>
      </c>
      <c r="N67" s="100" t="s">
        <v>49</v>
      </c>
      <c r="O67" s="106" t="s">
        <v>44</v>
      </c>
      <c r="P67" s="32" t="s">
        <v>313</v>
      </c>
      <c r="Q67" s="109">
        <v>1</v>
      </c>
      <c r="R67" s="109">
        <v>0</v>
      </c>
      <c r="S67" s="109" t="s">
        <v>190</v>
      </c>
      <c r="T67" s="110" t="s">
        <v>191</v>
      </c>
      <c r="U67" s="110" t="s">
        <v>79</v>
      </c>
      <c r="V67" s="100" t="s">
        <v>80</v>
      </c>
      <c r="W67" s="33" t="s">
        <v>314</v>
      </c>
      <c r="X67" s="33" t="s">
        <v>243</v>
      </c>
      <c r="Y67" s="33" t="s">
        <v>122</v>
      </c>
      <c r="Z67" s="33" t="s">
        <v>315</v>
      </c>
      <c r="AA67" s="62">
        <f>19/19</f>
        <v>1</v>
      </c>
      <c r="AB67" s="63" t="s">
        <v>316</v>
      </c>
      <c r="AC67" s="36">
        <f>+AA67</f>
        <v>1</v>
      </c>
      <c r="AD67" s="100" t="s">
        <v>55</v>
      </c>
      <c r="AE67" s="100" t="s">
        <v>56</v>
      </c>
    </row>
    <row r="68" spans="1:31" ht="99.95" customHeight="1">
      <c r="A68" s="100"/>
      <c r="B68" s="19">
        <v>28</v>
      </c>
      <c r="C68" s="20" t="s">
        <v>237</v>
      </c>
      <c r="D68" s="106"/>
      <c r="E68" s="106"/>
      <c r="F68" s="106"/>
      <c r="G68" s="106"/>
      <c r="H68" s="106"/>
      <c r="I68" s="107"/>
      <c r="J68" s="107"/>
      <c r="K68" s="107"/>
      <c r="L68" s="100"/>
      <c r="M68" s="100"/>
      <c r="N68" s="100"/>
      <c r="O68" s="106"/>
      <c r="P68" s="32" t="s">
        <v>317</v>
      </c>
      <c r="Q68" s="109"/>
      <c r="R68" s="109"/>
      <c r="S68" s="109"/>
      <c r="T68" s="110"/>
      <c r="U68" s="110"/>
      <c r="V68" s="100"/>
      <c r="W68" s="33" t="s">
        <v>318</v>
      </c>
      <c r="X68" s="33" t="s">
        <v>243</v>
      </c>
      <c r="Y68" s="33" t="s">
        <v>122</v>
      </c>
      <c r="Z68" s="33" t="s">
        <v>315</v>
      </c>
      <c r="AA68" s="62">
        <f>19/19</f>
        <v>1</v>
      </c>
      <c r="AB68" s="63" t="s">
        <v>316</v>
      </c>
      <c r="AC68" s="36">
        <f>+AA68</f>
        <v>1</v>
      </c>
      <c r="AD68" s="100"/>
      <c r="AE68" s="100"/>
    </row>
    <row r="69" spans="1:31" ht="114" customHeight="1">
      <c r="A69" s="100"/>
      <c r="B69" s="19">
        <v>28</v>
      </c>
      <c r="C69" s="20" t="s">
        <v>237</v>
      </c>
      <c r="D69" s="106"/>
      <c r="E69" s="106"/>
      <c r="F69" s="106"/>
      <c r="G69" s="106"/>
      <c r="H69" s="106"/>
      <c r="I69" s="107"/>
      <c r="J69" s="107"/>
      <c r="K69" s="107"/>
      <c r="L69" s="100"/>
      <c r="M69" s="100"/>
      <c r="N69" s="100"/>
      <c r="O69" s="106"/>
      <c r="P69" s="32" t="s">
        <v>319</v>
      </c>
      <c r="Q69" s="109"/>
      <c r="R69" s="109"/>
      <c r="S69" s="109"/>
      <c r="T69" s="110"/>
      <c r="U69" s="110"/>
      <c r="V69" s="100"/>
      <c r="W69" s="33" t="s">
        <v>320</v>
      </c>
      <c r="X69" s="33" t="s">
        <v>243</v>
      </c>
      <c r="Y69" s="33" t="s">
        <v>122</v>
      </c>
      <c r="Z69" s="33" t="s">
        <v>315</v>
      </c>
      <c r="AA69" s="62">
        <f>19/19</f>
        <v>1</v>
      </c>
      <c r="AB69" s="63" t="s">
        <v>316</v>
      </c>
      <c r="AC69" s="36">
        <f>+AA69</f>
        <v>1</v>
      </c>
      <c r="AD69" s="100"/>
      <c r="AE69" s="100"/>
    </row>
    <row r="70" spans="1:31" ht="96" customHeight="1">
      <c r="A70" s="100"/>
      <c r="B70" s="19">
        <v>28</v>
      </c>
      <c r="C70" s="20" t="s">
        <v>237</v>
      </c>
      <c r="D70" s="106"/>
      <c r="E70" s="106"/>
      <c r="F70" s="106"/>
      <c r="G70" s="106"/>
      <c r="H70" s="106"/>
      <c r="I70" s="107"/>
      <c r="J70" s="107"/>
      <c r="K70" s="107"/>
      <c r="L70" s="100"/>
      <c r="M70" s="100"/>
      <c r="N70" s="100"/>
      <c r="O70" s="106"/>
      <c r="P70" s="32" t="s">
        <v>321</v>
      </c>
      <c r="Q70" s="109"/>
      <c r="R70" s="109"/>
      <c r="S70" s="109"/>
      <c r="T70" s="110"/>
      <c r="U70" s="110"/>
      <c r="V70" s="100"/>
      <c r="W70" s="33" t="s">
        <v>322</v>
      </c>
      <c r="X70" s="33" t="s">
        <v>243</v>
      </c>
      <c r="Y70" s="33" t="s">
        <v>122</v>
      </c>
      <c r="Z70" s="33" t="s">
        <v>323</v>
      </c>
      <c r="AA70" s="64">
        <f>166/166</f>
        <v>1</v>
      </c>
      <c r="AB70" s="53" t="s">
        <v>324</v>
      </c>
      <c r="AC70" s="36">
        <f>+AA70</f>
        <v>1</v>
      </c>
      <c r="AD70" s="100"/>
      <c r="AE70" s="100"/>
    </row>
    <row r="71" spans="1:31" ht="92.1" customHeight="1">
      <c r="A71" s="100">
        <v>31</v>
      </c>
      <c r="B71" s="19">
        <v>31</v>
      </c>
      <c r="C71" s="20" t="s">
        <v>94</v>
      </c>
      <c r="D71" s="106" t="s">
        <v>94</v>
      </c>
      <c r="E71" s="106" t="s">
        <v>325</v>
      </c>
      <c r="F71" s="106" t="s">
        <v>71</v>
      </c>
      <c r="G71" s="106" t="s">
        <v>326</v>
      </c>
      <c r="H71" s="106" t="s">
        <v>327</v>
      </c>
      <c r="I71" s="107">
        <v>4</v>
      </c>
      <c r="J71" s="107">
        <v>3</v>
      </c>
      <c r="K71" s="107" t="s">
        <v>98</v>
      </c>
      <c r="L71" s="100" t="s">
        <v>41</v>
      </c>
      <c r="M71" s="100" t="s">
        <v>49</v>
      </c>
      <c r="N71" s="100" t="s">
        <v>75</v>
      </c>
      <c r="O71" s="106" t="s">
        <v>44</v>
      </c>
      <c r="P71" s="32" t="s">
        <v>328</v>
      </c>
      <c r="Q71" s="107">
        <v>3</v>
      </c>
      <c r="R71" s="107">
        <v>1</v>
      </c>
      <c r="S71" s="107" t="s">
        <v>100</v>
      </c>
      <c r="T71" s="106" t="s">
        <v>47</v>
      </c>
      <c r="U71" s="106" t="s">
        <v>79</v>
      </c>
      <c r="V71" s="100" t="s">
        <v>80</v>
      </c>
      <c r="W71" s="33" t="s">
        <v>329</v>
      </c>
      <c r="X71" s="33" t="s">
        <v>330</v>
      </c>
      <c r="Y71" s="33" t="s">
        <v>59</v>
      </c>
      <c r="Z71" s="33" t="s">
        <v>331</v>
      </c>
      <c r="AA71" s="29">
        <v>0.6</v>
      </c>
      <c r="AB71" s="61" t="s">
        <v>332</v>
      </c>
      <c r="AC71" s="36">
        <f>+AA71</f>
        <v>0.6</v>
      </c>
      <c r="AD71" s="100" t="s">
        <v>55</v>
      </c>
      <c r="AE71" s="100" t="s">
        <v>56</v>
      </c>
    </row>
    <row r="72" spans="1:31" ht="255">
      <c r="A72" s="100"/>
      <c r="B72" s="19">
        <v>31</v>
      </c>
      <c r="C72" s="20" t="s">
        <v>94</v>
      </c>
      <c r="D72" s="106"/>
      <c r="E72" s="106"/>
      <c r="F72" s="106"/>
      <c r="G72" s="106"/>
      <c r="H72" s="106"/>
      <c r="I72" s="107"/>
      <c r="J72" s="107"/>
      <c r="K72" s="107"/>
      <c r="L72" s="100"/>
      <c r="M72" s="100"/>
      <c r="N72" s="100"/>
      <c r="O72" s="106"/>
      <c r="P72" s="32" t="s">
        <v>333</v>
      </c>
      <c r="Q72" s="107"/>
      <c r="R72" s="107"/>
      <c r="S72" s="107"/>
      <c r="T72" s="106"/>
      <c r="U72" s="106"/>
      <c r="V72" s="100"/>
      <c r="W72" s="33" t="s">
        <v>334</v>
      </c>
      <c r="X72" s="33" t="s">
        <v>102</v>
      </c>
      <c r="Y72" s="33" t="s">
        <v>59</v>
      </c>
      <c r="Z72" s="33" t="s">
        <v>335</v>
      </c>
      <c r="AA72" s="29">
        <f>(70%+90%+100%)/3</f>
        <v>0.8666666666666667</v>
      </c>
      <c r="AB72" s="65" t="s">
        <v>336</v>
      </c>
      <c r="AC72" s="51">
        <f t="shared" ref="AC72:AC76" si="2">+AA72</f>
        <v>0.8666666666666667</v>
      </c>
      <c r="AD72" s="100"/>
      <c r="AE72" s="100"/>
    </row>
    <row r="73" spans="1:31" ht="176.1" customHeight="1">
      <c r="A73" s="100"/>
      <c r="B73" s="19">
        <v>31</v>
      </c>
      <c r="C73" s="20" t="s">
        <v>94</v>
      </c>
      <c r="D73" s="106"/>
      <c r="E73" s="106"/>
      <c r="F73" s="106"/>
      <c r="G73" s="106"/>
      <c r="H73" s="106"/>
      <c r="I73" s="107"/>
      <c r="J73" s="107"/>
      <c r="K73" s="107"/>
      <c r="L73" s="100"/>
      <c r="M73" s="100"/>
      <c r="N73" s="100"/>
      <c r="O73" s="106"/>
      <c r="P73" s="32" t="s">
        <v>337</v>
      </c>
      <c r="Q73" s="107"/>
      <c r="R73" s="107"/>
      <c r="S73" s="107"/>
      <c r="T73" s="106"/>
      <c r="U73" s="106"/>
      <c r="V73" s="100"/>
      <c r="W73" s="33" t="s">
        <v>338</v>
      </c>
      <c r="X73" s="33" t="s">
        <v>339</v>
      </c>
      <c r="Y73" s="33" t="s">
        <v>59</v>
      </c>
      <c r="Z73" s="33" t="s">
        <v>340</v>
      </c>
      <c r="AA73" s="30">
        <f>(27%+75%+100%)/3</f>
        <v>0.67333333333333334</v>
      </c>
      <c r="AB73" s="65" t="s">
        <v>341</v>
      </c>
      <c r="AC73" s="36">
        <f t="shared" si="2"/>
        <v>0.67333333333333334</v>
      </c>
      <c r="AD73" s="100"/>
      <c r="AE73" s="100"/>
    </row>
    <row r="74" spans="1:31" ht="193.5">
      <c r="A74" s="100"/>
      <c r="B74" s="19">
        <v>31</v>
      </c>
      <c r="C74" s="20" t="s">
        <v>94</v>
      </c>
      <c r="D74" s="106"/>
      <c r="E74" s="106"/>
      <c r="F74" s="106"/>
      <c r="G74" s="106"/>
      <c r="H74" s="106"/>
      <c r="I74" s="107"/>
      <c r="J74" s="107"/>
      <c r="K74" s="107"/>
      <c r="L74" s="100"/>
      <c r="M74" s="100"/>
      <c r="N74" s="100"/>
      <c r="O74" s="106"/>
      <c r="P74" s="32" t="s">
        <v>342</v>
      </c>
      <c r="Q74" s="107"/>
      <c r="R74" s="107"/>
      <c r="S74" s="107"/>
      <c r="T74" s="106"/>
      <c r="U74" s="106"/>
      <c r="V74" s="100"/>
      <c r="W74" s="33" t="s">
        <v>343</v>
      </c>
      <c r="X74" s="46" t="s">
        <v>121</v>
      </c>
      <c r="Y74" s="33" t="s">
        <v>59</v>
      </c>
      <c r="Z74" s="33" t="s">
        <v>344</v>
      </c>
      <c r="AA74" s="30">
        <f>IF(((173%+63%+85%+100%)/4)&gt;100%,100%)</f>
        <v>1</v>
      </c>
      <c r="AB74" s="65" t="s">
        <v>345</v>
      </c>
      <c r="AC74" s="36">
        <f>AA74</f>
        <v>1</v>
      </c>
      <c r="AD74" s="100"/>
      <c r="AE74" s="100"/>
    </row>
    <row r="75" spans="1:31" ht="216.95" customHeight="1">
      <c r="A75" s="100"/>
      <c r="B75" s="19">
        <v>31</v>
      </c>
      <c r="C75" s="20" t="s">
        <v>94</v>
      </c>
      <c r="D75" s="106"/>
      <c r="E75" s="106"/>
      <c r="F75" s="106"/>
      <c r="G75" s="106"/>
      <c r="H75" s="106"/>
      <c r="I75" s="107"/>
      <c r="J75" s="107"/>
      <c r="K75" s="107"/>
      <c r="L75" s="100"/>
      <c r="M75" s="100"/>
      <c r="N75" s="100"/>
      <c r="O75" s="106"/>
      <c r="P75" s="32" t="s">
        <v>346</v>
      </c>
      <c r="Q75" s="107"/>
      <c r="R75" s="107"/>
      <c r="S75" s="107"/>
      <c r="T75" s="106"/>
      <c r="U75" s="106"/>
      <c r="V75" s="100"/>
      <c r="W75" s="33" t="s">
        <v>347</v>
      </c>
      <c r="X75" s="33" t="s">
        <v>339</v>
      </c>
      <c r="Y75" s="33" t="s">
        <v>59</v>
      </c>
      <c r="Z75" s="33" t="s">
        <v>348</v>
      </c>
      <c r="AA75" s="30">
        <f>(59%+150%+85%+98%)/4</f>
        <v>0.98</v>
      </c>
      <c r="AB75" s="65" t="s">
        <v>349</v>
      </c>
      <c r="AC75" s="51">
        <f t="shared" si="2"/>
        <v>0.98</v>
      </c>
      <c r="AD75" s="100"/>
      <c r="AE75" s="100"/>
    </row>
    <row r="76" spans="1:31" ht="120">
      <c r="A76" s="100"/>
      <c r="B76" s="66">
        <v>31</v>
      </c>
      <c r="C76" s="20" t="s">
        <v>94</v>
      </c>
      <c r="D76" s="106"/>
      <c r="E76" s="106"/>
      <c r="F76" s="106"/>
      <c r="G76" s="106"/>
      <c r="H76" s="106"/>
      <c r="I76" s="107"/>
      <c r="J76" s="107"/>
      <c r="K76" s="107"/>
      <c r="L76" s="100"/>
      <c r="M76" s="100"/>
      <c r="N76" s="100"/>
      <c r="O76" s="106"/>
      <c r="P76" s="32" t="s">
        <v>350</v>
      </c>
      <c r="Q76" s="107"/>
      <c r="R76" s="107"/>
      <c r="S76" s="107"/>
      <c r="T76" s="106"/>
      <c r="U76" s="106"/>
      <c r="V76" s="100"/>
      <c r="W76" s="33" t="s">
        <v>351</v>
      </c>
      <c r="X76" s="33" t="s">
        <v>330</v>
      </c>
      <c r="Y76" s="33" t="s">
        <v>59</v>
      </c>
      <c r="Z76" s="33" t="s">
        <v>352</v>
      </c>
      <c r="AA76" s="29">
        <v>1</v>
      </c>
      <c r="AB76" s="35" t="s">
        <v>353</v>
      </c>
      <c r="AC76" s="36">
        <f t="shared" si="2"/>
        <v>1</v>
      </c>
      <c r="AD76" s="100"/>
      <c r="AE76" s="100"/>
    </row>
    <row r="77" spans="1:31" ht="111.95" customHeight="1">
      <c r="A77" s="132">
        <v>34</v>
      </c>
      <c r="B77" s="66">
        <v>34</v>
      </c>
      <c r="C77" s="67" t="s">
        <v>114</v>
      </c>
      <c r="D77" s="115" t="s">
        <v>114</v>
      </c>
      <c r="E77" s="115" t="s">
        <v>354</v>
      </c>
      <c r="F77" s="115" t="s">
        <v>37</v>
      </c>
      <c r="G77" s="106" t="s">
        <v>355</v>
      </c>
      <c r="H77" s="106" t="s">
        <v>356</v>
      </c>
      <c r="I77" s="105">
        <v>3</v>
      </c>
      <c r="J77" s="105">
        <v>3</v>
      </c>
      <c r="K77" s="107" t="s">
        <v>74</v>
      </c>
      <c r="L77" s="100" t="s">
        <v>47</v>
      </c>
      <c r="M77" s="100" t="s">
        <v>49</v>
      </c>
      <c r="N77" s="97" t="s">
        <v>75</v>
      </c>
      <c r="O77" s="106" t="s">
        <v>44</v>
      </c>
      <c r="P77" s="113" t="s">
        <v>357</v>
      </c>
      <c r="Q77" s="109">
        <v>2</v>
      </c>
      <c r="R77" s="109">
        <v>1</v>
      </c>
      <c r="S77" s="103" t="s">
        <v>77</v>
      </c>
      <c r="T77" s="104" t="s">
        <v>78</v>
      </c>
      <c r="U77" s="106" t="s">
        <v>79</v>
      </c>
      <c r="V77" s="97" t="s">
        <v>80</v>
      </c>
      <c r="W77" s="33" t="s">
        <v>358</v>
      </c>
      <c r="X77" s="33" t="s">
        <v>256</v>
      </c>
      <c r="Y77" s="33" t="s">
        <v>122</v>
      </c>
      <c r="Z77" s="33" t="s">
        <v>359</v>
      </c>
      <c r="AA77" s="34">
        <v>1</v>
      </c>
      <c r="AB77" s="37" t="s">
        <v>360</v>
      </c>
      <c r="AC77" s="111">
        <f>AVERAGE(AA77:AA82)</f>
        <v>0.70625000000000004</v>
      </c>
      <c r="AD77" s="97" t="s">
        <v>55</v>
      </c>
      <c r="AE77" s="100" t="s">
        <v>56</v>
      </c>
    </row>
    <row r="78" spans="1:31" ht="96" customHeight="1">
      <c r="A78" s="124"/>
      <c r="B78" s="66">
        <v>34</v>
      </c>
      <c r="C78" s="20" t="s">
        <v>114</v>
      </c>
      <c r="D78" s="106"/>
      <c r="E78" s="106"/>
      <c r="F78" s="107"/>
      <c r="G78" s="106"/>
      <c r="H78" s="106"/>
      <c r="I78" s="105"/>
      <c r="J78" s="105"/>
      <c r="K78" s="107"/>
      <c r="L78" s="100"/>
      <c r="M78" s="100"/>
      <c r="N78" s="97"/>
      <c r="O78" s="106"/>
      <c r="P78" s="113"/>
      <c r="Q78" s="109"/>
      <c r="R78" s="109"/>
      <c r="S78" s="103"/>
      <c r="T78" s="104"/>
      <c r="U78" s="106"/>
      <c r="V78" s="97"/>
      <c r="W78" s="33" t="s">
        <v>361</v>
      </c>
      <c r="X78" s="33" t="s">
        <v>126</v>
      </c>
      <c r="Y78" s="33" t="s">
        <v>122</v>
      </c>
      <c r="Z78" s="33" t="s">
        <v>362</v>
      </c>
      <c r="AA78" s="29">
        <v>0.81</v>
      </c>
      <c r="AB78" s="40" t="s">
        <v>363</v>
      </c>
      <c r="AC78" s="114"/>
      <c r="AD78" s="97"/>
      <c r="AE78" s="100"/>
    </row>
    <row r="79" spans="1:31" ht="111.95" customHeight="1">
      <c r="A79" s="124"/>
      <c r="B79" s="66">
        <v>34</v>
      </c>
      <c r="C79" s="20" t="s">
        <v>114</v>
      </c>
      <c r="D79" s="106"/>
      <c r="E79" s="106"/>
      <c r="F79" s="107"/>
      <c r="G79" s="106"/>
      <c r="H79" s="106"/>
      <c r="I79" s="105"/>
      <c r="J79" s="105"/>
      <c r="K79" s="107"/>
      <c r="L79" s="100"/>
      <c r="M79" s="100"/>
      <c r="N79" s="97"/>
      <c r="O79" s="106"/>
      <c r="P79" s="113"/>
      <c r="Q79" s="109"/>
      <c r="R79" s="109"/>
      <c r="S79" s="103"/>
      <c r="T79" s="104"/>
      <c r="U79" s="106"/>
      <c r="V79" s="97"/>
      <c r="W79" s="33" t="s">
        <v>364</v>
      </c>
      <c r="X79" s="33" t="s">
        <v>330</v>
      </c>
      <c r="Y79" s="33" t="s">
        <v>122</v>
      </c>
      <c r="Z79" s="33" t="s">
        <v>365</v>
      </c>
      <c r="AA79" s="29">
        <v>0.65</v>
      </c>
      <c r="AB79" s="68" t="s">
        <v>366</v>
      </c>
      <c r="AC79" s="114"/>
      <c r="AD79" s="97"/>
      <c r="AE79" s="100"/>
    </row>
    <row r="80" spans="1:31" ht="111.95" customHeight="1">
      <c r="A80" s="124"/>
      <c r="B80" s="66">
        <v>34</v>
      </c>
      <c r="C80" s="20" t="s">
        <v>114</v>
      </c>
      <c r="D80" s="106"/>
      <c r="E80" s="106"/>
      <c r="F80" s="107"/>
      <c r="G80" s="106"/>
      <c r="H80" s="106"/>
      <c r="I80" s="105"/>
      <c r="J80" s="105"/>
      <c r="K80" s="107"/>
      <c r="L80" s="100"/>
      <c r="M80" s="100"/>
      <c r="N80" s="97"/>
      <c r="O80" s="106"/>
      <c r="P80" s="113"/>
      <c r="Q80" s="109"/>
      <c r="R80" s="109"/>
      <c r="S80" s="103"/>
      <c r="T80" s="104"/>
      <c r="U80" s="106"/>
      <c r="V80" s="97"/>
      <c r="W80" s="33" t="s">
        <v>364</v>
      </c>
      <c r="X80" s="33" t="s">
        <v>134</v>
      </c>
      <c r="Y80" s="33" t="s">
        <v>122</v>
      </c>
      <c r="Z80" s="33" t="s">
        <v>367</v>
      </c>
      <c r="AA80" s="29" t="s">
        <v>92</v>
      </c>
      <c r="AB80" s="61" t="s">
        <v>368</v>
      </c>
      <c r="AC80" s="114"/>
      <c r="AD80" s="97"/>
      <c r="AE80" s="100"/>
    </row>
    <row r="81" spans="1:31" ht="80.099999999999994" customHeight="1">
      <c r="A81" s="124"/>
      <c r="B81" s="66">
        <v>34</v>
      </c>
      <c r="C81" s="20" t="s">
        <v>114</v>
      </c>
      <c r="D81" s="106"/>
      <c r="E81" s="106"/>
      <c r="F81" s="107"/>
      <c r="G81" s="106"/>
      <c r="H81" s="106"/>
      <c r="I81" s="105"/>
      <c r="J81" s="105"/>
      <c r="K81" s="107"/>
      <c r="L81" s="100"/>
      <c r="M81" s="100"/>
      <c r="N81" s="97"/>
      <c r="O81" s="106"/>
      <c r="P81" s="113"/>
      <c r="Q81" s="109"/>
      <c r="R81" s="109"/>
      <c r="S81" s="103"/>
      <c r="T81" s="104"/>
      <c r="U81" s="106"/>
      <c r="V81" s="97"/>
      <c r="W81" s="33" t="s">
        <v>369</v>
      </c>
      <c r="X81" s="33" t="s">
        <v>370</v>
      </c>
      <c r="Y81" s="33" t="s">
        <v>122</v>
      </c>
      <c r="Z81" s="33" t="s">
        <v>371</v>
      </c>
      <c r="AA81" s="41">
        <f>(92%+6.25%)/2</f>
        <v>0.49125000000000002</v>
      </c>
      <c r="AB81" s="48" t="s">
        <v>372</v>
      </c>
      <c r="AC81" s="114"/>
      <c r="AD81" s="97"/>
      <c r="AE81" s="100"/>
    </row>
    <row r="82" spans="1:31" ht="222" customHeight="1">
      <c r="A82" s="124"/>
      <c r="B82" s="66">
        <v>34</v>
      </c>
      <c r="C82" s="20" t="s">
        <v>114</v>
      </c>
      <c r="D82" s="106"/>
      <c r="E82" s="106"/>
      <c r="F82" s="107"/>
      <c r="G82" s="106"/>
      <c r="H82" s="106"/>
      <c r="I82" s="105"/>
      <c r="J82" s="105"/>
      <c r="K82" s="107"/>
      <c r="L82" s="100"/>
      <c r="M82" s="100"/>
      <c r="N82" s="97"/>
      <c r="O82" s="106"/>
      <c r="P82" s="113"/>
      <c r="Q82" s="109"/>
      <c r="R82" s="109"/>
      <c r="S82" s="103"/>
      <c r="T82" s="104"/>
      <c r="U82" s="106"/>
      <c r="V82" s="97"/>
      <c r="W82" s="33" t="s">
        <v>373</v>
      </c>
      <c r="X82" s="33" t="s">
        <v>269</v>
      </c>
      <c r="Y82" s="33" t="s">
        <v>122</v>
      </c>
      <c r="Z82" s="33" t="s">
        <v>374</v>
      </c>
      <c r="AA82" s="69">
        <f>(88%+9%+35%+100%)/4</f>
        <v>0.57999999999999996</v>
      </c>
      <c r="AB82" s="65" t="s">
        <v>375</v>
      </c>
      <c r="AC82" s="112"/>
      <c r="AD82" s="97"/>
      <c r="AE82" s="100"/>
    </row>
    <row r="83" spans="1:31" ht="153" customHeight="1">
      <c r="A83" s="124"/>
      <c r="B83" s="66">
        <v>34</v>
      </c>
      <c r="C83" s="20" t="s">
        <v>114</v>
      </c>
      <c r="D83" s="106"/>
      <c r="E83" s="106"/>
      <c r="F83" s="107"/>
      <c r="G83" s="106"/>
      <c r="H83" s="106"/>
      <c r="I83" s="105"/>
      <c r="J83" s="105"/>
      <c r="K83" s="107"/>
      <c r="L83" s="100"/>
      <c r="M83" s="100"/>
      <c r="N83" s="97"/>
      <c r="O83" s="106"/>
      <c r="P83" s="113" t="s">
        <v>376</v>
      </c>
      <c r="Q83" s="109"/>
      <c r="R83" s="109"/>
      <c r="S83" s="103"/>
      <c r="T83" s="104"/>
      <c r="U83" s="106"/>
      <c r="V83" s="97"/>
      <c r="W83" s="115" t="s">
        <v>377</v>
      </c>
      <c r="X83" s="33" t="s">
        <v>330</v>
      </c>
      <c r="Y83" s="33" t="s">
        <v>122</v>
      </c>
      <c r="Z83" s="33" t="s">
        <v>378</v>
      </c>
      <c r="AA83" s="34">
        <f>(60%+2%)/2</f>
        <v>0.31</v>
      </c>
      <c r="AB83" s="68" t="s">
        <v>379</v>
      </c>
      <c r="AC83" s="111">
        <f>AVERAGE(AA83:AA86)</f>
        <v>0.53999999999999992</v>
      </c>
      <c r="AD83" s="97"/>
      <c r="AE83" s="100"/>
    </row>
    <row r="84" spans="1:31" ht="57" customHeight="1">
      <c r="A84" s="124"/>
      <c r="B84" s="66">
        <v>34</v>
      </c>
      <c r="C84" s="20" t="s">
        <v>114</v>
      </c>
      <c r="D84" s="106"/>
      <c r="E84" s="106"/>
      <c r="F84" s="107"/>
      <c r="G84" s="106"/>
      <c r="H84" s="106"/>
      <c r="I84" s="105"/>
      <c r="J84" s="105"/>
      <c r="K84" s="107"/>
      <c r="L84" s="100"/>
      <c r="M84" s="100"/>
      <c r="N84" s="97"/>
      <c r="O84" s="106"/>
      <c r="P84" s="113"/>
      <c r="Q84" s="109"/>
      <c r="R84" s="109"/>
      <c r="S84" s="103"/>
      <c r="T84" s="104"/>
      <c r="U84" s="106"/>
      <c r="V84" s="97"/>
      <c r="W84" s="115"/>
      <c r="X84" s="33" t="s">
        <v>134</v>
      </c>
      <c r="Y84" s="33" t="s">
        <v>122</v>
      </c>
      <c r="Z84" s="33" t="s">
        <v>380</v>
      </c>
      <c r="AA84" s="29">
        <v>0.85</v>
      </c>
      <c r="AB84" s="26" t="s">
        <v>381</v>
      </c>
      <c r="AC84" s="114"/>
      <c r="AD84" s="97"/>
      <c r="AE84" s="100"/>
    </row>
    <row r="85" spans="1:31" ht="135" customHeight="1">
      <c r="A85" s="124"/>
      <c r="B85" s="66">
        <v>34</v>
      </c>
      <c r="C85" s="20" t="s">
        <v>114</v>
      </c>
      <c r="D85" s="106"/>
      <c r="E85" s="106"/>
      <c r="F85" s="107"/>
      <c r="G85" s="106"/>
      <c r="H85" s="106"/>
      <c r="I85" s="105"/>
      <c r="J85" s="105"/>
      <c r="K85" s="107"/>
      <c r="L85" s="100"/>
      <c r="M85" s="100"/>
      <c r="N85" s="97"/>
      <c r="O85" s="106"/>
      <c r="P85" s="113"/>
      <c r="Q85" s="109"/>
      <c r="R85" s="109"/>
      <c r="S85" s="103"/>
      <c r="T85" s="104"/>
      <c r="U85" s="106"/>
      <c r="V85" s="97"/>
      <c r="W85" s="115"/>
      <c r="X85" s="33" t="s">
        <v>370</v>
      </c>
      <c r="Y85" s="33" t="s">
        <v>122</v>
      </c>
      <c r="Z85" s="33" t="s">
        <v>382</v>
      </c>
      <c r="AA85" s="29">
        <f>(0%+92%)/2</f>
        <v>0.46</v>
      </c>
      <c r="AB85" s="61" t="s">
        <v>383</v>
      </c>
      <c r="AC85" s="114"/>
      <c r="AD85" s="97"/>
      <c r="AE85" s="100"/>
    </row>
    <row r="86" spans="1:31" ht="48" customHeight="1">
      <c r="A86" s="132"/>
      <c r="B86" s="66">
        <v>34</v>
      </c>
      <c r="C86" s="67" t="s">
        <v>114</v>
      </c>
      <c r="D86" s="115"/>
      <c r="E86" s="115"/>
      <c r="F86" s="115"/>
      <c r="G86" s="106"/>
      <c r="H86" s="106"/>
      <c r="I86" s="105"/>
      <c r="J86" s="105"/>
      <c r="K86" s="107"/>
      <c r="L86" s="100"/>
      <c r="M86" s="100"/>
      <c r="N86" s="97"/>
      <c r="O86" s="106"/>
      <c r="P86" s="113"/>
      <c r="Q86" s="109"/>
      <c r="R86" s="109"/>
      <c r="S86" s="103"/>
      <c r="T86" s="104"/>
      <c r="U86" s="106"/>
      <c r="V86" s="97"/>
      <c r="W86" s="33" t="s">
        <v>384</v>
      </c>
      <c r="X86" s="33" t="s">
        <v>256</v>
      </c>
      <c r="Y86" s="33" t="s">
        <v>122</v>
      </c>
      <c r="Z86" s="33" t="s">
        <v>385</v>
      </c>
      <c r="AA86" s="29" t="s">
        <v>92</v>
      </c>
      <c r="AB86" s="37" t="s">
        <v>386</v>
      </c>
      <c r="AC86" s="112"/>
      <c r="AD86" s="97"/>
      <c r="AE86" s="100"/>
    </row>
    <row r="87" spans="1:31" ht="105">
      <c r="A87" s="20">
        <v>37</v>
      </c>
      <c r="B87" s="20">
        <v>37</v>
      </c>
      <c r="C87" s="20" t="s">
        <v>114</v>
      </c>
      <c r="D87" s="54" t="s">
        <v>114</v>
      </c>
      <c r="E87" s="54" t="s">
        <v>387</v>
      </c>
      <c r="F87" s="54" t="s">
        <v>71</v>
      </c>
      <c r="G87" s="54" t="s">
        <v>388</v>
      </c>
      <c r="H87" s="54" t="s">
        <v>389</v>
      </c>
      <c r="I87" s="55">
        <v>3</v>
      </c>
      <c r="J87" s="55">
        <v>3</v>
      </c>
      <c r="K87" s="56" t="s">
        <v>74</v>
      </c>
      <c r="L87" s="20" t="s">
        <v>47</v>
      </c>
      <c r="M87" s="20" t="s">
        <v>49</v>
      </c>
      <c r="N87" s="20" t="s">
        <v>75</v>
      </c>
      <c r="O87" s="54" t="s">
        <v>44</v>
      </c>
      <c r="P87" s="32" t="s">
        <v>390</v>
      </c>
      <c r="Q87" s="57">
        <v>1</v>
      </c>
      <c r="R87" s="57">
        <v>1</v>
      </c>
      <c r="S87" s="56" t="s">
        <v>190</v>
      </c>
      <c r="T87" s="58" t="s">
        <v>191</v>
      </c>
      <c r="U87" s="58" t="s">
        <v>79</v>
      </c>
      <c r="V87" s="20" t="s">
        <v>80</v>
      </c>
      <c r="W87" s="33" t="s">
        <v>391</v>
      </c>
      <c r="X87" s="33" t="s">
        <v>130</v>
      </c>
      <c r="Y87" s="33" t="s">
        <v>122</v>
      </c>
      <c r="Z87" s="33" t="s">
        <v>392</v>
      </c>
      <c r="AA87" s="49">
        <v>1</v>
      </c>
      <c r="AB87" s="39" t="s">
        <v>393</v>
      </c>
      <c r="AC87" s="36">
        <f>+AA87</f>
        <v>1</v>
      </c>
      <c r="AD87" s="20" t="s">
        <v>55</v>
      </c>
      <c r="AE87" s="19" t="s">
        <v>56</v>
      </c>
    </row>
    <row r="88" spans="1:31" ht="75">
      <c r="A88" s="100">
        <v>38</v>
      </c>
      <c r="B88" s="19">
        <v>38</v>
      </c>
      <c r="C88" s="20" t="s">
        <v>187</v>
      </c>
      <c r="D88" s="106" t="s">
        <v>187</v>
      </c>
      <c r="E88" s="106" t="s">
        <v>394</v>
      </c>
      <c r="F88" s="106" t="s">
        <v>37</v>
      </c>
      <c r="G88" s="106" t="s">
        <v>395</v>
      </c>
      <c r="H88" s="106" t="s">
        <v>396</v>
      </c>
      <c r="I88" s="107">
        <v>3</v>
      </c>
      <c r="J88" s="107">
        <v>3</v>
      </c>
      <c r="K88" s="107" t="s">
        <v>74</v>
      </c>
      <c r="L88" s="100" t="s">
        <v>47</v>
      </c>
      <c r="M88" s="97" t="s">
        <v>49</v>
      </c>
      <c r="N88" s="100" t="s">
        <v>75</v>
      </c>
      <c r="O88" s="106" t="s">
        <v>44</v>
      </c>
      <c r="P88" s="32" t="s">
        <v>397</v>
      </c>
      <c r="Q88" s="109">
        <v>1</v>
      </c>
      <c r="R88" s="109">
        <v>1</v>
      </c>
      <c r="S88" s="109" t="s">
        <v>190</v>
      </c>
      <c r="T88" s="110" t="s">
        <v>191</v>
      </c>
      <c r="U88" s="110" t="s">
        <v>79</v>
      </c>
      <c r="V88" s="100" t="s">
        <v>80</v>
      </c>
      <c r="W88" s="33" t="s">
        <v>398</v>
      </c>
      <c r="X88" s="33" t="s">
        <v>194</v>
      </c>
      <c r="Y88" s="33" t="s">
        <v>122</v>
      </c>
      <c r="Z88" s="33" t="s">
        <v>399</v>
      </c>
      <c r="AA88" s="34">
        <v>0.99</v>
      </c>
      <c r="AB88" s="39" t="s">
        <v>400</v>
      </c>
      <c r="AC88" s="51">
        <f t="shared" ref="AC88:AC94" si="3">+AA88</f>
        <v>0.99</v>
      </c>
      <c r="AD88" s="100" t="s">
        <v>55</v>
      </c>
      <c r="AE88" s="100" t="s">
        <v>56</v>
      </c>
    </row>
    <row r="89" spans="1:31" ht="45">
      <c r="A89" s="100"/>
      <c r="B89" s="19">
        <v>38</v>
      </c>
      <c r="C89" s="20" t="s">
        <v>187</v>
      </c>
      <c r="D89" s="106"/>
      <c r="E89" s="106"/>
      <c r="F89" s="106"/>
      <c r="G89" s="106"/>
      <c r="H89" s="106"/>
      <c r="I89" s="107"/>
      <c r="J89" s="107"/>
      <c r="K89" s="107"/>
      <c r="L89" s="100"/>
      <c r="M89" s="97"/>
      <c r="N89" s="100"/>
      <c r="O89" s="106"/>
      <c r="P89" s="32" t="s">
        <v>401</v>
      </c>
      <c r="Q89" s="109"/>
      <c r="R89" s="109"/>
      <c r="S89" s="109"/>
      <c r="T89" s="110"/>
      <c r="U89" s="110"/>
      <c r="V89" s="100"/>
      <c r="W89" s="33" t="s">
        <v>402</v>
      </c>
      <c r="X89" s="33" t="s">
        <v>194</v>
      </c>
      <c r="Y89" s="33" t="s">
        <v>103</v>
      </c>
      <c r="Z89" s="33" t="s">
        <v>403</v>
      </c>
      <c r="AA89" s="29">
        <v>1</v>
      </c>
      <c r="AB89" s="42" t="s">
        <v>404</v>
      </c>
      <c r="AC89" s="36">
        <f t="shared" si="3"/>
        <v>1</v>
      </c>
      <c r="AD89" s="100"/>
      <c r="AE89" s="100"/>
    </row>
    <row r="90" spans="1:31" ht="90">
      <c r="A90" s="100"/>
      <c r="B90" s="19">
        <v>38</v>
      </c>
      <c r="C90" s="20" t="s">
        <v>187</v>
      </c>
      <c r="D90" s="106"/>
      <c r="E90" s="106"/>
      <c r="F90" s="106"/>
      <c r="G90" s="106"/>
      <c r="H90" s="106"/>
      <c r="I90" s="107"/>
      <c r="J90" s="107"/>
      <c r="K90" s="107"/>
      <c r="L90" s="100"/>
      <c r="M90" s="97"/>
      <c r="N90" s="100"/>
      <c r="O90" s="106"/>
      <c r="P90" s="32" t="s">
        <v>405</v>
      </c>
      <c r="Q90" s="109"/>
      <c r="R90" s="109"/>
      <c r="S90" s="109"/>
      <c r="T90" s="110"/>
      <c r="U90" s="110"/>
      <c r="V90" s="100"/>
      <c r="W90" s="33" t="s">
        <v>406</v>
      </c>
      <c r="X90" s="33" t="s">
        <v>194</v>
      </c>
      <c r="Y90" s="33" t="s">
        <v>103</v>
      </c>
      <c r="Z90" s="33" t="s">
        <v>407</v>
      </c>
      <c r="AA90" s="29">
        <v>1</v>
      </c>
      <c r="AB90" s="42" t="s">
        <v>408</v>
      </c>
      <c r="AC90" s="36">
        <f t="shared" si="3"/>
        <v>1</v>
      </c>
      <c r="AD90" s="100"/>
      <c r="AE90" s="100"/>
    </row>
    <row r="91" spans="1:31" ht="80.099999999999994" customHeight="1">
      <c r="A91" s="100"/>
      <c r="B91" s="19">
        <v>38</v>
      </c>
      <c r="C91" s="20" t="s">
        <v>187</v>
      </c>
      <c r="D91" s="106"/>
      <c r="E91" s="106"/>
      <c r="F91" s="106"/>
      <c r="G91" s="106"/>
      <c r="H91" s="106"/>
      <c r="I91" s="107"/>
      <c r="J91" s="107"/>
      <c r="K91" s="107"/>
      <c r="L91" s="100"/>
      <c r="M91" s="97"/>
      <c r="N91" s="100"/>
      <c r="O91" s="106"/>
      <c r="P91" s="32" t="s">
        <v>409</v>
      </c>
      <c r="Q91" s="109"/>
      <c r="R91" s="109"/>
      <c r="S91" s="109"/>
      <c r="T91" s="110"/>
      <c r="U91" s="110"/>
      <c r="V91" s="100"/>
      <c r="W91" s="33" t="s">
        <v>410</v>
      </c>
      <c r="X91" s="33" t="s">
        <v>194</v>
      </c>
      <c r="Y91" s="33" t="s">
        <v>103</v>
      </c>
      <c r="Z91" s="33" t="s">
        <v>411</v>
      </c>
      <c r="AA91" s="38" t="s">
        <v>92</v>
      </c>
      <c r="AB91" s="39" t="s">
        <v>412</v>
      </c>
      <c r="AC91" s="36" t="str">
        <f t="shared" si="3"/>
        <v>NA</v>
      </c>
      <c r="AD91" s="100"/>
      <c r="AE91" s="100"/>
    </row>
    <row r="92" spans="1:31" ht="75">
      <c r="A92" s="100">
        <v>39</v>
      </c>
      <c r="B92" s="19">
        <v>39</v>
      </c>
      <c r="C92" s="20" t="s">
        <v>187</v>
      </c>
      <c r="D92" s="106" t="s">
        <v>187</v>
      </c>
      <c r="E92" s="106" t="s">
        <v>413</v>
      </c>
      <c r="F92" s="106" t="s">
        <v>71</v>
      </c>
      <c r="G92" s="106" t="s">
        <v>414</v>
      </c>
      <c r="H92" s="106" t="s">
        <v>415</v>
      </c>
      <c r="I92" s="107">
        <v>2</v>
      </c>
      <c r="J92" s="107">
        <v>2</v>
      </c>
      <c r="K92" s="107" t="s">
        <v>119</v>
      </c>
      <c r="L92" s="100" t="s">
        <v>78</v>
      </c>
      <c r="M92" s="100" t="s">
        <v>48</v>
      </c>
      <c r="N92" s="100" t="s">
        <v>80</v>
      </c>
      <c r="O92" s="106" t="s">
        <v>44</v>
      </c>
      <c r="P92" s="32" t="s">
        <v>205</v>
      </c>
      <c r="Q92" s="107">
        <v>0</v>
      </c>
      <c r="R92" s="107">
        <v>0</v>
      </c>
      <c r="S92" s="107" t="s">
        <v>190</v>
      </c>
      <c r="T92" s="106" t="s">
        <v>191</v>
      </c>
      <c r="U92" s="106" t="s">
        <v>79</v>
      </c>
      <c r="V92" s="100" t="s">
        <v>80</v>
      </c>
      <c r="W92" s="33" t="s">
        <v>206</v>
      </c>
      <c r="X92" s="33" t="s">
        <v>194</v>
      </c>
      <c r="Y92" s="33" t="s">
        <v>52</v>
      </c>
      <c r="Z92" s="33" t="s">
        <v>416</v>
      </c>
      <c r="AA92" s="34">
        <v>1</v>
      </c>
      <c r="AB92" s="39" t="s">
        <v>417</v>
      </c>
      <c r="AC92" s="36">
        <f t="shared" si="3"/>
        <v>1</v>
      </c>
      <c r="AD92" s="100" t="s">
        <v>55</v>
      </c>
      <c r="AE92" s="100" t="s">
        <v>56</v>
      </c>
    </row>
    <row r="93" spans="1:31" ht="90">
      <c r="A93" s="100"/>
      <c r="B93" s="19">
        <v>39</v>
      </c>
      <c r="C93" s="20" t="s">
        <v>187</v>
      </c>
      <c r="D93" s="106"/>
      <c r="E93" s="106"/>
      <c r="F93" s="106"/>
      <c r="G93" s="106"/>
      <c r="H93" s="106"/>
      <c r="I93" s="107"/>
      <c r="J93" s="107"/>
      <c r="K93" s="107"/>
      <c r="L93" s="100"/>
      <c r="M93" s="100"/>
      <c r="N93" s="100"/>
      <c r="O93" s="106"/>
      <c r="P93" s="32" t="s">
        <v>418</v>
      </c>
      <c r="Q93" s="107"/>
      <c r="R93" s="107"/>
      <c r="S93" s="107"/>
      <c r="T93" s="106"/>
      <c r="U93" s="106"/>
      <c r="V93" s="100"/>
      <c r="W93" s="33" t="s">
        <v>210</v>
      </c>
      <c r="X93" s="33" t="s">
        <v>194</v>
      </c>
      <c r="Y93" s="33" t="s">
        <v>103</v>
      </c>
      <c r="Z93" s="33" t="s">
        <v>211</v>
      </c>
      <c r="AA93" s="29">
        <v>1</v>
      </c>
      <c r="AB93" s="39" t="s">
        <v>419</v>
      </c>
      <c r="AC93" s="36">
        <f t="shared" si="3"/>
        <v>1</v>
      </c>
      <c r="AD93" s="100"/>
      <c r="AE93" s="100"/>
    </row>
    <row r="94" spans="1:31" ht="75">
      <c r="A94" s="100"/>
      <c r="B94" s="19">
        <v>39</v>
      </c>
      <c r="C94" s="20" t="s">
        <v>187</v>
      </c>
      <c r="D94" s="106"/>
      <c r="E94" s="106"/>
      <c r="F94" s="106"/>
      <c r="G94" s="106"/>
      <c r="H94" s="106"/>
      <c r="I94" s="107"/>
      <c r="J94" s="107"/>
      <c r="K94" s="107"/>
      <c r="L94" s="100"/>
      <c r="M94" s="100"/>
      <c r="N94" s="100"/>
      <c r="O94" s="106"/>
      <c r="P94" s="32" t="s">
        <v>420</v>
      </c>
      <c r="Q94" s="107"/>
      <c r="R94" s="107"/>
      <c r="S94" s="107"/>
      <c r="T94" s="106"/>
      <c r="U94" s="106"/>
      <c r="V94" s="100"/>
      <c r="W94" s="33" t="s">
        <v>214</v>
      </c>
      <c r="X94" s="33" t="s">
        <v>194</v>
      </c>
      <c r="Y94" s="33" t="s">
        <v>103</v>
      </c>
      <c r="Z94" s="33" t="s">
        <v>235</v>
      </c>
      <c r="AA94" s="29">
        <v>0.99</v>
      </c>
      <c r="AB94" s="42" t="s">
        <v>421</v>
      </c>
      <c r="AC94" s="51">
        <f t="shared" si="3"/>
        <v>0.99</v>
      </c>
      <c r="AD94" s="100"/>
      <c r="AE94" s="100"/>
    </row>
    <row r="95" spans="1:31" ht="330">
      <c r="A95" s="100">
        <v>40</v>
      </c>
      <c r="B95" s="19">
        <v>40</v>
      </c>
      <c r="C95" s="20" t="s">
        <v>187</v>
      </c>
      <c r="D95" s="106" t="s">
        <v>187</v>
      </c>
      <c r="E95" s="106" t="s">
        <v>422</v>
      </c>
      <c r="F95" s="106" t="s">
        <v>37</v>
      </c>
      <c r="G95" s="106" t="s">
        <v>423</v>
      </c>
      <c r="H95" s="106" t="s">
        <v>424</v>
      </c>
      <c r="I95" s="107">
        <v>4</v>
      </c>
      <c r="J95" s="107">
        <v>3</v>
      </c>
      <c r="K95" s="107" t="s">
        <v>98</v>
      </c>
      <c r="L95" s="100" t="s">
        <v>41</v>
      </c>
      <c r="M95" s="100" t="s">
        <v>49</v>
      </c>
      <c r="N95" s="100" t="s">
        <v>75</v>
      </c>
      <c r="O95" s="106" t="s">
        <v>44</v>
      </c>
      <c r="P95" s="32" t="s">
        <v>425</v>
      </c>
      <c r="Q95" s="109">
        <v>2</v>
      </c>
      <c r="R95" s="109">
        <v>1</v>
      </c>
      <c r="S95" s="109" t="s">
        <v>77</v>
      </c>
      <c r="T95" s="110" t="s">
        <v>78</v>
      </c>
      <c r="U95" s="110" t="s">
        <v>79</v>
      </c>
      <c r="V95" s="100" t="s">
        <v>80</v>
      </c>
      <c r="W95" s="33" t="s">
        <v>426</v>
      </c>
      <c r="X95" s="33" t="s">
        <v>194</v>
      </c>
      <c r="Y95" s="33" t="s">
        <v>103</v>
      </c>
      <c r="Z95" s="33" t="s">
        <v>427</v>
      </c>
      <c r="AA95" s="34">
        <v>1</v>
      </c>
      <c r="AB95" s="48" t="s">
        <v>428</v>
      </c>
      <c r="AC95" s="36">
        <f>+AA95</f>
        <v>1</v>
      </c>
      <c r="AD95" s="100" t="s">
        <v>55</v>
      </c>
      <c r="AE95" s="100" t="s">
        <v>56</v>
      </c>
    </row>
    <row r="96" spans="1:31" ht="330">
      <c r="A96" s="100"/>
      <c r="B96" s="19">
        <v>40</v>
      </c>
      <c r="C96" s="20" t="s">
        <v>187</v>
      </c>
      <c r="D96" s="106"/>
      <c r="E96" s="106"/>
      <c r="F96" s="106"/>
      <c r="G96" s="106"/>
      <c r="H96" s="106"/>
      <c r="I96" s="107"/>
      <c r="J96" s="107"/>
      <c r="K96" s="107"/>
      <c r="L96" s="100"/>
      <c r="M96" s="100"/>
      <c r="N96" s="100"/>
      <c r="O96" s="106"/>
      <c r="P96" s="32" t="s">
        <v>429</v>
      </c>
      <c r="Q96" s="109"/>
      <c r="R96" s="109"/>
      <c r="S96" s="109"/>
      <c r="T96" s="110"/>
      <c r="U96" s="110"/>
      <c r="V96" s="100"/>
      <c r="W96" s="33" t="s">
        <v>430</v>
      </c>
      <c r="X96" s="33" t="s">
        <v>194</v>
      </c>
      <c r="Y96" s="33" t="s">
        <v>103</v>
      </c>
      <c r="Z96" s="33" t="s">
        <v>427</v>
      </c>
      <c r="AA96" s="34">
        <v>1</v>
      </c>
      <c r="AB96" s="48" t="s">
        <v>428</v>
      </c>
      <c r="AC96" s="36">
        <f>+AA96</f>
        <v>1</v>
      </c>
      <c r="AD96" s="100"/>
      <c r="AE96" s="100"/>
    </row>
    <row r="97" spans="1:31" ht="111.95" customHeight="1">
      <c r="A97" s="97">
        <v>41</v>
      </c>
      <c r="B97" s="20">
        <v>41</v>
      </c>
      <c r="C97" s="20" t="s">
        <v>187</v>
      </c>
      <c r="D97" s="106" t="s">
        <v>187</v>
      </c>
      <c r="E97" s="106" t="s">
        <v>431</v>
      </c>
      <c r="F97" s="106" t="s">
        <v>71</v>
      </c>
      <c r="G97" s="106" t="s">
        <v>432</v>
      </c>
      <c r="H97" s="106" t="s">
        <v>433</v>
      </c>
      <c r="I97" s="105">
        <v>1</v>
      </c>
      <c r="J97" s="105">
        <v>3</v>
      </c>
      <c r="K97" s="103" t="s">
        <v>434</v>
      </c>
      <c r="L97" s="97" t="s">
        <v>191</v>
      </c>
      <c r="M97" s="97" t="s">
        <v>49</v>
      </c>
      <c r="N97" s="97" t="s">
        <v>49</v>
      </c>
      <c r="O97" s="106" t="s">
        <v>44</v>
      </c>
      <c r="P97" s="113" t="s">
        <v>435</v>
      </c>
      <c r="Q97" s="102">
        <v>-1</v>
      </c>
      <c r="R97" s="102">
        <v>1</v>
      </c>
      <c r="S97" s="103" t="s">
        <v>190</v>
      </c>
      <c r="T97" s="104" t="s">
        <v>191</v>
      </c>
      <c r="U97" s="104" t="s">
        <v>79</v>
      </c>
      <c r="V97" s="97" t="s">
        <v>80</v>
      </c>
      <c r="W97" s="33" t="s">
        <v>436</v>
      </c>
      <c r="X97" s="33" t="s">
        <v>330</v>
      </c>
      <c r="Y97" s="33" t="s">
        <v>103</v>
      </c>
      <c r="Z97" s="33" t="s">
        <v>437</v>
      </c>
      <c r="AA97" s="34">
        <v>1</v>
      </c>
      <c r="AB97" s="68" t="s">
        <v>438</v>
      </c>
      <c r="AC97" s="111">
        <f>AVERAGE(AA97:AA100)</f>
        <v>1</v>
      </c>
      <c r="AD97" s="97" t="s">
        <v>55</v>
      </c>
      <c r="AE97" s="100" t="s">
        <v>56</v>
      </c>
    </row>
    <row r="98" spans="1:31" ht="24.95" customHeight="1">
      <c r="A98" s="97"/>
      <c r="B98" s="20">
        <v>41</v>
      </c>
      <c r="C98" s="20" t="s">
        <v>187</v>
      </c>
      <c r="D98" s="106"/>
      <c r="E98" s="106"/>
      <c r="F98" s="106"/>
      <c r="G98" s="106"/>
      <c r="H98" s="106"/>
      <c r="I98" s="105"/>
      <c r="J98" s="105"/>
      <c r="K98" s="103"/>
      <c r="L98" s="97"/>
      <c r="M98" s="97"/>
      <c r="N98" s="97"/>
      <c r="O98" s="106"/>
      <c r="P98" s="113"/>
      <c r="Q98" s="102"/>
      <c r="R98" s="102"/>
      <c r="S98" s="103"/>
      <c r="T98" s="104"/>
      <c r="U98" s="104"/>
      <c r="V98" s="97"/>
      <c r="W98" s="33" t="s">
        <v>439</v>
      </c>
      <c r="X98" s="33" t="s">
        <v>134</v>
      </c>
      <c r="Y98" s="33" t="s">
        <v>103</v>
      </c>
      <c r="Z98" s="33" t="s">
        <v>437</v>
      </c>
      <c r="AA98" s="38" t="s">
        <v>92</v>
      </c>
      <c r="AB98" s="61" t="s">
        <v>440</v>
      </c>
      <c r="AC98" s="114"/>
      <c r="AD98" s="97"/>
      <c r="AE98" s="100"/>
    </row>
    <row r="99" spans="1:31" ht="80.099999999999994" customHeight="1">
      <c r="A99" s="97"/>
      <c r="B99" s="20">
        <v>41</v>
      </c>
      <c r="C99" s="20" t="s">
        <v>187</v>
      </c>
      <c r="D99" s="106"/>
      <c r="E99" s="106"/>
      <c r="F99" s="106"/>
      <c r="G99" s="106"/>
      <c r="H99" s="106"/>
      <c r="I99" s="105"/>
      <c r="J99" s="105"/>
      <c r="K99" s="103"/>
      <c r="L99" s="97"/>
      <c r="M99" s="97"/>
      <c r="N99" s="97"/>
      <c r="O99" s="106"/>
      <c r="P99" s="113"/>
      <c r="Q99" s="102"/>
      <c r="R99" s="102"/>
      <c r="S99" s="103"/>
      <c r="T99" s="104"/>
      <c r="U99" s="104"/>
      <c r="V99" s="97"/>
      <c r="W99" s="33" t="s">
        <v>441</v>
      </c>
      <c r="X99" s="33" t="s">
        <v>168</v>
      </c>
      <c r="Y99" s="33" t="s">
        <v>103</v>
      </c>
      <c r="Z99" s="33" t="s">
        <v>437</v>
      </c>
      <c r="AA99" s="41">
        <f>+(4/4)*100%</f>
        <v>1</v>
      </c>
      <c r="AB99" s="48" t="s">
        <v>442</v>
      </c>
      <c r="AC99" s="114"/>
      <c r="AD99" s="97"/>
      <c r="AE99" s="100"/>
    </row>
    <row r="100" spans="1:31" ht="207.95" customHeight="1">
      <c r="A100" s="97"/>
      <c r="B100" s="20">
        <v>41</v>
      </c>
      <c r="C100" s="20" t="s">
        <v>187</v>
      </c>
      <c r="D100" s="106"/>
      <c r="E100" s="106"/>
      <c r="F100" s="106"/>
      <c r="G100" s="106"/>
      <c r="H100" s="106"/>
      <c r="I100" s="105"/>
      <c r="J100" s="105"/>
      <c r="K100" s="103"/>
      <c r="L100" s="97"/>
      <c r="M100" s="97"/>
      <c r="N100" s="97"/>
      <c r="O100" s="106"/>
      <c r="P100" s="113"/>
      <c r="Q100" s="102"/>
      <c r="R100" s="102"/>
      <c r="S100" s="103"/>
      <c r="T100" s="104"/>
      <c r="U100" s="104"/>
      <c r="V100" s="97"/>
      <c r="W100" s="33" t="s">
        <v>443</v>
      </c>
      <c r="X100" s="33" t="s">
        <v>194</v>
      </c>
      <c r="Y100" s="33" t="s">
        <v>103</v>
      </c>
      <c r="Z100" s="33" t="s">
        <v>444</v>
      </c>
      <c r="AA100" s="29">
        <v>1</v>
      </c>
      <c r="AB100" s="48" t="s">
        <v>445</v>
      </c>
      <c r="AC100" s="112"/>
      <c r="AD100" s="97"/>
      <c r="AE100" s="100"/>
    </row>
    <row r="101" spans="1:31" ht="270">
      <c r="A101" s="100">
        <v>42</v>
      </c>
      <c r="B101" s="19">
        <v>42</v>
      </c>
      <c r="C101" s="20" t="s">
        <v>187</v>
      </c>
      <c r="D101" s="106" t="s">
        <v>187</v>
      </c>
      <c r="E101" s="106" t="s">
        <v>446</v>
      </c>
      <c r="F101" s="106" t="s">
        <v>37</v>
      </c>
      <c r="G101" s="106" t="s">
        <v>447</v>
      </c>
      <c r="H101" s="106" t="s">
        <v>448</v>
      </c>
      <c r="I101" s="107">
        <v>2</v>
      </c>
      <c r="J101" s="107">
        <v>3</v>
      </c>
      <c r="K101" s="107" t="s">
        <v>204</v>
      </c>
      <c r="L101" s="100" t="s">
        <v>78</v>
      </c>
      <c r="M101" s="100" t="s">
        <v>49</v>
      </c>
      <c r="N101" s="100" t="s">
        <v>49</v>
      </c>
      <c r="O101" s="106" t="s">
        <v>44</v>
      </c>
      <c r="P101" s="32" t="s">
        <v>449</v>
      </c>
      <c r="Q101" s="107">
        <v>0</v>
      </c>
      <c r="R101" s="107">
        <v>1</v>
      </c>
      <c r="S101" s="107" t="s">
        <v>190</v>
      </c>
      <c r="T101" s="106" t="s">
        <v>191</v>
      </c>
      <c r="U101" s="106" t="s">
        <v>79</v>
      </c>
      <c r="V101" s="100" t="s">
        <v>80</v>
      </c>
      <c r="W101" s="33" t="s">
        <v>450</v>
      </c>
      <c r="X101" s="33" t="s">
        <v>194</v>
      </c>
      <c r="Y101" s="33" t="s">
        <v>59</v>
      </c>
      <c r="Z101" s="33" t="s">
        <v>451</v>
      </c>
      <c r="AA101" s="34">
        <v>1</v>
      </c>
      <c r="AB101" s="39" t="s">
        <v>452</v>
      </c>
      <c r="AC101" s="36">
        <f>+AA101</f>
        <v>1</v>
      </c>
      <c r="AD101" s="100" t="s">
        <v>55</v>
      </c>
      <c r="AE101" s="100" t="s">
        <v>56</v>
      </c>
    </row>
    <row r="102" spans="1:31" ht="180">
      <c r="A102" s="100"/>
      <c r="B102" s="19">
        <v>42</v>
      </c>
      <c r="C102" s="20" t="s">
        <v>187</v>
      </c>
      <c r="D102" s="106"/>
      <c r="E102" s="106"/>
      <c r="F102" s="106"/>
      <c r="G102" s="106"/>
      <c r="H102" s="106"/>
      <c r="I102" s="107"/>
      <c r="J102" s="107"/>
      <c r="K102" s="107"/>
      <c r="L102" s="100"/>
      <c r="M102" s="100"/>
      <c r="N102" s="100"/>
      <c r="O102" s="106"/>
      <c r="P102" s="32" t="s">
        <v>453</v>
      </c>
      <c r="Q102" s="107"/>
      <c r="R102" s="107"/>
      <c r="S102" s="107"/>
      <c r="T102" s="106"/>
      <c r="U102" s="106"/>
      <c r="V102" s="100"/>
      <c r="W102" s="33" t="s">
        <v>454</v>
      </c>
      <c r="X102" s="33" t="s">
        <v>194</v>
      </c>
      <c r="Y102" s="33" t="s">
        <v>59</v>
      </c>
      <c r="Z102" s="33" t="s">
        <v>455</v>
      </c>
      <c r="AA102" s="29">
        <v>1</v>
      </c>
      <c r="AB102" s="39" t="s">
        <v>456</v>
      </c>
      <c r="AC102" s="36">
        <f>+AA102</f>
        <v>1</v>
      </c>
      <c r="AD102" s="100"/>
      <c r="AE102" s="100"/>
    </row>
    <row r="103" spans="1:31" ht="95.1" customHeight="1">
      <c r="A103" s="100">
        <v>43</v>
      </c>
      <c r="B103" s="19">
        <v>43</v>
      </c>
      <c r="C103" s="20" t="s">
        <v>457</v>
      </c>
      <c r="D103" s="106" t="s">
        <v>457</v>
      </c>
      <c r="E103" s="106" t="s">
        <v>458</v>
      </c>
      <c r="F103" s="106" t="s">
        <v>37</v>
      </c>
      <c r="G103" s="106" t="s">
        <v>459</v>
      </c>
      <c r="H103" s="106" t="s">
        <v>460</v>
      </c>
      <c r="I103" s="107">
        <v>3</v>
      </c>
      <c r="J103" s="107">
        <v>3</v>
      </c>
      <c r="K103" s="107" t="s">
        <v>74</v>
      </c>
      <c r="L103" s="100" t="s">
        <v>47</v>
      </c>
      <c r="M103" s="100" t="s">
        <v>49</v>
      </c>
      <c r="N103" s="100" t="s">
        <v>75</v>
      </c>
      <c r="O103" s="106" t="s">
        <v>44</v>
      </c>
      <c r="P103" s="32" t="s">
        <v>461</v>
      </c>
      <c r="Q103" s="109">
        <v>1</v>
      </c>
      <c r="R103" s="109">
        <v>1</v>
      </c>
      <c r="S103" s="109" t="s">
        <v>190</v>
      </c>
      <c r="T103" s="110" t="s">
        <v>191</v>
      </c>
      <c r="U103" s="110" t="s">
        <v>79</v>
      </c>
      <c r="V103" s="100" t="s">
        <v>80</v>
      </c>
      <c r="W103" s="33" t="s">
        <v>462</v>
      </c>
      <c r="X103" s="33" t="s">
        <v>463</v>
      </c>
      <c r="Y103" s="33" t="s">
        <v>59</v>
      </c>
      <c r="Z103" s="33" t="s">
        <v>464</v>
      </c>
      <c r="AA103" s="34">
        <v>1</v>
      </c>
      <c r="AB103" s="37" t="s">
        <v>465</v>
      </c>
      <c r="AC103" s="36">
        <f>+AA103</f>
        <v>1</v>
      </c>
      <c r="AD103" s="100" t="s">
        <v>55</v>
      </c>
      <c r="AE103" s="100" t="s">
        <v>56</v>
      </c>
    </row>
    <row r="104" spans="1:31" ht="92.25" customHeight="1">
      <c r="A104" s="100"/>
      <c r="B104" s="19">
        <v>43</v>
      </c>
      <c r="C104" s="20" t="s">
        <v>457</v>
      </c>
      <c r="D104" s="106"/>
      <c r="E104" s="106"/>
      <c r="F104" s="106"/>
      <c r="G104" s="106"/>
      <c r="H104" s="106"/>
      <c r="I104" s="107"/>
      <c r="J104" s="107"/>
      <c r="K104" s="107"/>
      <c r="L104" s="100"/>
      <c r="M104" s="100"/>
      <c r="N104" s="100"/>
      <c r="O104" s="106"/>
      <c r="P104" s="113" t="s">
        <v>466</v>
      </c>
      <c r="Q104" s="109"/>
      <c r="R104" s="109"/>
      <c r="S104" s="109"/>
      <c r="T104" s="110"/>
      <c r="U104" s="110"/>
      <c r="V104" s="100"/>
      <c r="W104" s="33" t="s">
        <v>467</v>
      </c>
      <c r="X104" s="33" t="s">
        <v>468</v>
      </c>
      <c r="Y104" s="33" t="s">
        <v>122</v>
      </c>
      <c r="Z104" s="33" t="s">
        <v>469</v>
      </c>
      <c r="AA104" s="41">
        <f>(108/108)*100%</f>
        <v>1</v>
      </c>
      <c r="AB104" s="37" t="s">
        <v>470</v>
      </c>
      <c r="AC104" s="111">
        <f>AVERAGE(AA104:AA105)</f>
        <v>1</v>
      </c>
      <c r="AD104" s="100"/>
      <c r="AE104" s="100"/>
    </row>
    <row r="105" spans="1:31" ht="78.95" customHeight="1">
      <c r="A105" s="100"/>
      <c r="B105" s="19">
        <v>43</v>
      </c>
      <c r="C105" s="20" t="s">
        <v>457</v>
      </c>
      <c r="D105" s="106"/>
      <c r="E105" s="106"/>
      <c r="F105" s="106"/>
      <c r="G105" s="106"/>
      <c r="H105" s="106"/>
      <c r="I105" s="107"/>
      <c r="J105" s="107"/>
      <c r="K105" s="107"/>
      <c r="L105" s="100"/>
      <c r="M105" s="100"/>
      <c r="N105" s="100"/>
      <c r="O105" s="106"/>
      <c r="P105" s="113"/>
      <c r="Q105" s="109"/>
      <c r="R105" s="109"/>
      <c r="S105" s="109"/>
      <c r="T105" s="110"/>
      <c r="U105" s="110"/>
      <c r="V105" s="100"/>
      <c r="W105" s="33" t="s">
        <v>471</v>
      </c>
      <c r="X105" s="33" t="s">
        <v>63</v>
      </c>
      <c r="Y105" s="33" t="s">
        <v>122</v>
      </c>
      <c r="Z105" s="33" t="s">
        <v>472</v>
      </c>
      <c r="AA105" s="29">
        <v>1</v>
      </c>
      <c r="AB105" s="39" t="s">
        <v>473</v>
      </c>
      <c r="AC105" s="112"/>
      <c r="AD105" s="100"/>
      <c r="AE105" s="100"/>
    </row>
    <row r="106" spans="1:31" ht="75">
      <c r="A106" s="100"/>
      <c r="B106" s="19">
        <v>43</v>
      </c>
      <c r="C106" s="20" t="s">
        <v>457</v>
      </c>
      <c r="D106" s="106"/>
      <c r="E106" s="106"/>
      <c r="F106" s="106"/>
      <c r="G106" s="106"/>
      <c r="H106" s="106"/>
      <c r="I106" s="107"/>
      <c r="J106" s="107"/>
      <c r="K106" s="107"/>
      <c r="L106" s="100"/>
      <c r="M106" s="100"/>
      <c r="N106" s="100"/>
      <c r="O106" s="106"/>
      <c r="P106" s="32" t="s">
        <v>474</v>
      </c>
      <c r="Q106" s="109"/>
      <c r="R106" s="109"/>
      <c r="S106" s="109"/>
      <c r="T106" s="110"/>
      <c r="U106" s="110"/>
      <c r="V106" s="100"/>
      <c r="W106" s="33" t="s">
        <v>475</v>
      </c>
      <c r="X106" s="33" t="s">
        <v>63</v>
      </c>
      <c r="Y106" s="33" t="s">
        <v>122</v>
      </c>
      <c r="Z106" s="33" t="s">
        <v>476</v>
      </c>
      <c r="AA106" s="27">
        <v>1</v>
      </c>
      <c r="AB106" s="39" t="s">
        <v>477</v>
      </c>
      <c r="AC106" s="36">
        <f>+AA106</f>
        <v>1</v>
      </c>
      <c r="AD106" s="100"/>
      <c r="AE106" s="100"/>
    </row>
    <row r="107" spans="1:31" ht="60">
      <c r="A107" s="100"/>
      <c r="B107" s="19">
        <v>43</v>
      </c>
      <c r="C107" s="20" t="s">
        <v>457</v>
      </c>
      <c r="D107" s="106"/>
      <c r="E107" s="106"/>
      <c r="F107" s="106"/>
      <c r="G107" s="106"/>
      <c r="H107" s="106"/>
      <c r="I107" s="107"/>
      <c r="J107" s="107"/>
      <c r="K107" s="107"/>
      <c r="L107" s="100"/>
      <c r="M107" s="100"/>
      <c r="N107" s="100"/>
      <c r="O107" s="106"/>
      <c r="P107" s="32" t="s">
        <v>478</v>
      </c>
      <c r="Q107" s="109"/>
      <c r="R107" s="109"/>
      <c r="S107" s="109"/>
      <c r="T107" s="110"/>
      <c r="U107" s="110"/>
      <c r="V107" s="100"/>
      <c r="W107" s="33" t="s">
        <v>479</v>
      </c>
      <c r="X107" s="33" t="s">
        <v>63</v>
      </c>
      <c r="Y107" s="33" t="s">
        <v>122</v>
      </c>
      <c r="Z107" s="33" t="s">
        <v>480</v>
      </c>
      <c r="AA107" s="29">
        <v>1</v>
      </c>
      <c r="AB107" s="39" t="s">
        <v>481</v>
      </c>
      <c r="AC107" s="36">
        <f>+AA107</f>
        <v>1</v>
      </c>
      <c r="AD107" s="100"/>
      <c r="AE107" s="100"/>
    </row>
    <row r="108" spans="1:31" ht="135">
      <c r="A108" s="100"/>
      <c r="B108" s="19">
        <v>43</v>
      </c>
      <c r="C108" s="20" t="s">
        <v>457</v>
      </c>
      <c r="D108" s="106"/>
      <c r="E108" s="106"/>
      <c r="F108" s="106"/>
      <c r="G108" s="106"/>
      <c r="H108" s="106"/>
      <c r="I108" s="107"/>
      <c r="J108" s="107"/>
      <c r="K108" s="107"/>
      <c r="L108" s="100"/>
      <c r="M108" s="100"/>
      <c r="N108" s="100"/>
      <c r="O108" s="106"/>
      <c r="P108" s="113" t="s">
        <v>482</v>
      </c>
      <c r="Q108" s="109"/>
      <c r="R108" s="109"/>
      <c r="S108" s="109"/>
      <c r="T108" s="110"/>
      <c r="U108" s="110"/>
      <c r="V108" s="100"/>
      <c r="W108" s="33" t="s">
        <v>483</v>
      </c>
      <c r="X108" s="33" t="s">
        <v>463</v>
      </c>
      <c r="Y108" s="33" t="s">
        <v>122</v>
      </c>
      <c r="Z108" s="33" t="s">
        <v>484</v>
      </c>
      <c r="AA108" s="29">
        <v>1</v>
      </c>
      <c r="AB108" s="42" t="s">
        <v>485</v>
      </c>
      <c r="AC108" s="111">
        <f>AVERAGE(AA108:AA109)</f>
        <v>1</v>
      </c>
      <c r="AD108" s="100"/>
      <c r="AE108" s="100"/>
    </row>
    <row r="109" spans="1:31" ht="45">
      <c r="A109" s="100"/>
      <c r="B109" s="19">
        <v>43</v>
      </c>
      <c r="C109" s="20" t="s">
        <v>457</v>
      </c>
      <c r="D109" s="106"/>
      <c r="E109" s="106"/>
      <c r="F109" s="106"/>
      <c r="G109" s="106"/>
      <c r="H109" s="106"/>
      <c r="I109" s="107"/>
      <c r="J109" s="107"/>
      <c r="K109" s="107"/>
      <c r="L109" s="100"/>
      <c r="M109" s="100"/>
      <c r="N109" s="100"/>
      <c r="O109" s="106"/>
      <c r="P109" s="113"/>
      <c r="Q109" s="109"/>
      <c r="R109" s="109"/>
      <c r="S109" s="109"/>
      <c r="T109" s="110"/>
      <c r="U109" s="110"/>
      <c r="V109" s="100"/>
      <c r="W109" s="33" t="s">
        <v>486</v>
      </c>
      <c r="X109" s="33" t="s">
        <v>463</v>
      </c>
      <c r="Y109" s="33" t="s">
        <v>122</v>
      </c>
      <c r="Z109" s="33" t="s">
        <v>487</v>
      </c>
      <c r="AA109" s="27">
        <v>1</v>
      </c>
      <c r="AB109" s="70" t="s">
        <v>488</v>
      </c>
      <c r="AC109" s="112"/>
      <c r="AD109" s="100"/>
      <c r="AE109" s="100"/>
    </row>
    <row r="110" spans="1:31" ht="409.5">
      <c r="A110" s="100"/>
      <c r="B110" s="19">
        <v>43</v>
      </c>
      <c r="C110" s="20" t="s">
        <v>457</v>
      </c>
      <c r="D110" s="106"/>
      <c r="E110" s="106"/>
      <c r="F110" s="106"/>
      <c r="G110" s="106"/>
      <c r="H110" s="106"/>
      <c r="I110" s="107"/>
      <c r="J110" s="107"/>
      <c r="K110" s="107"/>
      <c r="L110" s="100"/>
      <c r="M110" s="100"/>
      <c r="N110" s="100"/>
      <c r="O110" s="106"/>
      <c r="P110" s="32" t="s">
        <v>489</v>
      </c>
      <c r="Q110" s="109"/>
      <c r="R110" s="109"/>
      <c r="S110" s="109"/>
      <c r="T110" s="110"/>
      <c r="U110" s="110"/>
      <c r="V110" s="100"/>
      <c r="W110" s="33" t="s">
        <v>490</v>
      </c>
      <c r="X110" s="33" t="s">
        <v>284</v>
      </c>
      <c r="Y110" s="33" t="s">
        <v>108</v>
      </c>
      <c r="Z110" s="33" t="s">
        <v>491</v>
      </c>
      <c r="AA110" s="27">
        <f>(100%*8+99%+75%+40%+95%*2+87%+90%+64.04%+85%+89.6%+99.37%+55%+51.63%+98%+57%+97%)/25</f>
        <v>0.83105600000000013</v>
      </c>
      <c r="AB110" s="37" t="s">
        <v>492</v>
      </c>
      <c r="AC110" s="51">
        <f>+AA110</f>
        <v>0.83105600000000013</v>
      </c>
      <c r="AD110" s="100"/>
      <c r="AE110" s="100"/>
    </row>
    <row r="111" spans="1:31" ht="141" customHeight="1">
      <c r="A111" s="100">
        <v>44</v>
      </c>
      <c r="B111" s="19">
        <v>44</v>
      </c>
      <c r="C111" s="20" t="s">
        <v>457</v>
      </c>
      <c r="D111" s="106" t="s">
        <v>457</v>
      </c>
      <c r="E111" s="106" t="s">
        <v>493</v>
      </c>
      <c r="F111" s="106" t="s">
        <v>37</v>
      </c>
      <c r="G111" s="106" t="s">
        <v>494</v>
      </c>
      <c r="H111" s="106" t="s">
        <v>495</v>
      </c>
      <c r="I111" s="107">
        <v>4</v>
      </c>
      <c r="J111" s="107">
        <v>3</v>
      </c>
      <c r="K111" s="107" t="s">
        <v>98</v>
      </c>
      <c r="L111" s="100" t="s">
        <v>41</v>
      </c>
      <c r="M111" s="100" t="s">
        <v>49</v>
      </c>
      <c r="N111" s="100" t="s">
        <v>75</v>
      </c>
      <c r="O111" s="106" t="s">
        <v>44</v>
      </c>
      <c r="P111" s="32" t="s">
        <v>496</v>
      </c>
      <c r="Q111" s="107">
        <v>2</v>
      </c>
      <c r="R111" s="107">
        <v>1</v>
      </c>
      <c r="S111" s="107" t="s">
        <v>77</v>
      </c>
      <c r="T111" s="106" t="s">
        <v>78</v>
      </c>
      <c r="U111" s="106" t="s">
        <v>79</v>
      </c>
      <c r="V111" s="100" t="s">
        <v>80</v>
      </c>
      <c r="W111" s="33" t="s">
        <v>497</v>
      </c>
      <c r="X111" s="33" t="s">
        <v>463</v>
      </c>
      <c r="Y111" s="33" t="s">
        <v>122</v>
      </c>
      <c r="Z111" s="33" t="s">
        <v>498</v>
      </c>
      <c r="AA111" s="34">
        <v>1</v>
      </c>
      <c r="AB111" s="39" t="s">
        <v>499</v>
      </c>
      <c r="AC111" s="36">
        <f>+AA111</f>
        <v>1</v>
      </c>
      <c r="AD111" s="100" t="s">
        <v>55</v>
      </c>
      <c r="AE111" s="100" t="s">
        <v>56</v>
      </c>
    </row>
    <row r="112" spans="1:31" ht="105">
      <c r="A112" s="100"/>
      <c r="B112" s="19">
        <v>44</v>
      </c>
      <c r="C112" s="20" t="s">
        <v>457</v>
      </c>
      <c r="D112" s="106"/>
      <c r="E112" s="106"/>
      <c r="F112" s="106"/>
      <c r="G112" s="106"/>
      <c r="H112" s="106"/>
      <c r="I112" s="107"/>
      <c r="J112" s="107"/>
      <c r="K112" s="107"/>
      <c r="L112" s="100"/>
      <c r="M112" s="100"/>
      <c r="N112" s="100"/>
      <c r="O112" s="106"/>
      <c r="P112" s="32" t="s">
        <v>500</v>
      </c>
      <c r="Q112" s="107"/>
      <c r="R112" s="107"/>
      <c r="S112" s="107"/>
      <c r="T112" s="106"/>
      <c r="U112" s="106"/>
      <c r="V112" s="100"/>
      <c r="W112" s="33" t="s">
        <v>501</v>
      </c>
      <c r="X112" s="33" t="s">
        <v>463</v>
      </c>
      <c r="Y112" s="33" t="s">
        <v>59</v>
      </c>
      <c r="Z112" s="33" t="s">
        <v>502</v>
      </c>
      <c r="AA112" s="29">
        <v>1</v>
      </c>
      <c r="AB112" s="42" t="s">
        <v>503</v>
      </c>
      <c r="AC112" s="36">
        <f t="shared" ref="AC112:AC119" si="4">+AA112</f>
        <v>1</v>
      </c>
      <c r="AD112" s="100"/>
      <c r="AE112" s="100"/>
    </row>
    <row r="113" spans="1:31" ht="90">
      <c r="A113" s="100"/>
      <c r="B113" s="19">
        <v>44</v>
      </c>
      <c r="C113" s="20" t="s">
        <v>457</v>
      </c>
      <c r="D113" s="106"/>
      <c r="E113" s="106"/>
      <c r="F113" s="106"/>
      <c r="G113" s="106"/>
      <c r="H113" s="106"/>
      <c r="I113" s="107"/>
      <c r="J113" s="107"/>
      <c r="K113" s="107"/>
      <c r="L113" s="100"/>
      <c r="M113" s="100"/>
      <c r="N113" s="100"/>
      <c r="O113" s="106"/>
      <c r="P113" s="32" t="s">
        <v>504</v>
      </c>
      <c r="Q113" s="107"/>
      <c r="R113" s="107"/>
      <c r="S113" s="107"/>
      <c r="T113" s="106"/>
      <c r="U113" s="106"/>
      <c r="V113" s="100"/>
      <c r="W113" s="33" t="s">
        <v>505</v>
      </c>
      <c r="X113" s="33" t="s">
        <v>463</v>
      </c>
      <c r="Y113" s="33" t="s">
        <v>59</v>
      </c>
      <c r="Z113" s="33" t="s">
        <v>506</v>
      </c>
      <c r="AA113" s="29">
        <v>1</v>
      </c>
      <c r="AB113" s="39" t="s">
        <v>507</v>
      </c>
      <c r="AC113" s="36">
        <f t="shared" si="4"/>
        <v>1</v>
      </c>
      <c r="AD113" s="100"/>
      <c r="AE113" s="100"/>
    </row>
    <row r="114" spans="1:31" ht="105">
      <c r="A114" s="100"/>
      <c r="B114" s="19">
        <v>44</v>
      </c>
      <c r="C114" s="20" t="s">
        <v>457</v>
      </c>
      <c r="D114" s="106"/>
      <c r="E114" s="106"/>
      <c r="F114" s="106"/>
      <c r="G114" s="106"/>
      <c r="H114" s="106"/>
      <c r="I114" s="107"/>
      <c r="J114" s="107"/>
      <c r="K114" s="107"/>
      <c r="L114" s="100"/>
      <c r="M114" s="100"/>
      <c r="N114" s="100"/>
      <c r="O114" s="106"/>
      <c r="P114" s="32" t="s">
        <v>508</v>
      </c>
      <c r="Q114" s="107"/>
      <c r="R114" s="107"/>
      <c r="S114" s="107"/>
      <c r="T114" s="106"/>
      <c r="U114" s="106"/>
      <c r="V114" s="100"/>
      <c r="W114" s="33" t="s">
        <v>501</v>
      </c>
      <c r="X114" s="33" t="s">
        <v>463</v>
      </c>
      <c r="Y114" s="33" t="s">
        <v>59</v>
      </c>
      <c r="Z114" s="33" t="s">
        <v>502</v>
      </c>
      <c r="AA114" s="29">
        <v>1</v>
      </c>
      <c r="AB114" s="42" t="s">
        <v>503</v>
      </c>
      <c r="AC114" s="36">
        <f t="shared" si="4"/>
        <v>1</v>
      </c>
      <c r="AD114" s="100"/>
      <c r="AE114" s="100"/>
    </row>
    <row r="115" spans="1:31" ht="60">
      <c r="A115" s="100"/>
      <c r="B115" s="19">
        <v>44</v>
      </c>
      <c r="C115" s="20" t="s">
        <v>457</v>
      </c>
      <c r="D115" s="106"/>
      <c r="E115" s="106"/>
      <c r="F115" s="106"/>
      <c r="G115" s="106"/>
      <c r="H115" s="106"/>
      <c r="I115" s="107"/>
      <c r="J115" s="107"/>
      <c r="K115" s="107"/>
      <c r="L115" s="100"/>
      <c r="M115" s="100"/>
      <c r="N115" s="100"/>
      <c r="O115" s="106"/>
      <c r="P115" s="32" t="s">
        <v>509</v>
      </c>
      <c r="Q115" s="107"/>
      <c r="R115" s="107"/>
      <c r="S115" s="107"/>
      <c r="T115" s="106"/>
      <c r="U115" s="106"/>
      <c r="V115" s="100"/>
      <c r="W115" s="33" t="s">
        <v>510</v>
      </c>
      <c r="X115" s="33" t="s">
        <v>463</v>
      </c>
      <c r="Y115" s="33" t="s">
        <v>59</v>
      </c>
      <c r="Z115" s="33" t="s">
        <v>511</v>
      </c>
      <c r="AA115" s="29">
        <v>1</v>
      </c>
      <c r="AB115" s="39" t="s">
        <v>507</v>
      </c>
      <c r="AC115" s="36">
        <f t="shared" si="4"/>
        <v>1</v>
      </c>
      <c r="AD115" s="100"/>
      <c r="AE115" s="100"/>
    </row>
    <row r="116" spans="1:31" ht="144.94999999999999" customHeight="1">
      <c r="A116" s="100">
        <v>49</v>
      </c>
      <c r="B116" s="19">
        <v>49</v>
      </c>
      <c r="C116" s="20" t="s">
        <v>512</v>
      </c>
      <c r="D116" s="106" t="s">
        <v>512</v>
      </c>
      <c r="E116" s="106" t="s">
        <v>513</v>
      </c>
      <c r="F116" s="106" t="s">
        <v>37</v>
      </c>
      <c r="G116" s="106" t="s">
        <v>514</v>
      </c>
      <c r="H116" s="106" t="s">
        <v>515</v>
      </c>
      <c r="I116" s="107">
        <v>3</v>
      </c>
      <c r="J116" s="107">
        <v>3</v>
      </c>
      <c r="K116" s="107" t="s">
        <v>74</v>
      </c>
      <c r="L116" s="100" t="s">
        <v>47</v>
      </c>
      <c r="M116" s="100" t="s">
        <v>49</v>
      </c>
      <c r="N116" s="100" t="s">
        <v>75</v>
      </c>
      <c r="O116" s="106" t="s">
        <v>44</v>
      </c>
      <c r="P116" s="32" t="s">
        <v>516</v>
      </c>
      <c r="Q116" s="109">
        <v>2</v>
      </c>
      <c r="R116" s="109">
        <v>1</v>
      </c>
      <c r="S116" s="109" t="s">
        <v>77</v>
      </c>
      <c r="T116" s="110" t="s">
        <v>78</v>
      </c>
      <c r="U116" s="110" t="s">
        <v>79</v>
      </c>
      <c r="V116" s="100" t="s">
        <v>80</v>
      </c>
      <c r="W116" s="33" t="s">
        <v>517</v>
      </c>
      <c r="X116" s="33" t="s">
        <v>126</v>
      </c>
      <c r="Y116" s="33" t="s">
        <v>59</v>
      </c>
      <c r="Z116" s="33" t="s">
        <v>518</v>
      </c>
      <c r="AA116" s="34">
        <v>1</v>
      </c>
      <c r="AB116" s="37" t="s">
        <v>519</v>
      </c>
      <c r="AC116" s="36">
        <f t="shared" si="4"/>
        <v>1</v>
      </c>
      <c r="AD116" s="100" t="s">
        <v>55</v>
      </c>
      <c r="AE116" s="100" t="s">
        <v>56</v>
      </c>
    </row>
    <row r="117" spans="1:31" ht="63.95" customHeight="1">
      <c r="A117" s="100"/>
      <c r="B117" s="19">
        <v>49</v>
      </c>
      <c r="C117" s="20" t="s">
        <v>512</v>
      </c>
      <c r="D117" s="106"/>
      <c r="E117" s="106"/>
      <c r="F117" s="106"/>
      <c r="G117" s="106"/>
      <c r="H117" s="106"/>
      <c r="I117" s="107"/>
      <c r="J117" s="107"/>
      <c r="K117" s="107"/>
      <c r="L117" s="100"/>
      <c r="M117" s="100"/>
      <c r="N117" s="100"/>
      <c r="O117" s="106"/>
      <c r="P117" s="32" t="s">
        <v>520</v>
      </c>
      <c r="Q117" s="109"/>
      <c r="R117" s="109"/>
      <c r="S117" s="109"/>
      <c r="T117" s="110"/>
      <c r="U117" s="110"/>
      <c r="V117" s="100"/>
      <c r="W117" s="33" t="s">
        <v>521</v>
      </c>
      <c r="X117" s="33" t="s">
        <v>126</v>
      </c>
      <c r="Y117" s="33" t="s">
        <v>122</v>
      </c>
      <c r="Z117" s="33" t="s">
        <v>522</v>
      </c>
      <c r="AA117" s="29">
        <v>0.79</v>
      </c>
      <c r="AB117" s="42" t="s">
        <v>523</v>
      </c>
      <c r="AC117" s="36">
        <f t="shared" si="4"/>
        <v>0.79</v>
      </c>
      <c r="AD117" s="100"/>
      <c r="AE117" s="100"/>
    </row>
    <row r="118" spans="1:31" ht="87" customHeight="1">
      <c r="A118" s="100"/>
      <c r="B118" s="19">
        <v>49</v>
      </c>
      <c r="C118" s="20" t="s">
        <v>512</v>
      </c>
      <c r="D118" s="106"/>
      <c r="E118" s="106"/>
      <c r="F118" s="106"/>
      <c r="G118" s="106"/>
      <c r="H118" s="106"/>
      <c r="I118" s="107"/>
      <c r="J118" s="107"/>
      <c r="K118" s="107"/>
      <c r="L118" s="100"/>
      <c r="M118" s="100"/>
      <c r="N118" s="100"/>
      <c r="O118" s="106"/>
      <c r="P118" s="32" t="s">
        <v>524</v>
      </c>
      <c r="Q118" s="109"/>
      <c r="R118" s="109"/>
      <c r="S118" s="109"/>
      <c r="T118" s="110"/>
      <c r="U118" s="110"/>
      <c r="V118" s="100"/>
      <c r="W118" s="33" t="s">
        <v>525</v>
      </c>
      <c r="X118" s="33" t="s">
        <v>126</v>
      </c>
      <c r="Y118" s="33" t="s">
        <v>122</v>
      </c>
      <c r="Z118" s="33" t="s">
        <v>526</v>
      </c>
      <c r="AA118" s="29">
        <v>0.8</v>
      </c>
      <c r="AB118" s="31" t="s">
        <v>527</v>
      </c>
      <c r="AC118" s="51">
        <f t="shared" si="4"/>
        <v>0.8</v>
      </c>
      <c r="AD118" s="100"/>
      <c r="AE118" s="100"/>
    </row>
    <row r="119" spans="1:31" ht="72.95" customHeight="1">
      <c r="A119" s="100"/>
      <c r="B119" s="19">
        <v>49</v>
      </c>
      <c r="C119" s="20" t="s">
        <v>512</v>
      </c>
      <c r="D119" s="106"/>
      <c r="E119" s="106"/>
      <c r="F119" s="106"/>
      <c r="G119" s="106"/>
      <c r="H119" s="106"/>
      <c r="I119" s="107"/>
      <c r="J119" s="107"/>
      <c r="K119" s="107"/>
      <c r="L119" s="100"/>
      <c r="M119" s="100"/>
      <c r="N119" s="100"/>
      <c r="O119" s="106"/>
      <c r="P119" s="32" t="s">
        <v>528</v>
      </c>
      <c r="Q119" s="109"/>
      <c r="R119" s="109"/>
      <c r="S119" s="109"/>
      <c r="T119" s="110"/>
      <c r="U119" s="110"/>
      <c r="V119" s="100"/>
      <c r="W119" s="33" t="s">
        <v>529</v>
      </c>
      <c r="X119" s="33" t="s">
        <v>126</v>
      </c>
      <c r="Y119" s="33" t="s">
        <v>122</v>
      </c>
      <c r="Z119" s="33" t="s">
        <v>530</v>
      </c>
      <c r="AA119" s="29">
        <v>1</v>
      </c>
      <c r="AB119" s="39" t="s">
        <v>531</v>
      </c>
      <c r="AC119" s="36">
        <f t="shared" si="4"/>
        <v>1</v>
      </c>
      <c r="AD119" s="100"/>
      <c r="AE119" s="100"/>
    </row>
    <row r="120" spans="1:31" ht="120" customHeight="1">
      <c r="A120" s="100">
        <v>50</v>
      </c>
      <c r="B120" s="19">
        <v>50</v>
      </c>
      <c r="C120" s="20" t="s">
        <v>532</v>
      </c>
      <c r="D120" s="106" t="s">
        <v>532</v>
      </c>
      <c r="E120" s="106" t="s">
        <v>533</v>
      </c>
      <c r="F120" s="106" t="s">
        <v>37</v>
      </c>
      <c r="G120" s="106" t="s">
        <v>534</v>
      </c>
      <c r="H120" s="106" t="s">
        <v>535</v>
      </c>
      <c r="I120" s="107">
        <v>3</v>
      </c>
      <c r="J120" s="107">
        <v>3</v>
      </c>
      <c r="K120" s="107" t="s">
        <v>74</v>
      </c>
      <c r="L120" s="100" t="s">
        <v>47</v>
      </c>
      <c r="M120" s="100" t="s">
        <v>49</v>
      </c>
      <c r="N120" s="100" t="s">
        <v>75</v>
      </c>
      <c r="O120" s="106" t="s">
        <v>44</v>
      </c>
      <c r="P120" s="32" t="s">
        <v>536</v>
      </c>
      <c r="Q120" s="107">
        <v>1</v>
      </c>
      <c r="R120" s="107">
        <v>1</v>
      </c>
      <c r="S120" s="107" t="s">
        <v>190</v>
      </c>
      <c r="T120" s="106" t="s">
        <v>191</v>
      </c>
      <c r="U120" s="106" t="s">
        <v>79</v>
      </c>
      <c r="V120" s="100" t="s">
        <v>80</v>
      </c>
      <c r="W120" s="33" t="s">
        <v>537</v>
      </c>
      <c r="X120" s="33" t="s">
        <v>538</v>
      </c>
      <c r="Y120" s="33" t="s">
        <v>122</v>
      </c>
      <c r="Z120" s="33" t="s">
        <v>539</v>
      </c>
      <c r="AA120" s="34">
        <v>1</v>
      </c>
      <c r="AB120" s="37" t="s">
        <v>540</v>
      </c>
      <c r="AC120" s="36">
        <f>+AA120</f>
        <v>1</v>
      </c>
      <c r="AD120" s="100" t="s">
        <v>55</v>
      </c>
      <c r="AE120" s="100" t="s">
        <v>56</v>
      </c>
    </row>
    <row r="121" spans="1:31" ht="409.5" customHeight="1">
      <c r="A121" s="100"/>
      <c r="B121" s="19">
        <v>50</v>
      </c>
      <c r="C121" s="20" t="s">
        <v>532</v>
      </c>
      <c r="D121" s="106"/>
      <c r="E121" s="106"/>
      <c r="F121" s="106"/>
      <c r="G121" s="106"/>
      <c r="H121" s="106"/>
      <c r="I121" s="107"/>
      <c r="J121" s="107"/>
      <c r="K121" s="107"/>
      <c r="L121" s="100"/>
      <c r="M121" s="100"/>
      <c r="N121" s="100"/>
      <c r="O121" s="106"/>
      <c r="P121" s="32" t="s">
        <v>541</v>
      </c>
      <c r="Q121" s="107"/>
      <c r="R121" s="107"/>
      <c r="S121" s="107"/>
      <c r="T121" s="106"/>
      <c r="U121" s="106"/>
      <c r="V121" s="100"/>
      <c r="W121" s="71" t="s">
        <v>300</v>
      </c>
      <c r="X121" s="71" t="s">
        <v>284</v>
      </c>
      <c r="Y121" s="33" t="s">
        <v>122</v>
      </c>
      <c r="Z121" s="71" t="s">
        <v>301</v>
      </c>
      <c r="AA121" s="41">
        <v>0.54</v>
      </c>
      <c r="AB121" s="65" t="s">
        <v>542</v>
      </c>
      <c r="AC121" s="36">
        <f t="shared" ref="AC121:AC123" si="5">+AA121</f>
        <v>0.54</v>
      </c>
      <c r="AD121" s="100"/>
      <c r="AE121" s="100"/>
    </row>
    <row r="122" spans="1:31" ht="60">
      <c r="A122" s="100"/>
      <c r="B122" s="19">
        <v>50</v>
      </c>
      <c r="C122" s="20" t="s">
        <v>532</v>
      </c>
      <c r="D122" s="106"/>
      <c r="E122" s="106"/>
      <c r="F122" s="106"/>
      <c r="G122" s="106"/>
      <c r="H122" s="106"/>
      <c r="I122" s="107"/>
      <c r="J122" s="107"/>
      <c r="K122" s="107"/>
      <c r="L122" s="100"/>
      <c r="M122" s="100"/>
      <c r="N122" s="100"/>
      <c r="O122" s="106"/>
      <c r="P122" s="32" t="s">
        <v>543</v>
      </c>
      <c r="Q122" s="107"/>
      <c r="R122" s="107"/>
      <c r="S122" s="107"/>
      <c r="T122" s="106"/>
      <c r="U122" s="106"/>
      <c r="V122" s="100"/>
      <c r="W122" s="33" t="s">
        <v>544</v>
      </c>
      <c r="X122" s="33" t="s">
        <v>538</v>
      </c>
      <c r="Y122" s="33" t="s">
        <v>122</v>
      </c>
      <c r="Z122" s="33" t="s">
        <v>545</v>
      </c>
      <c r="AA122" s="72">
        <v>1</v>
      </c>
      <c r="AB122" s="73" t="s">
        <v>84</v>
      </c>
      <c r="AC122" s="36">
        <f t="shared" si="5"/>
        <v>1</v>
      </c>
      <c r="AD122" s="100"/>
      <c r="AE122" s="100"/>
    </row>
    <row r="123" spans="1:31" ht="105">
      <c r="A123" s="100"/>
      <c r="B123" s="19">
        <v>50</v>
      </c>
      <c r="C123" s="20" t="s">
        <v>532</v>
      </c>
      <c r="D123" s="106"/>
      <c r="E123" s="106"/>
      <c r="F123" s="106"/>
      <c r="G123" s="106"/>
      <c r="H123" s="106"/>
      <c r="I123" s="107"/>
      <c r="J123" s="107"/>
      <c r="K123" s="107"/>
      <c r="L123" s="100"/>
      <c r="M123" s="100"/>
      <c r="N123" s="100"/>
      <c r="O123" s="106"/>
      <c r="P123" s="32" t="s">
        <v>546</v>
      </c>
      <c r="Q123" s="107"/>
      <c r="R123" s="107"/>
      <c r="S123" s="107"/>
      <c r="T123" s="106"/>
      <c r="U123" s="106"/>
      <c r="V123" s="100"/>
      <c r="W123" s="33" t="s">
        <v>547</v>
      </c>
      <c r="X123" s="33" t="s">
        <v>194</v>
      </c>
      <c r="Y123" s="33" t="s">
        <v>52</v>
      </c>
      <c r="Z123" s="33" t="s">
        <v>416</v>
      </c>
      <c r="AA123" s="29">
        <v>1</v>
      </c>
      <c r="AB123" s="39" t="s">
        <v>417</v>
      </c>
      <c r="AC123" s="36">
        <f t="shared" si="5"/>
        <v>1</v>
      </c>
      <c r="AD123" s="100"/>
      <c r="AE123" s="100"/>
    </row>
    <row r="124" spans="1:31" ht="408.95" customHeight="1">
      <c r="A124" s="20">
        <v>51</v>
      </c>
      <c r="B124" s="20">
        <v>51</v>
      </c>
      <c r="C124" s="20" t="s">
        <v>532</v>
      </c>
      <c r="D124" s="54" t="s">
        <v>532</v>
      </c>
      <c r="E124" s="54" t="s">
        <v>548</v>
      </c>
      <c r="F124" s="54" t="s">
        <v>37</v>
      </c>
      <c r="G124" s="54" t="s">
        <v>549</v>
      </c>
      <c r="H124" s="54" t="s">
        <v>550</v>
      </c>
      <c r="I124" s="55">
        <v>3</v>
      </c>
      <c r="J124" s="55">
        <v>3</v>
      </c>
      <c r="K124" s="56" t="s">
        <v>74</v>
      </c>
      <c r="L124" s="20" t="s">
        <v>47</v>
      </c>
      <c r="M124" s="20" t="s">
        <v>49</v>
      </c>
      <c r="N124" s="20" t="s">
        <v>75</v>
      </c>
      <c r="O124" s="54" t="s">
        <v>44</v>
      </c>
      <c r="P124" s="32" t="s">
        <v>551</v>
      </c>
      <c r="Q124" s="57">
        <v>3</v>
      </c>
      <c r="R124" s="57">
        <v>3</v>
      </c>
      <c r="S124" s="56" t="s">
        <v>74</v>
      </c>
      <c r="T124" s="58" t="s">
        <v>47</v>
      </c>
      <c r="U124" s="58" t="s">
        <v>49</v>
      </c>
      <c r="V124" s="20" t="s">
        <v>75</v>
      </c>
      <c r="W124" s="33" t="s">
        <v>552</v>
      </c>
      <c r="X124" s="71" t="s">
        <v>284</v>
      </c>
      <c r="Y124" s="33" t="s">
        <v>103</v>
      </c>
      <c r="Z124" s="33" t="s">
        <v>553</v>
      </c>
      <c r="AA124" s="34">
        <f>(18*100%+67%+75%+90%+50%)/22</f>
        <v>0.94636363636363641</v>
      </c>
      <c r="AB124" s="37" t="s">
        <v>554</v>
      </c>
      <c r="AC124" s="51">
        <f>+AA124</f>
        <v>0.94636363636363641</v>
      </c>
      <c r="AD124" s="20" t="s">
        <v>55</v>
      </c>
      <c r="AE124" s="19" t="s">
        <v>56</v>
      </c>
    </row>
    <row r="125" spans="1:31" ht="93" customHeight="1">
      <c r="A125" s="20">
        <v>52</v>
      </c>
      <c r="B125" s="20">
        <v>52</v>
      </c>
      <c r="C125" s="20" t="s">
        <v>532</v>
      </c>
      <c r="D125" s="54" t="s">
        <v>532</v>
      </c>
      <c r="E125" s="54" t="s">
        <v>555</v>
      </c>
      <c r="F125" s="54" t="s">
        <v>37</v>
      </c>
      <c r="G125" s="54" t="s">
        <v>556</v>
      </c>
      <c r="H125" s="54" t="s">
        <v>557</v>
      </c>
      <c r="I125" s="55">
        <v>2</v>
      </c>
      <c r="J125" s="55">
        <v>2</v>
      </c>
      <c r="K125" s="56" t="s">
        <v>119</v>
      </c>
      <c r="L125" s="20" t="s">
        <v>78</v>
      </c>
      <c r="M125" s="20" t="s">
        <v>48</v>
      </c>
      <c r="N125" s="20" t="s">
        <v>80</v>
      </c>
      <c r="O125" s="54" t="s">
        <v>44</v>
      </c>
      <c r="P125" s="32" t="s">
        <v>558</v>
      </c>
      <c r="Q125" s="57">
        <v>0</v>
      </c>
      <c r="R125" s="57">
        <v>0</v>
      </c>
      <c r="S125" s="56" t="s">
        <v>190</v>
      </c>
      <c r="T125" s="58" t="s">
        <v>191</v>
      </c>
      <c r="U125" s="58" t="s">
        <v>79</v>
      </c>
      <c r="V125" s="20" t="s">
        <v>80</v>
      </c>
      <c r="W125" s="33" t="s">
        <v>559</v>
      </c>
      <c r="X125" s="33" t="s">
        <v>538</v>
      </c>
      <c r="Y125" s="33" t="s">
        <v>122</v>
      </c>
      <c r="Z125" s="33" t="s">
        <v>560</v>
      </c>
      <c r="AA125" s="34">
        <v>1</v>
      </c>
      <c r="AB125" s="37" t="s">
        <v>561</v>
      </c>
      <c r="AC125" s="36">
        <f t="shared" ref="AC125:AC147" si="6">+AA125</f>
        <v>1</v>
      </c>
      <c r="AD125" s="20" t="s">
        <v>55</v>
      </c>
      <c r="AE125" s="19" t="s">
        <v>56</v>
      </c>
    </row>
    <row r="126" spans="1:31" ht="150">
      <c r="A126" s="100">
        <v>54</v>
      </c>
      <c r="B126" s="19">
        <v>54</v>
      </c>
      <c r="C126" s="20" t="s">
        <v>562</v>
      </c>
      <c r="D126" s="106" t="s">
        <v>562</v>
      </c>
      <c r="E126" s="106" t="s">
        <v>563</v>
      </c>
      <c r="F126" s="106" t="s">
        <v>37</v>
      </c>
      <c r="G126" s="106" t="s">
        <v>564</v>
      </c>
      <c r="H126" s="106" t="s">
        <v>565</v>
      </c>
      <c r="I126" s="107">
        <v>3</v>
      </c>
      <c r="J126" s="107">
        <v>2</v>
      </c>
      <c r="K126" s="107" t="s">
        <v>46</v>
      </c>
      <c r="L126" s="100" t="s">
        <v>47</v>
      </c>
      <c r="M126" s="100" t="s">
        <v>48</v>
      </c>
      <c r="N126" s="100" t="s">
        <v>49</v>
      </c>
      <c r="O126" s="106" t="s">
        <v>44</v>
      </c>
      <c r="P126" s="32" t="s">
        <v>566</v>
      </c>
      <c r="Q126" s="109">
        <v>2</v>
      </c>
      <c r="R126" s="109">
        <v>0</v>
      </c>
      <c r="S126" s="109" t="s">
        <v>77</v>
      </c>
      <c r="T126" s="110" t="s">
        <v>78</v>
      </c>
      <c r="U126" s="110" t="s">
        <v>79</v>
      </c>
      <c r="V126" s="100" t="s">
        <v>80</v>
      </c>
      <c r="W126" s="33" t="s">
        <v>567</v>
      </c>
      <c r="X126" s="33" t="s">
        <v>568</v>
      </c>
      <c r="Y126" s="33" t="s">
        <v>59</v>
      </c>
      <c r="Z126" s="33" t="s">
        <v>569</v>
      </c>
      <c r="AA126" s="34">
        <v>1</v>
      </c>
      <c r="AB126" s="42" t="s">
        <v>570</v>
      </c>
      <c r="AC126" s="36">
        <f t="shared" si="6"/>
        <v>1</v>
      </c>
      <c r="AD126" s="100" t="s">
        <v>55</v>
      </c>
      <c r="AE126" s="100" t="s">
        <v>56</v>
      </c>
    </row>
    <row r="127" spans="1:31" ht="128.1" customHeight="1">
      <c r="A127" s="100"/>
      <c r="B127" s="19">
        <v>54</v>
      </c>
      <c r="C127" s="20" t="s">
        <v>562</v>
      </c>
      <c r="D127" s="106"/>
      <c r="E127" s="106"/>
      <c r="F127" s="106"/>
      <c r="G127" s="106"/>
      <c r="H127" s="106"/>
      <c r="I127" s="107"/>
      <c r="J127" s="107"/>
      <c r="K127" s="107"/>
      <c r="L127" s="100"/>
      <c r="M127" s="100"/>
      <c r="N127" s="100"/>
      <c r="O127" s="106"/>
      <c r="P127" s="32" t="s">
        <v>571</v>
      </c>
      <c r="Q127" s="109"/>
      <c r="R127" s="109"/>
      <c r="S127" s="109"/>
      <c r="T127" s="110"/>
      <c r="U127" s="110"/>
      <c r="V127" s="100"/>
      <c r="W127" s="33" t="s">
        <v>572</v>
      </c>
      <c r="X127" s="33" t="s">
        <v>568</v>
      </c>
      <c r="Y127" s="33" t="s">
        <v>59</v>
      </c>
      <c r="Z127" s="33" t="s">
        <v>573</v>
      </c>
      <c r="AA127" s="29">
        <v>1</v>
      </c>
      <c r="AB127" s="48" t="s">
        <v>574</v>
      </c>
      <c r="AC127" s="36">
        <f t="shared" si="6"/>
        <v>1</v>
      </c>
      <c r="AD127" s="100"/>
      <c r="AE127" s="100"/>
    </row>
    <row r="128" spans="1:31" ht="111" customHeight="1">
      <c r="A128" s="20">
        <v>55</v>
      </c>
      <c r="B128" s="20">
        <v>55</v>
      </c>
      <c r="C128" s="19" t="s">
        <v>575</v>
      </c>
      <c r="D128" s="54" t="s">
        <v>575</v>
      </c>
      <c r="E128" s="54" t="s">
        <v>576</v>
      </c>
      <c r="F128" s="54" t="s">
        <v>37</v>
      </c>
      <c r="G128" s="54" t="s">
        <v>577</v>
      </c>
      <c r="H128" s="54" t="s">
        <v>578</v>
      </c>
      <c r="I128" s="55">
        <v>3</v>
      </c>
      <c r="J128" s="55">
        <v>3</v>
      </c>
      <c r="K128" s="56" t="s">
        <v>74</v>
      </c>
      <c r="L128" s="20" t="s">
        <v>47</v>
      </c>
      <c r="M128" s="20" t="s">
        <v>49</v>
      </c>
      <c r="N128" s="20" t="s">
        <v>75</v>
      </c>
      <c r="O128" s="54" t="s">
        <v>44</v>
      </c>
      <c r="P128" s="32" t="s">
        <v>579</v>
      </c>
      <c r="Q128" s="57">
        <v>1</v>
      </c>
      <c r="R128" s="57">
        <v>1</v>
      </c>
      <c r="S128" s="56" t="s">
        <v>190</v>
      </c>
      <c r="T128" s="58" t="s">
        <v>191</v>
      </c>
      <c r="U128" s="58" t="s">
        <v>79</v>
      </c>
      <c r="V128" s="20" t="s">
        <v>80</v>
      </c>
      <c r="W128" s="33" t="s">
        <v>580</v>
      </c>
      <c r="X128" s="33" t="s">
        <v>58</v>
      </c>
      <c r="Y128" s="33" t="s">
        <v>122</v>
      </c>
      <c r="Z128" s="33" t="s">
        <v>581</v>
      </c>
      <c r="AA128" s="74">
        <v>1</v>
      </c>
      <c r="AB128" s="40" t="s">
        <v>582</v>
      </c>
      <c r="AC128" s="36">
        <f>+AA128</f>
        <v>1</v>
      </c>
      <c r="AD128" s="20" t="s">
        <v>55</v>
      </c>
      <c r="AE128" s="19" t="s">
        <v>56</v>
      </c>
    </row>
    <row r="129" spans="1:31" ht="101.1" customHeight="1">
      <c r="A129" s="20">
        <v>56</v>
      </c>
      <c r="B129" s="20">
        <v>56</v>
      </c>
      <c r="C129" s="19" t="s">
        <v>575</v>
      </c>
      <c r="D129" s="54" t="s">
        <v>575</v>
      </c>
      <c r="E129" s="54" t="s">
        <v>583</v>
      </c>
      <c r="F129" s="54" t="s">
        <v>37</v>
      </c>
      <c r="G129" s="54" t="s">
        <v>584</v>
      </c>
      <c r="H129" s="54" t="s">
        <v>585</v>
      </c>
      <c r="I129" s="55">
        <v>4</v>
      </c>
      <c r="J129" s="55">
        <v>3</v>
      </c>
      <c r="K129" s="56" t="s">
        <v>98</v>
      </c>
      <c r="L129" s="20" t="s">
        <v>41</v>
      </c>
      <c r="M129" s="20" t="s">
        <v>49</v>
      </c>
      <c r="N129" s="20" t="s">
        <v>75</v>
      </c>
      <c r="O129" s="54" t="s">
        <v>44</v>
      </c>
      <c r="P129" s="32" t="s">
        <v>586</v>
      </c>
      <c r="Q129" s="57">
        <v>2</v>
      </c>
      <c r="R129" s="57">
        <v>1</v>
      </c>
      <c r="S129" s="56" t="s">
        <v>77</v>
      </c>
      <c r="T129" s="58" t="s">
        <v>78</v>
      </c>
      <c r="U129" s="58" t="s">
        <v>79</v>
      </c>
      <c r="V129" s="20" t="s">
        <v>80</v>
      </c>
      <c r="W129" s="33" t="s">
        <v>587</v>
      </c>
      <c r="X129" s="33" t="s">
        <v>58</v>
      </c>
      <c r="Y129" s="33" t="s">
        <v>122</v>
      </c>
      <c r="Z129" s="33" t="s">
        <v>588</v>
      </c>
      <c r="AA129" s="45">
        <f>28/28</f>
        <v>1</v>
      </c>
      <c r="AB129" s="40" t="s">
        <v>589</v>
      </c>
      <c r="AC129" s="36">
        <f t="shared" si="6"/>
        <v>1</v>
      </c>
      <c r="AD129" s="20" t="s">
        <v>55</v>
      </c>
      <c r="AE129" s="19" t="s">
        <v>56</v>
      </c>
    </row>
    <row r="130" spans="1:31" ht="182.1" customHeight="1">
      <c r="A130" s="100">
        <v>57</v>
      </c>
      <c r="B130" s="19">
        <v>57</v>
      </c>
      <c r="C130" s="20" t="s">
        <v>590</v>
      </c>
      <c r="D130" s="106" t="s">
        <v>590</v>
      </c>
      <c r="E130" s="106" t="s">
        <v>591</v>
      </c>
      <c r="F130" s="106" t="s">
        <v>37</v>
      </c>
      <c r="G130" s="106" t="s">
        <v>592</v>
      </c>
      <c r="H130" s="106" t="s">
        <v>593</v>
      </c>
      <c r="I130" s="107">
        <v>2</v>
      </c>
      <c r="J130" s="107">
        <v>3</v>
      </c>
      <c r="K130" s="107" t="s">
        <v>204</v>
      </c>
      <c r="L130" s="100" t="s">
        <v>78</v>
      </c>
      <c r="M130" s="97" t="s">
        <v>49</v>
      </c>
      <c r="N130" s="100" t="s">
        <v>49</v>
      </c>
      <c r="O130" s="106" t="s">
        <v>44</v>
      </c>
      <c r="P130" s="32" t="s">
        <v>594</v>
      </c>
      <c r="Q130" s="107">
        <v>1</v>
      </c>
      <c r="R130" s="107">
        <v>1</v>
      </c>
      <c r="S130" s="107" t="s">
        <v>190</v>
      </c>
      <c r="T130" s="106" t="s">
        <v>191</v>
      </c>
      <c r="U130" s="106" t="s">
        <v>79</v>
      </c>
      <c r="V130" s="100" t="s">
        <v>80</v>
      </c>
      <c r="W130" s="33" t="s">
        <v>595</v>
      </c>
      <c r="X130" s="33" t="s">
        <v>468</v>
      </c>
      <c r="Y130" s="33" t="s">
        <v>59</v>
      </c>
      <c r="Z130" s="33" t="s">
        <v>596</v>
      </c>
      <c r="AA130" s="75">
        <f>(20/33)</f>
        <v>0.60606060606060608</v>
      </c>
      <c r="AB130" s="37" t="s">
        <v>597</v>
      </c>
      <c r="AC130" s="36">
        <f>+AA130</f>
        <v>0.60606060606060608</v>
      </c>
      <c r="AD130" s="100" t="s">
        <v>55</v>
      </c>
      <c r="AE130" s="100" t="s">
        <v>56</v>
      </c>
    </row>
    <row r="131" spans="1:31" ht="224.1" customHeight="1">
      <c r="A131" s="100"/>
      <c r="B131" s="19">
        <v>57</v>
      </c>
      <c r="C131" s="20" t="s">
        <v>590</v>
      </c>
      <c r="D131" s="106"/>
      <c r="E131" s="106"/>
      <c r="F131" s="106"/>
      <c r="G131" s="106"/>
      <c r="H131" s="106"/>
      <c r="I131" s="107"/>
      <c r="J131" s="107"/>
      <c r="K131" s="107"/>
      <c r="L131" s="100"/>
      <c r="M131" s="97"/>
      <c r="N131" s="100"/>
      <c r="O131" s="106"/>
      <c r="P131" s="32" t="s">
        <v>598</v>
      </c>
      <c r="Q131" s="107"/>
      <c r="R131" s="107"/>
      <c r="S131" s="107"/>
      <c r="T131" s="106"/>
      <c r="U131" s="106"/>
      <c r="V131" s="100"/>
      <c r="W131" s="33" t="s">
        <v>599</v>
      </c>
      <c r="X131" s="33" t="s">
        <v>468</v>
      </c>
      <c r="Y131" s="33" t="s">
        <v>59</v>
      </c>
      <c r="Z131" s="33" t="s">
        <v>600</v>
      </c>
      <c r="AA131" s="75">
        <f>20/33</f>
        <v>0.60606060606060608</v>
      </c>
      <c r="AB131" s="35" t="s">
        <v>601</v>
      </c>
      <c r="AC131" s="36">
        <f t="shared" si="6"/>
        <v>0.60606060606060608</v>
      </c>
      <c r="AD131" s="100"/>
      <c r="AE131" s="100"/>
    </row>
    <row r="132" spans="1:31" ht="87" customHeight="1">
      <c r="A132" s="100"/>
      <c r="B132" s="19">
        <v>57</v>
      </c>
      <c r="C132" s="20" t="s">
        <v>590</v>
      </c>
      <c r="D132" s="106"/>
      <c r="E132" s="106"/>
      <c r="F132" s="106"/>
      <c r="G132" s="106"/>
      <c r="H132" s="106"/>
      <c r="I132" s="107"/>
      <c r="J132" s="107"/>
      <c r="K132" s="107"/>
      <c r="L132" s="100"/>
      <c r="M132" s="97"/>
      <c r="N132" s="100"/>
      <c r="O132" s="106"/>
      <c r="P132" s="32" t="s">
        <v>602</v>
      </c>
      <c r="Q132" s="107"/>
      <c r="R132" s="107"/>
      <c r="S132" s="107"/>
      <c r="T132" s="106"/>
      <c r="U132" s="106"/>
      <c r="V132" s="100"/>
      <c r="W132" s="33" t="s">
        <v>603</v>
      </c>
      <c r="X132" s="33" t="s">
        <v>468</v>
      </c>
      <c r="Y132" s="33" t="s">
        <v>122</v>
      </c>
      <c r="Z132" s="33" t="s">
        <v>604</v>
      </c>
      <c r="AA132" s="41">
        <f>(1/1)*100%</f>
        <v>1</v>
      </c>
      <c r="AB132" s="37" t="s">
        <v>605</v>
      </c>
      <c r="AC132" s="36">
        <f t="shared" si="6"/>
        <v>1</v>
      </c>
      <c r="AD132" s="100"/>
      <c r="AE132" s="100"/>
    </row>
    <row r="133" spans="1:31" ht="140.1" customHeight="1">
      <c r="A133" s="20">
        <v>59</v>
      </c>
      <c r="B133" s="20">
        <v>59</v>
      </c>
      <c r="C133" s="20" t="s">
        <v>590</v>
      </c>
      <c r="D133" s="54" t="s">
        <v>590</v>
      </c>
      <c r="E133" s="54" t="s">
        <v>606</v>
      </c>
      <c r="F133" s="54" t="s">
        <v>37</v>
      </c>
      <c r="G133" s="54" t="s">
        <v>607</v>
      </c>
      <c r="H133" s="54" t="s">
        <v>608</v>
      </c>
      <c r="I133" s="55">
        <v>5</v>
      </c>
      <c r="J133" s="55">
        <v>4</v>
      </c>
      <c r="K133" s="56" t="s">
        <v>609</v>
      </c>
      <c r="L133" s="20" t="s">
        <v>610</v>
      </c>
      <c r="M133" s="20" t="s">
        <v>42</v>
      </c>
      <c r="N133" s="20" t="s">
        <v>43</v>
      </c>
      <c r="O133" s="54" t="s">
        <v>44</v>
      </c>
      <c r="P133" s="32" t="s">
        <v>611</v>
      </c>
      <c r="Q133" s="57">
        <v>4</v>
      </c>
      <c r="R133" s="57">
        <v>2</v>
      </c>
      <c r="S133" s="56" t="s">
        <v>612</v>
      </c>
      <c r="T133" s="58" t="s">
        <v>41</v>
      </c>
      <c r="U133" s="58" t="s">
        <v>48</v>
      </c>
      <c r="V133" s="20" t="s">
        <v>75</v>
      </c>
      <c r="W133" s="33" t="s">
        <v>613</v>
      </c>
      <c r="X133" s="33" t="s">
        <v>468</v>
      </c>
      <c r="Y133" s="33" t="s">
        <v>59</v>
      </c>
      <c r="Z133" s="33" t="s">
        <v>614</v>
      </c>
      <c r="AA133" s="49">
        <f>(17/17)*100%</f>
        <v>1</v>
      </c>
      <c r="AB133" s="61" t="s">
        <v>615</v>
      </c>
      <c r="AC133" s="36">
        <f>+AA133</f>
        <v>1</v>
      </c>
      <c r="AD133" s="20" t="s">
        <v>55</v>
      </c>
      <c r="AE133" s="19" t="s">
        <v>56</v>
      </c>
    </row>
    <row r="134" spans="1:31" ht="129.94999999999999" customHeight="1">
      <c r="A134" s="20">
        <v>60</v>
      </c>
      <c r="B134" s="20">
        <v>60</v>
      </c>
      <c r="C134" s="20" t="s">
        <v>590</v>
      </c>
      <c r="D134" s="54" t="s">
        <v>590</v>
      </c>
      <c r="E134" s="54" t="s">
        <v>616</v>
      </c>
      <c r="F134" s="54" t="s">
        <v>37</v>
      </c>
      <c r="G134" s="54" t="s">
        <v>617</v>
      </c>
      <c r="H134" s="54" t="s">
        <v>618</v>
      </c>
      <c r="I134" s="55">
        <v>4</v>
      </c>
      <c r="J134" s="55">
        <v>3</v>
      </c>
      <c r="K134" s="56" t="s">
        <v>98</v>
      </c>
      <c r="L134" s="20" t="s">
        <v>41</v>
      </c>
      <c r="M134" s="20" t="s">
        <v>49</v>
      </c>
      <c r="N134" s="20" t="s">
        <v>75</v>
      </c>
      <c r="O134" s="54" t="s">
        <v>44</v>
      </c>
      <c r="P134" s="32" t="s">
        <v>619</v>
      </c>
      <c r="Q134" s="57">
        <v>3</v>
      </c>
      <c r="R134" s="57">
        <v>1</v>
      </c>
      <c r="S134" s="56" t="s">
        <v>100</v>
      </c>
      <c r="T134" s="58" t="s">
        <v>47</v>
      </c>
      <c r="U134" s="58" t="s">
        <v>79</v>
      </c>
      <c r="V134" s="20" t="s">
        <v>80</v>
      </c>
      <c r="W134" s="33" t="s">
        <v>620</v>
      </c>
      <c r="X134" s="71" t="s">
        <v>468</v>
      </c>
      <c r="Y134" s="33" t="s">
        <v>59</v>
      </c>
      <c r="Z134" s="33" t="s">
        <v>614</v>
      </c>
      <c r="AA134" s="49">
        <f>(17/17)*100%</f>
        <v>1</v>
      </c>
      <c r="AB134" s="61" t="s">
        <v>615</v>
      </c>
      <c r="AC134" s="36">
        <f t="shared" si="6"/>
        <v>1</v>
      </c>
      <c r="AD134" s="20" t="s">
        <v>55</v>
      </c>
      <c r="AE134" s="19" t="s">
        <v>56</v>
      </c>
    </row>
    <row r="135" spans="1:31" ht="177" customHeight="1">
      <c r="A135" s="100">
        <v>61</v>
      </c>
      <c r="B135" s="19">
        <v>61</v>
      </c>
      <c r="C135" s="20" t="s">
        <v>621</v>
      </c>
      <c r="D135" s="106" t="s">
        <v>621</v>
      </c>
      <c r="E135" s="106" t="s">
        <v>622</v>
      </c>
      <c r="F135" s="106" t="s">
        <v>37</v>
      </c>
      <c r="G135" s="106" t="s">
        <v>623</v>
      </c>
      <c r="H135" s="106" t="s">
        <v>624</v>
      </c>
      <c r="I135" s="107">
        <v>1</v>
      </c>
      <c r="J135" s="107">
        <v>1</v>
      </c>
      <c r="K135" s="107" t="s">
        <v>190</v>
      </c>
      <c r="L135" s="100" t="s">
        <v>191</v>
      </c>
      <c r="M135" s="100" t="s">
        <v>79</v>
      </c>
      <c r="N135" s="100" t="s">
        <v>80</v>
      </c>
      <c r="O135" s="106" t="s">
        <v>44</v>
      </c>
      <c r="P135" s="32" t="s">
        <v>625</v>
      </c>
      <c r="Q135" s="102">
        <v>-1</v>
      </c>
      <c r="R135" s="102">
        <v>-1</v>
      </c>
      <c r="S135" s="102" t="s">
        <v>190</v>
      </c>
      <c r="T135" s="131" t="s">
        <v>191</v>
      </c>
      <c r="U135" s="131" t="s">
        <v>79</v>
      </c>
      <c r="V135" s="100" t="s">
        <v>80</v>
      </c>
      <c r="W135" s="33" t="s">
        <v>626</v>
      </c>
      <c r="X135" s="33" t="s">
        <v>627</v>
      </c>
      <c r="Y135" s="33" t="s">
        <v>122</v>
      </c>
      <c r="Z135" s="33" t="s">
        <v>628</v>
      </c>
      <c r="AA135" s="34">
        <v>1</v>
      </c>
      <c r="AB135" s="37" t="s">
        <v>629</v>
      </c>
      <c r="AC135" s="36">
        <f t="shared" si="6"/>
        <v>1</v>
      </c>
      <c r="AD135" s="100" t="s">
        <v>55</v>
      </c>
      <c r="AE135" s="100" t="s">
        <v>56</v>
      </c>
    </row>
    <row r="136" spans="1:31" ht="330">
      <c r="A136" s="100"/>
      <c r="B136" s="19">
        <v>61</v>
      </c>
      <c r="C136" s="20" t="s">
        <v>621</v>
      </c>
      <c r="D136" s="106"/>
      <c r="E136" s="106"/>
      <c r="F136" s="106"/>
      <c r="G136" s="106"/>
      <c r="H136" s="106"/>
      <c r="I136" s="107"/>
      <c r="J136" s="107"/>
      <c r="K136" s="107"/>
      <c r="L136" s="100"/>
      <c r="M136" s="100"/>
      <c r="N136" s="100"/>
      <c r="O136" s="106"/>
      <c r="P136" s="32" t="s">
        <v>630</v>
      </c>
      <c r="Q136" s="102"/>
      <c r="R136" s="102"/>
      <c r="S136" s="102"/>
      <c r="T136" s="131"/>
      <c r="U136" s="131"/>
      <c r="V136" s="100"/>
      <c r="W136" s="33" t="s">
        <v>631</v>
      </c>
      <c r="X136" s="33" t="s">
        <v>627</v>
      </c>
      <c r="Y136" s="33" t="s">
        <v>122</v>
      </c>
      <c r="Z136" s="33" t="s">
        <v>632</v>
      </c>
      <c r="AA136" s="34">
        <v>1</v>
      </c>
      <c r="AB136" s="37" t="s">
        <v>629</v>
      </c>
      <c r="AC136" s="36">
        <f t="shared" si="6"/>
        <v>1</v>
      </c>
      <c r="AD136" s="100"/>
      <c r="AE136" s="100"/>
    </row>
    <row r="137" spans="1:31" ht="345">
      <c r="A137" s="100"/>
      <c r="B137" s="19">
        <v>61</v>
      </c>
      <c r="C137" s="20" t="s">
        <v>621</v>
      </c>
      <c r="D137" s="106"/>
      <c r="E137" s="106"/>
      <c r="F137" s="106"/>
      <c r="G137" s="106"/>
      <c r="H137" s="106"/>
      <c r="I137" s="107"/>
      <c r="J137" s="107"/>
      <c r="K137" s="107"/>
      <c r="L137" s="100"/>
      <c r="M137" s="100"/>
      <c r="N137" s="100"/>
      <c r="O137" s="106"/>
      <c r="P137" s="32" t="s">
        <v>633</v>
      </c>
      <c r="Q137" s="102"/>
      <c r="R137" s="102"/>
      <c r="S137" s="102"/>
      <c r="T137" s="131"/>
      <c r="U137" s="131"/>
      <c r="V137" s="100"/>
      <c r="W137" s="33" t="s">
        <v>634</v>
      </c>
      <c r="X137" s="33" t="s">
        <v>627</v>
      </c>
      <c r="Y137" s="33" t="s">
        <v>122</v>
      </c>
      <c r="Z137" s="33" t="s">
        <v>632</v>
      </c>
      <c r="AA137" s="34">
        <v>1</v>
      </c>
      <c r="AB137" s="37" t="s">
        <v>629</v>
      </c>
      <c r="AC137" s="36">
        <f t="shared" si="6"/>
        <v>1</v>
      </c>
      <c r="AD137" s="100"/>
      <c r="AE137" s="100"/>
    </row>
    <row r="138" spans="1:31" ht="195">
      <c r="A138" s="100">
        <v>62</v>
      </c>
      <c r="B138" s="19">
        <v>62</v>
      </c>
      <c r="C138" s="20" t="s">
        <v>621</v>
      </c>
      <c r="D138" s="106" t="s">
        <v>621</v>
      </c>
      <c r="E138" s="106" t="s">
        <v>635</v>
      </c>
      <c r="F138" s="106" t="s">
        <v>37</v>
      </c>
      <c r="G138" s="106" t="s">
        <v>636</v>
      </c>
      <c r="H138" s="106" t="s">
        <v>637</v>
      </c>
      <c r="I138" s="107">
        <v>1</v>
      </c>
      <c r="J138" s="107">
        <v>1</v>
      </c>
      <c r="K138" s="107" t="s">
        <v>190</v>
      </c>
      <c r="L138" s="100" t="s">
        <v>191</v>
      </c>
      <c r="M138" s="100" t="s">
        <v>79</v>
      </c>
      <c r="N138" s="100" t="s">
        <v>80</v>
      </c>
      <c r="O138" s="106" t="s">
        <v>44</v>
      </c>
      <c r="P138" s="32" t="s">
        <v>638</v>
      </c>
      <c r="Q138" s="105">
        <v>-1</v>
      </c>
      <c r="R138" s="105">
        <v>-1</v>
      </c>
      <c r="S138" s="107" t="s">
        <v>190</v>
      </c>
      <c r="T138" s="104" t="s">
        <v>191</v>
      </c>
      <c r="U138" s="104" t="s">
        <v>79</v>
      </c>
      <c r="V138" s="97" t="s">
        <v>80</v>
      </c>
      <c r="W138" s="33" t="s">
        <v>639</v>
      </c>
      <c r="X138" s="33" t="s">
        <v>627</v>
      </c>
      <c r="Y138" s="33" t="s">
        <v>103</v>
      </c>
      <c r="Z138" s="33" t="s">
        <v>640</v>
      </c>
      <c r="AA138" s="34">
        <v>1</v>
      </c>
      <c r="AB138" s="76" t="s">
        <v>641</v>
      </c>
      <c r="AC138" s="36">
        <f t="shared" si="6"/>
        <v>1</v>
      </c>
      <c r="AD138" s="97" t="s">
        <v>55</v>
      </c>
      <c r="AE138" s="100" t="s">
        <v>56</v>
      </c>
    </row>
    <row r="139" spans="1:31" ht="195">
      <c r="A139" s="100"/>
      <c r="B139" s="19">
        <v>62</v>
      </c>
      <c r="C139" s="20" t="s">
        <v>621</v>
      </c>
      <c r="D139" s="106"/>
      <c r="E139" s="106"/>
      <c r="F139" s="106"/>
      <c r="G139" s="106"/>
      <c r="H139" s="106"/>
      <c r="I139" s="107"/>
      <c r="J139" s="107"/>
      <c r="K139" s="107"/>
      <c r="L139" s="100"/>
      <c r="M139" s="100"/>
      <c r="N139" s="100"/>
      <c r="O139" s="106"/>
      <c r="P139" s="32" t="s">
        <v>642</v>
      </c>
      <c r="Q139" s="105"/>
      <c r="R139" s="105"/>
      <c r="S139" s="107"/>
      <c r="T139" s="104"/>
      <c r="U139" s="104"/>
      <c r="V139" s="97"/>
      <c r="W139" s="33" t="s">
        <v>643</v>
      </c>
      <c r="X139" s="33" t="s">
        <v>627</v>
      </c>
      <c r="Y139" s="33" t="s">
        <v>122</v>
      </c>
      <c r="Z139" s="33" t="s">
        <v>644</v>
      </c>
      <c r="AA139" s="29">
        <v>1</v>
      </c>
      <c r="AB139" s="37" t="s">
        <v>641</v>
      </c>
      <c r="AC139" s="36">
        <f t="shared" si="6"/>
        <v>1</v>
      </c>
      <c r="AD139" s="97"/>
      <c r="AE139" s="100"/>
    </row>
    <row r="140" spans="1:31" ht="324.95" customHeight="1">
      <c r="A140" s="100"/>
      <c r="B140" s="19">
        <v>62</v>
      </c>
      <c r="C140" s="20" t="s">
        <v>621</v>
      </c>
      <c r="D140" s="106"/>
      <c r="E140" s="106"/>
      <c r="F140" s="106"/>
      <c r="G140" s="106"/>
      <c r="H140" s="106"/>
      <c r="I140" s="107"/>
      <c r="J140" s="107"/>
      <c r="K140" s="107"/>
      <c r="L140" s="100"/>
      <c r="M140" s="100"/>
      <c r="N140" s="100"/>
      <c r="O140" s="106"/>
      <c r="P140" s="32" t="s">
        <v>645</v>
      </c>
      <c r="Q140" s="105"/>
      <c r="R140" s="105"/>
      <c r="S140" s="107"/>
      <c r="T140" s="104"/>
      <c r="U140" s="104"/>
      <c r="V140" s="97"/>
      <c r="W140" s="33" t="s">
        <v>646</v>
      </c>
      <c r="X140" s="33" t="s">
        <v>627</v>
      </c>
      <c r="Y140" s="33" t="s">
        <v>122</v>
      </c>
      <c r="Z140" s="33" t="s">
        <v>647</v>
      </c>
      <c r="AA140" s="29">
        <v>1</v>
      </c>
      <c r="AB140" s="37" t="s">
        <v>641</v>
      </c>
      <c r="AC140" s="36">
        <f t="shared" si="6"/>
        <v>1</v>
      </c>
      <c r="AD140" s="97"/>
      <c r="AE140" s="100"/>
    </row>
    <row r="141" spans="1:31" ht="195">
      <c r="A141" s="100"/>
      <c r="B141" s="19">
        <v>62</v>
      </c>
      <c r="C141" s="20" t="s">
        <v>621</v>
      </c>
      <c r="D141" s="106"/>
      <c r="E141" s="106"/>
      <c r="F141" s="106"/>
      <c r="G141" s="106"/>
      <c r="H141" s="106"/>
      <c r="I141" s="107"/>
      <c r="J141" s="107"/>
      <c r="K141" s="107"/>
      <c r="L141" s="100"/>
      <c r="M141" s="100"/>
      <c r="N141" s="100"/>
      <c r="O141" s="106"/>
      <c r="P141" s="32" t="s">
        <v>648</v>
      </c>
      <c r="Q141" s="105"/>
      <c r="R141" s="105"/>
      <c r="S141" s="107"/>
      <c r="T141" s="104"/>
      <c r="U141" s="104"/>
      <c r="V141" s="97"/>
      <c r="W141" s="33" t="s">
        <v>649</v>
      </c>
      <c r="X141" s="33" t="s">
        <v>627</v>
      </c>
      <c r="Y141" s="33" t="s">
        <v>59</v>
      </c>
      <c r="Z141" s="33" t="s">
        <v>650</v>
      </c>
      <c r="AA141" s="29">
        <v>1</v>
      </c>
      <c r="AB141" s="37" t="s">
        <v>641</v>
      </c>
      <c r="AC141" s="36">
        <f t="shared" si="6"/>
        <v>1</v>
      </c>
      <c r="AD141" s="97"/>
      <c r="AE141" s="100"/>
    </row>
    <row r="142" spans="1:31" ht="227.1" customHeight="1">
      <c r="A142" s="100">
        <v>64</v>
      </c>
      <c r="B142" s="19">
        <v>64</v>
      </c>
      <c r="C142" s="20" t="s">
        <v>651</v>
      </c>
      <c r="D142" s="106" t="s">
        <v>651</v>
      </c>
      <c r="E142" s="106" t="s">
        <v>652</v>
      </c>
      <c r="F142" s="106" t="s">
        <v>37</v>
      </c>
      <c r="G142" s="106" t="s">
        <v>653</v>
      </c>
      <c r="H142" s="106" t="s">
        <v>654</v>
      </c>
      <c r="I142" s="107">
        <v>2</v>
      </c>
      <c r="J142" s="107">
        <v>1</v>
      </c>
      <c r="K142" s="107" t="s">
        <v>77</v>
      </c>
      <c r="L142" s="100" t="s">
        <v>78</v>
      </c>
      <c r="M142" s="100" t="s">
        <v>79</v>
      </c>
      <c r="N142" s="100" t="s">
        <v>80</v>
      </c>
      <c r="O142" s="106" t="s">
        <v>44</v>
      </c>
      <c r="P142" s="32" t="s">
        <v>655</v>
      </c>
      <c r="Q142" s="109">
        <v>0</v>
      </c>
      <c r="R142" s="109">
        <v>-1</v>
      </c>
      <c r="S142" s="109" t="s">
        <v>190</v>
      </c>
      <c r="T142" s="110" t="s">
        <v>191</v>
      </c>
      <c r="U142" s="110" t="s">
        <v>79</v>
      </c>
      <c r="V142" s="100" t="s">
        <v>80</v>
      </c>
      <c r="W142" s="33" t="s">
        <v>656</v>
      </c>
      <c r="X142" s="33" t="s">
        <v>67</v>
      </c>
      <c r="Y142" s="33" t="s">
        <v>103</v>
      </c>
      <c r="Z142" s="33" t="s">
        <v>657</v>
      </c>
      <c r="AA142" s="49">
        <v>0.5</v>
      </c>
      <c r="AB142" s="77" t="s">
        <v>658</v>
      </c>
      <c r="AC142" s="36">
        <f t="shared" si="6"/>
        <v>0.5</v>
      </c>
      <c r="AD142" s="100" t="s">
        <v>55</v>
      </c>
      <c r="AE142" s="100" t="s">
        <v>56</v>
      </c>
    </row>
    <row r="143" spans="1:31" ht="48" customHeight="1">
      <c r="A143" s="100"/>
      <c r="B143" s="19">
        <v>64</v>
      </c>
      <c r="C143" s="20" t="s">
        <v>651</v>
      </c>
      <c r="D143" s="106"/>
      <c r="E143" s="106"/>
      <c r="F143" s="106"/>
      <c r="G143" s="106"/>
      <c r="H143" s="106"/>
      <c r="I143" s="107"/>
      <c r="J143" s="107"/>
      <c r="K143" s="107"/>
      <c r="L143" s="100"/>
      <c r="M143" s="100"/>
      <c r="N143" s="100"/>
      <c r="O143" s="106"/>
      <c r="P143" s="32" t="s">
        <v>659</v>
      </c>
      <c r="Q143" s="109"/>
      <c r="R143" s="109"/>
      <c r="S143" s="109"/>
      <c r="T143" s="110"/>
      <c r="U143" s="110"/>
      <c r="V143" s="100"/>
      <c r="W143" s="33" t="s">
        <v>660</v>
      </c>
      <c r="X143" s="33" t="s">
        <v>67</v>
      </c>
      <c r="Y143" s="33" t="s">
        <v>122</v>
      </c>
      <c r="Z143" s="33" t="s">
        <v>661</v>
      </c>
      <c r="AA143" s="41">
        <f>9/9</f>
        <v>1</v>
      </c>
      <c r="AB143" s="77" t="s">
        <v>662</v>
      </c>
      <c r="AC143" s="36">
        <f t="shared" si="6"/>
        <v>1</v>
      </c>
      <c r="AD143" s="100"/>
      <c r="AE143" s="100"/>
    </row>
    <row r="144" spans="1:31" ht="80.099999999999994" customHeight="1">
      <c r="A144" s="100">
        <v>65</v>
      </c>
      <c r="B144" s="19">
        <v>65</v>
      </c>
      <c r="C144" s="20" t="s">
        <v>35</v>
      </c>
      <c r="D144" s="106" t="s">
        <v>35</v>
      </c>
      <c r="E144" s="106" t="s">
        <v>663</v>
      </c>
      <c r="F144" s="106" t="s">
        <v>37</v>
      </c>
      <c r="G144" s="106" t="s">
        <v>664</v>
      </c>
      <c r="H144" s="106" t="s">
        <v>665</v>
      </c>
      <c r="I144" s="107">
        <v>5</v>
      </c>
      <c r="J144" s="107">
        <v>4</v>
      </c>
      <c r="K144" s="107" t="s">
        <v>609</v>
      </c>
      <c r="L144" s="100" t="s">
        <v>610</v>
      </c>
      <c r="M144" s="100" t="s">
        <v>42</v>
      </c>
      <c r="N144" s="100" t="s">
        <v>43</v>
      </c>
      <c r="O144" s="106" t="s">
        <v>44</v>
      </c>
      <c r="P144" s="32" t="s">
        <v>666</v>
      </c>
      <c r="Q144" s="107">
        <v>3</v>
      </c>
      <c r="R144" s="107">
        <v>2</v>
      </c>
      <c r="S144" s="107" t="s">
        <v>46</v>
      </c>
      <c r="T144" s="106" t="s">
        <v>47</v>
      </c>
      <c r="U144" s="106" t="s">
        <v>48</v>
      </c>
      <c r="V144" s="100" t="s">
        <v>49</v>
      </c>
      <c r="W144" s="33" t="s">
        <v>667</v>
      </c>
      <c r="X144" s="33" t="s">
        <v>67</v>
      </c>
      <c r="Y144" s="33" t="s">
        <v>668</v>
      </c>
      <c r="Z144" s="33" t="s">
        <v>669</v>
      </c>
      <c r="AA144" s="34">
        <v>1</v>
      </c>
      <c r="AB144" s="77" t="s">
        <v>670</v>
      </c>
      <c r="AC144" s="36">
        <f t="shared" si="6"/>
        <v>1</v>
      </c>
      <c r="AD144" s="100" t="s">
        <v>55</v>
      </c>
      <c r="AE144" s="100" t="s">
        <v>56</v>
      </c>
    </row>
    <row r="145" spans="1:31" ht="75">
      <c r="A145" s="100"/>
      <c r="B145" s="19">
        <v>65</v>
      </c>
      <c r="C145" s="20" t="s">
        <v>35</v>
      </c>
      <c r="D145" s="106"/>
      <c r="E145" s="106"/>
      <c r="F145" s="106"/>
      <c r="G145" s="106"/>
      <c r="H145" s="106"/>
      <c r="I145" s="107"/>
      <c r="J145" s="107"/>
      <c r="K145" s="107"/>
      <c r="L145" s="100"/>
      <c r="M145" s="100"/>
      <c r="N145" s="100"/>
      <c r="O145" s="106"/>
      <c r="P145" s="113" t="s">
        <v>671</v>
      </c>
      <c r="Q145" s="107"/>
      <c r="R145" s="107"/>
      <c r="S145" s="107"/>
      <c r="T145" s="106"/>
      <c r="U145" s="106"/>
      <c r="V145" s="100"/>
      <c r="W145" s="33" t="s">
        <v>672</v>
      </c>
      <c r="X145" s="33" t="s">
        <v>58</v>
      </c>
      <c r="Y145" s="33" t="s">
        <v>122</v>
      </c>
      <c r="Z145" s="33" t="s">
        <v>673</v>
      </c>
      <c r="AA145" s="27">
        <v>1</v>
      </c>
      <c r="AB145" s="40" t="s">
        <v>674</v>
      </c>
      <c r="AC145" s="111">
        <f t="shared" si="6"/>
        <v>1</v>
      </c>
      <c r="AD145" s="100"/>
      <c r="AE145" s="100"/>
    </row>
    <row r="146" spans="1:31" ht="80.099999999999994" customHeight="1">
      <c r="A146" s="100"/>
      <c r="B146" s="19">
        <v>65</v>
      </c>
      <c r="C146" s="20" t="s">
        <v>35</v>
      </c>
      <c r="D146" s="106"/>
      <c r="E146" s="106"/>
      <c r="F146" s="106"/>
      <c r="G146" s="106"/>
      <c r="H146" s="106"/>
      <c r="I146" s="107"/>
      <c r="J146" s="107"/>
      <c r="K146" s="107"/>
      <c r="L146" s="100"/>
      <c r="M146" s="100"/>
      <c r="N146" s="100"/>
      <c r="O146" s="106"/>
      <c r="P146" s="113"/>
      <c r="Q146" s="107"/>
      <c r="R146" s="107"/>
      <c r="S146" s="107"/>
      <c r="T146" s="106"/>
      <c r="U146" s="106"/>
      <c r="V146" s="100"/>
      <c r="W146" s="33" t="s">
        <v>675</v>
      </c>
      <c r="X146" s="33" t="s">
        <v>58</v>
      </c>
      <c r="Y146" s="33" t="s">
        <v>122</v>
      </c>
      <c r="Z146" s="33" t="s">
        <v>673</v>
      </c>
      <c r="AA146" s="27">
        <v>1</v>
      </c>
      <c r="AB146" s="40" t="s">
        <v>674</v>
      </c>
      <c r="AC146" s="112"/>
      <c r="AD146" s="100"/>
      <c r="AE146" s="100"/>
    </row>
    <row r="147" spans="1:31" ht="48" customHeight="1">
      <c r="A147" s="100"/>
      <c r="B147" s="19">
        <v>65</v>
      </c>
      <c r="C147" s="20" t="s">
        <v>35</v>
      </c>
      <c r="D147" s="106"/>
      <c r="E147" s="106"/>
      <c r="F147" s="106"/>
      <c r="G147" s="106"/>
      <c r="H147" s="106"/>
      <c r="I147" s="107"/>
      <c r="J147" s="107"/>
      <c r="K147" s="107"/>
      <c r="L147" s="100"/>
      <c r="M147" s="100"/>
      <c r="N147" s="100"/>
      <c r="O147" s="106"/>
      <c r="P147" s="32" t="s">
        <v>676</v>
      </c>
      <c r="Q147" s="107"/>
      <c r="R147" s="107"/>
      <c r="S147" s="107"/>
      <c r="T147" s="106"/>
      <c r="U147" s="106"/>
      <c r="V147" s="100"/>
      <c r="W147" s="33" t="s">
        <v>660</v>
      </c>
      <c r="X147" s="33" t="s">
        <v>67</v>
      </c>
      <c r="Y147" s="33" t="s">
        <v>122</v>
      </c>
      <c r="Z147" s="33" t="s">
        <v>661</v>
      </c>
      <c r="AA147" s="41">
        <f>9/9</f>
        <v>1</v>
      </c>
      <c r="AB147" s="77" t="s">
        <v>662</v>
      </c>
      <c r="AC147" s="36">
        <f t="shared" si="6"/>
        <v>1</v>
      </c>
      <c r="AD147" s="100"/>
      <c r="AE147" s="100"/>
    </row>
    <row r="148" spans="1:31" ht="75">
      <c r="A148" s="100">
        <v>66</v>
      </c>
      <c r="B148" s="19">
        <v>66</v>
      </c>
      <c r="C148" s="20" t="s">
        <v>651</v>
      </c>
      <c r="D148" s="106" t="s">
        <v>677</v>
      </c>
      <c r="E148" s="106" t="s">
        <v>678</v>
      </c>
      <c r="F148" s="106" t="s">
        <v>37</v>
      </c>
      <c r="G148" s="106" t="s">
        <v>679</v>
      </c>
      <c r="H148" s="106" t="s">
        <v>680</v>
      </c>
      <c r="I148" s="107">
        <v>1</v>
      </c>
      <c r="J148" s="107">
        <v>2</v>
      </c>
      <c r="K148" s="107" t="s">
        <v>681</v>
      </c>
      <c r="L148" s="100" t="s">
        <v>191</v>
      </c>
      <c r="M148" s="100" t="s">
        <v>48</v>
      </c>
      <c r="N148" s="100" t="s">
        <v>80</v>
      </c>
      <c r="O148" s="106" t="s">
        <v>44</v>
      </c>
      <c r="P148" s="32" t="s">
        <v>682</v>
      </c>
      <c r="Q148" s="109">
        <v>-1</v>
      </c>
      <c r="R148" s="109">
        <v>0</v>
      </c>
      <c r="S148" s="109" t="s">
        <v>190</v>
      </c>
      <c r="T148" s="110" t="s">
        <v>191</v>
      </c>
      <c r="U148" s="110" t="s">
        <v>79</v>
      </c>
      <c r="V148" s="100" t="s">
        <v>80</v>
      </c>
      <c r="W148" s="33" t="s">
        <v>683</v>
      </c>
      <c r="X148" s="33" t="s">
        <v>58</v>
      </c>
      <c r="Y148" s="33" t="s">
        <v>122</v>
      </c>
      <c r="Z148" s="33" t="s">
        <v>673</v>
      </c>
      <c r="AA148" s="27">
        <v>1</v>
      </c>
      <c r="AB148" s="40" t="s">
        <v>674</v>
      </c>
      <c r="AC148" s="36">
        <f>+AA148</f>
        <v>1</v>
      </c>
      <c r="AD148" s="100" t="s">
        <v>55</v>
      </c>
      <c r="AE148" s="100" t="s">
        <v>56</v>
      </c>
    </row>
    <row r="149" spans="1:31" ht="267.75">
      <c r="A149" s="100"/>
      <c r="B149" s="19">
        <v>66</v>
      </c>
      <c r="C149" s="20" t="s">
        <v>651</v>
      </c>
      <c r="D149" s="106"/>
      <c r="E149" s="106"/>
      <c r="F149" s="106"/>
      <c r="G149" s="106"/>
      <c r="H149" s="106"/>
      <c r="I149" s="107"/>
      <c r="J149" s="107"/>
      <c r="K149" s="107"/>
      <c r="L149" s="100"/>
      <c r="M149" s="100"/>
      <c r="N149" s="100"/>
      <c r="O149" s="106"/>
      <c r="P149" s="32" t="s">
        <v>684</v>
      </c>
      <c r="Q149" s="109"/>
      <c r="R149" s="109"/>
      <c r="S149" s="109"/>
      <c r="T149" s="110"/>
      <c r="U149" s="110"/>
      <c r="V149" s="100"/>
      <c r="W149" s="33" t="s">
        <v>685</v>
      </c>
      <c r="X149" s="33" t="s">
        <v>67</v>
      </c>
      <c r="Y149" s="33" t="s">
        <v>122</v>
      </c>
      <c r="Z149" s="33" t="s">
        <v>686</v>
      </c>
      <c r="AA149" s="41">
        <f>10/10</f>
        <v>1</v>
      </c>
      <c r="AB149" s="78" t="s">
        <v>687</v>
      </c>
      <c r="AC149" s="36">
        <f>+AA149</f>
        <v>1</v>
      </c>
      <c r="AD149" s="100"/>
      <c r="AE149" s="100"/>
    </row>
    <row r="150" spans="1:31" ht="120" customHeight="1">
      <c r="A150" s="20">
        <v>72</v>
      </c>
      <c r="B150" s="20">
        <v>72</v>
      </c>
      <c r="C150" s="20" t="s">
        <v>688</v>
      </c>
      <c r="D150" s="54" t="s">
        <v>688</v>
      </c>
      <c r="E150" s="54" t="s">
        <v>689</v>
      </c>
      <c r="F150" s="54" t="s">
        <v>37</v>
      </c>
      <c r="G150" s="54" t="s">
        <v>690</v>
      </c>
      <c r="H150" s="54" t="s">
        <v>691</v>
      </c>
      <c r="I150" s="55">
        <v>2</v>
      </c>
      <c r="J150" s="55">
        <v>3</v>
      </c>
      <c r="K150" s="56" t="s">
        <v>204</v>
      </c>
      <c r="L150" s="20" t="s">
        <v>78</v>
      </c>
      <c r="M150" s="20" t="s">
        <v>49</v>
      </c>
      <c r="N150" s="20" t="s">
        <v>49</v>
      </c>
      <c r="O150" s="54" t="s">
        <v>44</v>
      </c>
      <c r="P150" s="32" t="s">
        <v>692</v>
      </c>
      <c r="Q150" s="57">
        <v>0</v>
      </c>
      <c r="R150" s="57">
        <v>1</v>
      </c>
      <c r="S150" s="56" t="s">
        <v>190</v>
      </c>
      <c r="T150" s="58" t="s">
        <v>191</v>
      </c>
      <c r="U150" s="58" t="s">
        <v>79</v>
      </c>
      <c r="V150" s="20" t="s">
        <v>80</v>
      </c>
      <c r="W150" s="60" t="s">
        <v>693</v>
      </c>
      <c r="X150" s="33" t="s">
        <v>63</v>
      </c>
      <c r="Y150" s="33" t="s">
        <v>122</v>
      </c>
      <c r="Z150" s="33" t="s">
        <v>694</v>
      </c>
      <c r="AA150" s="34">
        <v>1</v>
      </c>
      <c r="AB150" s="39" t="s">
        <v>695</v>
      </c>
      <c r="AC150" s="79">
        <f>+AA150</f>
        <v>1</v>
      </c>
      <c r="AD150" s="20" t="s">
        <v>55</v>
      </c>
      <c r="AE150" s="19" t="s">
        <v>56</v>
      </c>
    </row>
    <row r="151" spans="1:31" ht="285.95" customHeight="1">
      <c r="A151" s="20">
        <v>76</v>
      </c>
      <c r="B151" s="20">
        <v>76</v>
      </c>
      <c r="C151" s="19" t="s">
        <v>237</v>
      </c>
      <c r="D151" s="54" t="s">
        <v>237</v>
      </c>
      <c r="E151" s="54" t="s">
        <v>696</v>
      </c>
      <c r="F151" s="54" t="s">
        <v>37</v>
      </c>
      <c r="G151" s="54" t="s">
        <v>697</v>
      </c>
      <c r="H151" s="54" t="s">
        <v>698</v>
      </c>
      <c r="I151" s="55">
        <v>3</v>
      </c>
      <c r="J151" s="55">
        <v>2</v>
      </c>
      <c r="K151" s="56" t="s">
        <v>46</v>
      </c>
      <c r="L151" s="20" t="s">
        <v>47</v>
      </c>
      <c r="M151" s="20" t="s">
        <v>48</v>
      </c>
      <c r="N151" s="20" t="s">
        <v>49</v>
      </c>
      <c r="O151" s="54" t="s">
        <v>44</v>
      </c>
      <c r="P151" s="32" t="s">
        <v>699</v>
      </c>
      <c r="Q151" s="57">
        <v>1</v>
      </c>
      <c r="R151" s="57">
        <v>0</v>
      </c>
      <c r="S151" s="56" t="s">
        <v>190</v>
      </c>
      <c r="T151" s="58" t="s">
        <v>191</v>
      </c>
      <c r="U151" s="58" t="s">
        <v>79</v>
      </c>
      <c r="V151" s="20" t="s">
        <v>80</v>
      </c>
      <c r="W151" s="33" t="s">
        <v>700</v>
      </c>
      <c r="X151" s="33" t="s">
        <v>102</v>
      </c>
      <c r="Y151" s="33" t="s">
        <v>59</v>
      </c>
      <c r="Z151" s="33" t="s">
        <v>701</v>
      </c>
      <c r="AA151" s="49">
        <f>(41%+150%+64%+42%)/4</f>
        <v>0.74249999999999994</v>
      </c>
      <c r="AB151" s="37" t="s">
        <v>702</v>
      </c>
      <c r="AC151" s="36">
        <f>+AA151</f>
        <v>0.74249999999999994</v>
      </c>
      <c r="AD151" s="20" t="s">
        <v>55</v>
      </c>
      <c r="AE151" s="19" t="s">
        <v>56</v>
      </c>
    </row>
    <row r="152" spans="1:31" ht="60">
      <c r="A152" s="97">
        <v>81</v>
      </c>
      <c r="B152" s="20">
        <v>81</v>
      </c>
      <c r="C152" s="19" t="s">
        <v>237</v>
      </c>
      <c r="D152" s="106" t="s">
        <v>237</v>
      </c>
      <c r="E152" s="106" t="s">
        <v>703</v>
      </c>
      <c r="F152" s="106" t="s">
        <v>37</v>
      </c>
      <c r="G152" s="106" t="s">
        <v>704</v>
      </c>
      <c r="H152" s="106" t="s">
        <v>705</v>
      </c>
      <c r="I152" s="105">
        <v>2</v>
      </c>
      <c r="J152" s="105">
        <v>2</v>
      </c>
      <c r="K152" s="103" t="s">
        <v>119</v>
      </c>
      <c r="L152" s="97" t="s">
        <v>78</v>
      </c>
      <c r="M152" s="100" t="s">
        <v>48</v>
      </c>
      <c r="N152" s="100" t="s">
        <v>80</v>
      </c>
      <c r="O152" s="106" t="s">
        <v>44</v>
      </c>
      <c r="P152" s="113" t="s">
        <v>706</v>
      </c>
      <c r="Q152" s="102">
        <v>0</v>
      </c>
      <c r="R152" s="102">
        <v>0</v>
      </c>
      <c r="S152" s="103" t="s">
        <v>190</v>
      </c>
      <c r="T152" s="104" t="s">
        <v>191</v>
      </c>
      <c r="U152" s="104" t="s">
        <v>79</v>
      </c>
      <c r="V152" s="97" t="s">
        <v>80</v>
      </c>
      <c r="W152" s="115" t="s">
        <v>707</v>
      </c>
      <c r="X152" s="115" t="s">
        <v>243</v>
      </c>
      <c r="Y152" s="115" t="s">
        <v>122</v>
      </c>
      <c r="Z152" s="115" t="s">
        <v>315</v>
      </c>
      <c r="AA152" s="127">
        <v>1</v>
      </c>
      <c r="AB152" s="129" t="s">
        <v>316</v>
      </c>
      <c r="AC152" s="111">
        <f>+AA152</f>
        <v>1</v>
      </c>
      <c r="AD152" s="97" t="s">
        <v>55</v>
      </c>
      <c r="AE152" s="100" t="s">
        <v>56</v>
      </c>
    </row>
    <row r="153" spans="1:31" ht="63.95" customHeight="1">
      <c r="A153" s="97"/>
      <c r="B153" s="20">
        <v>81</v>
      </c>
      <c r="C153" s="19" t="s">
        <v>237</v>
      </c>
      <c r="D153" s="106"/>
      <c r="E153" s="106"/>
      <c r="F153" s="106"/>
      <c r="G153" s="106"/>
      <c r="H153" s="106"/>
      <c r="I153" s="105"/>
      <c r="J153" s="105"/>
      <c r="K153" s="103"/>
      <c r="L153" s="97"/>
      <c r="M153" s="100"/>
      <c r="N153" s="100"/>
      <c r="O153" s="106"/>
      <c r="P153" s="113"/>
      <c r="Q153" s="102"/>
      <c r="R153" s="102"/>
      <c r="S153" s="103"/>
      <c r="T153" s="104"/>
      <c r="U153" s="104"/>
      <c r="V153" s="97"/>
      <c r="W153" s="115"/>
      <c r="X153" s="115"/>
      <c r="Y153" s="115"/>
      <c r="Z153" s="115"/>
      <c r="AA153" s="128"/>
      <c r="AB153" s="130"/>
      <c r="AC153" s="112"/>
      <c r="AD153" s="97"/>
      <c r="AE153" s="100"/>
    </row>
    <row r="154" spans="1:31" ht="90">
      <c r="A154" s="97"/>
      <c r="B154" s="20">
        <v>81</v>
      </c>
      <c r="C154" s="19" t="s">
        <v>237</v>
      </c>
      <c r="D154" s="106"/>
      <c r="E154" s="106"/>
      <c r="F154" s="106"/>
      <c r="G154" s="106"/>
      <c r="H154" s="106"/>
      <c r="I154" s="105"/>
      <c r="J154" s="105"/>
      <c r="K154" s="103"/>
      <c r="L154" s="97"/>
      <c r="M154" s="100"/>
      <c r="N154" s="100"/>
      <c r="O154" s="106"/>
      <c r="P154" s="32" t="s">
        <v>708</v>
      </c>
      <c r="Q154" s="102"/>
      <c r="R154" s="102"/>
      <c r="S154" s="103"/>
      <c r="T154" s="104"/>
      <c r="U154" s="104"/>
      <c r="V154" s="97"/>
      <c r="W154" s="33" t="s">
        <v>709</v>
      </c>
      <c r="X154" s="33" t="s">
        <v>243</v>
      </c>
      <c r="Y154" s="33" t="s">
        <v>122</v>
      </c>
      <c r="Z154" s="33" t="s">
        <v>710</v>
      </c>
      <c r="AA154" s="80" t="s">
        <v>92</v>
      </c>
      <c r="AB154" s="53" t="s">
        <v>711</v>
      </c>
      <c r="AC154" s="36" t="str">
        <f t="shared" ref="AC154:AC174" si="7">+AA154</f>
        <v>NA</v>
      </c>
      <c r="AD154" s="97"/>
      <c r="AE154" s="100"/>
    </row>
    <row r="155" spans="1:31" ht="62.1" customHeight="1">
      <c r="A155" s="97"/>
      <c r="B155" s="20">
        <v>81</v>
      </c>
      <c r="C155" s="19" t="s">
        <v>237</v>
      </c>
      <c r="D155" s="106"/>
      <c r="E155" s="106"/>
      <c r="F155" s="106"/>
      <c r="G155" s="106"/>
      <c r="H155" s="106"/>
      <c r="I155" s="105"/>
      <c r="J155" s="105"/>
      <c r="K155" s="103"/>
      <c r="L155" s="97"/>
      <c r="M155" s="100"/>
      <c r="N155" s="100"/>
      <c r="O155" s="106"/>
      <c r="P155" s="32" t="s">
        <v>712</v>
      </c>
      <c r="Q155" s="102"/>
      <c r="R155" s="102"/>
      <c r="S155" s="103"/>
      <c r="T155" s="104"/>
      <c r="U155" s="104"/>
      <c r="V155" s="97"/>
      <c r="W155" s="33" t="s">
        <v>713</v>
      </c>
      <c r="X155" s="33" t="s">
        <v>243</v>
      </c>
      <c r="Y155" s="33" t="s">
        <v>122</v>
      </c>
      <c r="Z155" s="33" t="s">
        <v>714</v>
      </c>
      <c r="AA155" s="64">
        <f>2/2</f>
        <v>1</v>
      </c>
      <c r="AB155" s="33" t="s">
        <v>715</v>
      </c>
      <c r="AC155" s="36">
        <f t="shared" si="7"/>
        <v>1</v>
      </c>
      <c r="AD155" s="97"/>
      <c r="AE155" s="100"/>
    </row>
    <row r="156" spans="1:31" ht="81" customHeight="1">
      <c r="A156" s="97"/>
      <c r="B156" s="20">
        <v>81</v>
      </c>
      <c r="C156" s="19" t="s">
        <v>237</v>
      </c>
      <c r="D156" s="106"/>
      <c r="E156" s="106"/>
      <c r="F156" s="106"/>
      <c r="G156" s="106"/>
      <c r="H156" s="106"/>
      <c r="I156" s="105"/>
      <c r="J156" s="105"/>
      <c r="K156" s="103"/>
      <c r="L156" s="97"/>
      <c r="M156" s="100"/>
      <c r="N156" s="100"/>
      <c r="O156" s="106"/>
      <c r="P156" s="32" t="s">
        <v>716</v>
      </c>
      <c r="Q156" s="102"/>
      <c r="R156" s="102"/>
      <c r="S156" s="103"/>
      <c r="T156" s="104"/>
      <c r="U156" s="104"/>
      <c r="V156" s="97"/>
      <c r="W156" s="33" t="s">
        <v>709</v>
      </c>
      <c r="X156" s="33" t="s">
        <v>243</v>
      </c>
      <c r="Y156" s="33" t="s">
        <v>122</v>
      </c>
      <c r="Z156" s="33" t="s">
        <v>717</v>
      </c>
      <c r="AA156" s="81">
        <v>1</v>
      </c>
      <c r="AB156" s="33" t="s">
        <v>715</v>
      </c>
      <c r="AC156" s="36">
        <f t="shared" si="7"/>
        <v>1</v>
      </c>
      <c r="AD156" s="97"/>
      <c r="AE156" s="100"/>
    </row>
    <row r="157" spans="1:31" ht="90">
      <c r="A157" s="100">
        <v>82</v>
      </c>
      <c r="B157" s="19">
        <v>82</v>
      </c>
      <c r="C157" s="19" t="s">
        <v>237</v>
      </c>
      <c r="D157" s="106" t="s">
        <v>237</v>
      </c>
      <c r="E157" s="106" t="s">
        <v>718</v>
      </c>
      <c r="F157" s="106" t="s">
        <v>37</v>
      </c>
      <c r="G157" s="106" t="s">
        <v>719</v>
      </c>
      <c r="H157" s="106" t="s">
        <v>720</v>
      </c>
      <c r="I157" s="107">
        <v>2</v>
      </c>
      <c r="J157" s="107">
        <v>2</v>
      </c>
      <c r="K157" s="107" t="s">
        <v>119</v>
      </c>
      <c r="L157" s="100" t="s">
        <v>78</v>
      </c>
      <c r="M157" s="97" t="s">
        <v>48</v>
      </c>
      <c r="N157" s="97" t="s">
        <v>80</v>
      </c>
      <c r="O157" s="106" t="s">
        <v>44</v>
      </c>
      <c r="P157" s="32" t="s">
        <v>721</v>
      </c>
      <c r="Q157" s="109">
        <v>0</v>
      </c>
      <c r="R157" s="109">
        <v>0</v>
      </c>
      <c r="S157" s="109" t="s">
        <v>190</v>
      </c>
      <c r="T157" s="110" t="s">
        <v>191</v>
      </c>
      <c r="U157" s="110" t="s">
        <v>79</v>
      </c>
      <c r="V157" s="100" t="s">
        <v>80</v>
      </c>
      <c r="W157" s="33" t="s">
        <v>722</v>
      </c>
      <c r="X157" s="33" t="s">
        <v>256</v>
      </c>
      <c r="Y157" s="33" t="s">
        <v>122</v>
      </c>
      <c r="Z157" s="33" t="s">
        <v>723</v>
      </c>
      <c r="AA157" s="34">
        <v>1</v>
      </c>
      <c r="AB157" s="37" t="s">
        <v>724</v>
      </c>
      <c r="AC157" s="36">
        <f t="shared" si="7"/>
        <v>1</v>
      </c>
      <c r="AD157" s="100" t="s">
        <v>55</v>
      </c>
      <c r="AE157" s="100" t="s">
        <v>56</v>
      </c>
    </row>
    <row r="158" spans="1:31" ht="75.95" customHeight="1">
      <c r="A158" s="100"/>
      <c r="B158" s="19">
        <v>82</v>
      </c>
      <c r="C158" s="19" t="s">
        <v>237</v>
      </c>
      <c r="D158" s="106"/>
      <c r="E158" s="106"/>
      <c r="F158" s="106"/>
      <c r="G158" s="106"/>
      <c r="H158" s="106"/>
      <c r="I158" s="107"/>
      <c r="J158" s="107"/>
      <c r="K158" s="107"/>
      <c r="L158" s="100"/>
      <c r="M158" s="97"/>
      <c r="N158" s="97"/>
      <c r="O158" s="106"/>
      <c r="P158" s="32" t="s">
        <v>725</v>
      </c>
      <c r="Q158" s="109"/>
      <c r="R158" s="109"/>
      <c r="S158" s="109"/>
      <c r="T158" s="110"/>
      <c r="U158" s="110"/>
      <c r="V158" s="100"/>
      <c r="W158" s="33" t="s">
        <v>726</v>
      </c>
      <c r="X158" s="33" t="s">
        <v>256</v>
      </c>
      <c r="Y158" s="33" t="s">
        <v>122</v>
      </c>
      <c r="Z158" s="33" t="s">
        <v>727</v>
      </c>
      <c r="AA158" s="38" t="s">
        <v>92</v>
      </c>
      <c r="AB158" s="37" t="s">
        <v>728</v>
      </c>
      <c r="AC158" s="36" t="str">
        <f t="shared" si="7"/>
        <v>NA</v>
      </c>
      <c r="AD158" s="100"/>
      <c r="AE158" s="100"/>
    </row>
    <row r="159" spans="1:31" ht="58.5" customHeight="1">
      <c r="A159" s="100"/>
      <c r="B159" s="19">
        <v>82</v>
      </c>
      <c r="C159" s="19" t="s">
        <v>237</v>
      </c>
      <c r="D159" s="106"/>
      <c r="E159" s="106"/>
      <c r="F159" s="106"/>
      <c r="G159" s="106"/>
      <c r="H159" s="106"/>
      <c r="I159" s="107"/>
      <c r="J159" s="107"/>
      <c r="K159" s="107"/>
      <c r="L159" s="100"/>
      <c r="M159" s="97"/>
      <c r="N159" s="97"/>
      <c r="O159" s="106"/>
      <c r="P159" s="32" t="s">
        <v>729</v>
      </c>
      <c r="Q159" s="109"/>
      <c r="R159" s="109"/>
      <c r="S159" s="109"/>
      <c r="T159" s="110"/>
      <c r="U159" s="110"/>
      <c r="V159" s="100"/>
      <c r="W159" s="33" t="s">
        <v>730</v>
      </c>
      <c r="X159" s="33" t="s">
        <v>243</v>
      </c>
      <c r="Y159" s="33" t="s">
        <v>122</v>
      </c>
      <c r="Z159" s="33" t="s">
        <v>731</v>
      </c>
      <c r="AA159" s="52">
        <f>1075/(1075+952)</f>
        <v>0.53034040453872722</v>
      </c>
      <c r="AB159" s="53" t="s">
        <v>732</v>
      </c>
      <c r="AC159" s="79">
        <f t="shared" si="7"/>
        <v>0.53034040453872722</v>
      </c>
      <c r="AD159" s="124"/>
      <c r="AE159" s="100"/>
    </row>
    <row r="160" spans="1:31" ht="75">
      <c r="A160" s="100">
        <v>83</v>
      </c>
      <c r="B160" s="19">
        <v>83</v>
      </c>
      <c r="C160" s="19" t="s">
        <v>237</v>
      </c>
      <c r="D160" s="106" t="s">
        <v>237</v>
      </c>
      <c r="E160" s="106" t="s">
        <v>733</v>
      </c>
      <c r="F160" s="106" t="s">
        <v>37</v>
      </c>
      <c r="G160" s="106" t="s">
        <v>734</v>
      </c>
      <c r="H160" s="106" t="s">
        <v>735</v>
      </c>
      <c r="I160" s="107">
        <v>3</v>
      </c>
      <c r="J160" s="107">
        <v>2</v>
      </c>
      <c r="K160" s="107" t="s">
        <v>46</v>
      </c>
      <c r="L160" s="100" t="s">
        <v>47</v>
      </c>
      <c r="M160" s="100" t="s">
        <v>48</v>
      </c>
      <c r="N160" s="100" t="s">
        <v>49</v>
      </c>
      <c r="O160" s="106" t="s">
        <v>44</v>
      </c>
      <c r="P160" s="32" t="s">
        <v>736</v>
      </c>
      <c r="Q160" s="107">
        <v>1</v>
      </c>
      <c r="R160" s="107">
        <v>0</v>
      </c>
      <c r="S160" s="107" t="s">
        <v>190</v>
      </c>
      <c r="T160" s="106" t="s">
        <v>191</v>
      </c>
      <c r="U160" s="106" t="s">
        <v>79</v>
      </c>
      <c r="V160" s="100" t="s">
        <v>80</v>
      </c>
      <c r="W160" s="33" t="s">
        <v>322</v>
      </c>
      <c r="X160" s="33" t="s">
        <v>243</v>
      </c>
      <c r="Y160" s="33" t="s">
        <v>122</v>
      </c>
      <c r="Z160" s="33" t="s">
        <v>737</v>
      </c>
      <c r="AA160" s="52">
        <f>17/19</f>
        <v>0.89473684210526316</v>
      </c>
      <c r="AB160" s="53" t="s">
        <v>738</v>
      </c>
      <c r="AC160" s="36">
        <f t="shared" si="7"/>
        <v>0.89473684210526316</v>
      </c>
      <c r="AD160" s="100" t="s">
        <v>55</v>
      </c>
      <c r="AE160" s="100" t="s">
        <v>56</v>
      </c>
    </row>
    <row r="161" spans="1:31" ht="111.95" customHeight="1">
      <c r="A161" s="100"/>
      <c r="B161" s="19">
        <v>83</v>
      </c>
      <c r="C161" s="19" t="s">
        <v>237</v>
      </c>
      <c r="D161" s="106"/>
      <c r="E161" s="106"/>
      <c r="F161" s="106"/>
      <c r="G161" s="106"/>
      <c r="H161" s="106"/>
      <c r="I161" s="107"/>
      <c r="J161" s="107"/>
      <c r="K161" s="107"/>
      <c r="L161" s="100"/>
      <c r="M161" s="100"/>
      <c r="N161" s="100"/>
      <c r="O161" s="106"/>
      <c r="P161" s="32" t="s">
        <v>739</v>
      </c>
      <c r="Q161" s="107"/>
      <c r="R161" s="107"/>
      <c r="S161" s="107"/>
      <c r="T161" s="106"/>
      <c r="U161" s="106"/>
      <c r="V161" s="100"/>
      <c r="W161" s="33" t="s">
        <v>740</v>
      </c>
      <c r="X161" s="33" t="s">
        <v>243</v>
      </c>
      <c r="Y161" s="33" t="s">
        <v>122</v>
      </c>
      <c r="Z161" s="33" t="s">
        <v>741</v>
      </c>
      <c r="AA161" s="64">
        <f>8/8</f>
        <v>1</v>
      </c>
      <c r="AB161" s="53" t="s">
        <v>742</v>
      </c>
      <c r="AC161" s="36">
        <f t="shared" si="7"/>
        <v>1</v>
      </c>
      <c r="AD161" s="100"/>
      <c r="AE161" s="100"/>
    </row>
    <row r="162" spans="1:31" ht="87.95" customHeight="1">
      <c r="A162" s="100"/>
      <c r="B162" s="19">
        <v>83</v>
      </c>
      <c r="C162" s="19" t="s">
        <v>237</v>
      </c>
      <c r="D162" s="106"/>
      <c r="E162" s="106"/>
      <c r="F162" s="106"/>
      <c r="G162" s="106"/>
      <c r="H162" s="106"/>
      <c r="I162" s="107"/>
      <c r="J162" s="107"/>
      <c r="K162" s="107"/>
      <c r="L162" s="100"/>
      <c r="M162" s="100"/>
      <c r="N162" s="100"/>
      <c r="O162" s="106"/>
      <c r="P162" s="32" t="s">
        <v>743</v>
      </c>
      <c r="Q162" s="107"/>
      <c r="R162" s="107"/>
      <c r="S162" s="107"/>
      <c r="T162" s="106"/>
      <c r="U162" s="106"/>
      <c r="V162" s="100"/>
      <c r="W162" s="33" t="s">
        <v>744</v>
      </c>
      <c r="X162" s="33" t="s">
        <v>243</v>
      </c>
      <c r="Y162" s="33" t="s">
        <v>122</v>
      </c>
      <c r="Z162" s="33" t="s">
        <v>745</v>
      </c>
      <c r="AA162" s="64">
        <f>15/19</f>
        <v>0.78947368421052633</v>
      </c>
      <c r="AB162" s="53" t="s">
        <v>746</v>
      </c>
      <c r="AC162" s="36">
        <f t="shared" si="7"/>
        <v>0.78947368421052633</v>
      </c>
      <c r="AD162" s="100"/>
      <c r="AE162" s="100"/>
    </row>
    <row r="163" spans="1:31" ht="57.95" customHeight="1">
      <c r="A163" s="100">
        <v>84</v>
      </c>
      <c r="B163" s="19">
        <v>84</v>
      </c>
      <c r="C163" s="19" t="s">
        <v>237</v>
      </c>
      <c r="D163" s="106" t="s">
        <v>237</v>
      </c>
      <c r="E163" s="106" t="s">
        <v>747</v>
      </c>
      <c r="F163" s="106" t="s">
        <v>37</v>
      </c>
      <c r="G163" s="106" t="s">
        <v>748</v>
      </c>
      <c r="H163" s="106" t="s">
        <v>749</v>
      </c>
      <c r="I163" s="107">
        <v>1</v>
      </c>
      <c r="J163" s="107">
        <v>1</v>
      </c>
      <c r="K163" s="107" t="s">
        <v>190</v>
      </c>
      <c r="L163" s="100" t="s">
        <v>191</v>
      </c>
      <c r="M163" s="100" t="s">
        <v>79</v>
      </c>
      <c r="N163" s="100" t="s">
        <v>80</v>
      </c>
      <c r="O163" s="106" t="s">
        <v>44</v>
      </c>
      <c r="P163" s="32" t="s">
        <v>750</v>
      </c>
      <c r="Q163" s="109">
        <v>-1</v>
      </c>
      <c r="R163" s="109">
        <v>-1</v>
      </c>
      <c r="S163" s="109" t="s">
        <v>190</v>
      </c>
      <c r="T163" s="110" t="s">
        <v>191</v>
      </c>
      <c r="U163" s="110" t="s">
        <v>79</v>
      </c>
      <c r="V163" s="100" t="s">
        <v>80</v>
      </c>
      <c r="W163" s="33" t="s">
        <v>751</v>
      </c>
      <c r="X163" s="33" t="s">
        <v>256</v>
      </c>
      <c r="Y163" s="46" t="s">
        <v>122</v>
      </c>
      <c r="Z163" s="33" t="s">
        <v>752</v>
      </c>
      <c r="AA163" s="74">
        <v>0.94</v>
      </c>
      <c r="AB163" s="28" t="s">
        <v>753</v>
      </c>
      <c r="AC163" s="51">
        <f t="shared" si="7"/>
        <v>0.94</v>
      </c>
      <c r="AD163" s="100" t="s">
        <v>55</v>
      </c>
      <c r="AE163" s="100" t="s">
        <v>56</v>
      </c>
    </row>
    <row r="164" spans="1:31" ht="144" customHeight="1">
      <c r="A164" s="100"/>
      <c r="B164" s="19">
        <v>84</v>
      </c>
      <c r="C164" s="19" t="s">
        <v>237</v>
      </c>
      <c r="D164" s="106"/>
      <c r="E164" s="106"/>
      <c r="F164" s="106"/>
      <c r="G164" s="106"/>
      <c r="H164" s="106"/>
      <c r="I164" s="107"/>
      <c r="J164" s="107"/>
      <c r="K164" s="107"/>
      <c r="L164" s="100"/>
      <c r="M164" s="100"/>
      <c r="N164" s="100"/>
      <c r="O164" s="106"/>
      <c r="P164" s="32" t="s">
        <v>754</v>
      </c>
      <c r="Q164" s="109"/>
      <c r="R164" s="109"/>
      <c r="S164" s="109"/>
      <c r="T164" s="110"/>
      <c r="U164" s="110"/>
      <c r="V164" s="100"/>
      <c r="W164" s="33" t="s">
        <v>755</v>
      </c>
      <c r="X164" s="33" t="s">
        <v>243</v>
      </c>
      <c r="Y164" s="46" t="s">
        <v>122</v>
      </c>
      <c r="Z164" s="33" t="s">
        <v>756</v>
      </c>
      <c r="AA164" s="82">
        <f>4/1075</f>
        <v>3.7209302325581397E-3</v>
      </c>
      <c r="AB164" s="53" t="s">
        <v>757</v>
      </c>
      <c r="AC164" s="79">
        <f t="shared" si="7"/>
        <v>3.7209302325581397E-3</v>
      </c>
      <c r="AD164" s="124"/>
      <c r="AE164" s="100"/>
    </row>
    <row r="165" spans="1:31" ht="161.1" customHeight="1">
      <c r="A165" s="100"/>
      <c r="B165" s="19">
        <v>84</v>
      </c>
      <c r="C165" s="19" t="s">
        <v>237</v>
      </c>
      <c r="D165" s="106"/>
      <c r="E165" s="106"/>
      <c r="F165" s="106"/>
      <c r="G165" s="106"/>
      <c r="H165" s="106"/>
      <c r="I165" s="107"/>
      <c r="J165" s="107"/>
      <c r="K165" s="107"/>
      <c r="L165" s="100"/>
      <c r="M165" s="100"/>
      <c r="N165" s="100"/>
      <c r="O165" s="106"/>
      <c r="P165" s="32" t="s">
        <v>758</v>
      </c>
      <c r="Q165" s="109"/>
      <c r="R165" s="109"/>
      <c r="S165" s="109"/>
      <c r="T165" s="110"/>
      <c r="U165" s="110"/>
      <c r="V165" s="100"/>
      <c r="W165" s="33" t="s">
        <v>759</v>
      </c>
      <c r="X165" s="33" t="s">
        <v>243</v>
      </c>
      <c r="Y165" s="33" t="s">
        <v>122</v>
      </c>
      <c r="Z165" s="33" t="s">
        <v>760</v>
      </c>
      <c r="AA165" s="82">
        <f>8/1075</f>
        <v>7.4418604651162795E-3</v>
      </c>
      <c r="AB165" s="53" t="s">
        <v>761</v>
      </c>
      <c r="AC165" s="36">
        <f t="shared" si="7"/>
        <v>7.4418604651162795E-3</v>
      </c>
      <c r="AD165" s="124"/>
      <c r="AE165" s="100"/>
    </row>
    <row r="166" spans="1:31" ht="75">
      <c r="A166" s="100"/>
      <c r="B166" s="19">
        <v>84</v>
      </c>
      <c r="C166" s="19" t="s">
        <v>237</v>
      </c>
      <c r="D166" s="106"/>
      <c r="E166" s="106"/>
      <c r="F166" s="106"/>
      <c r="G166" s="106"/>
      <c r="H166" s="106"/>
      <c r="I166" s="107"/>
      <c r="J166" s="107"/>
      <c r="K166" s="107"/>
      <c r="L166" s="100"/>
      <c r="M166" s="100"/>
      <c r="N166" s="100"/>
      <c r="O166" s="106"/>
      <c r="P166" s="32" t="s">
        <v>762</v>
      </c>
      <c r="Q166" s="109"/>
      <c r="R166" s="109"/>
      <c r="S166" s="109"/>
      <c r="T166" s="110"/>
      <c r="U166" s="110"/>
      <c r="V166" s="100"/>
      <c r="W166" s="33" t="s">
        <v>763</v>
      </c>
      <c r="X166" s="33" t="s">
        <v>243</v>
      </c>
      <c r="Y166" s="33" t="s">
        <v>122</v>
      </c>
      <c r="Z166" s="33" t="s">
        <v>764</v>
      </c>
      <c r="AA166" s="64">
        <f>6/6</f>
        <v>1</v>
      </c>
      <c r="AB166" s="53" t="s">
        <v>765</v>
      </c>
      <c r="AC166" s="36">
        <f t="shared" si="7"/>
        <v>1</v>
      </c>
      <c r="AD166" s="124"/>
      <c r="AE166" s="100"/>
    </row>
    <row r="167" spans="1:31" ht="96" customHeight="1">
      <c r="A167" s="100"/>
      <c r="B167" s="19">
        <v>84</v>
      </c>
      <c r="C167" s="19" t="s">
        <v>237</v>
      </c>
      <c r="D167" s="106"/>
      <c r="E167" s="106"/>
      <c r="F167" s="106"/>
      <c r="G167" s="106"/>
      <c r="H167" s="106"/>
      <c r="I167" s="107"/>
      <c r="J167" s="107"/>
      <c r="K167" s="107"/>
      <c r="L167" s="100"/>
      <c r="M167" s="100"/>
      <c r="N167" s="100"/>
      <c r="O167" s="106"/>
      <c r="P167" s="32" t="s">
        <v>766</v>
      </c>
      <c r="Q167" s="109"/>
      <c r="R167" s="109"/>
      <c r="S167" s="109"/>
      <c r="T167" s="110"/>
      <c r="U167" s="110"/>
      <c r="V167" s="100"/>
      <c r="W167" s="33" t="s">
        <v>767</v>
      </c>
      <c r="X167" s="33" t="s">
        <v>243</v>
      </c>
      <c r="Y167" s="33" t="s">
        <v>122</v>
      </c>
      <c r="Z167" s="33" t="s">
        <v>768</v>
      </c>
      <c r="AA167" s="66" t="s">
        <v>92</v>
      </c>
      <c r="AB167" s="53" t="s">
        <v>769</v>
      </c>
      <c r="AC167" s="36" t="str">
        <f t="shared" si="7"/>
        <v>NA</v>
      </c>
      <c r="AD167" s="124"/>
      <c r="AE167" s="100"/>
    </row>
    <row r="168" spans="1:31" ht="111.95" customHeight="1">
      <c r="A168" s="100">
        <v>85</v>
      </c>
      <c r="B168" s="19">
        <v>85</v>
      </c>
      <c r="C168" s="19" t="s">
        <v>237</v>
      </c>
      <c r="D168" s="106" t="s">
        <v>237</v>
      </c>
      <c r="E168" s="106" t="s">
        <v>770</v>
      </c>
      <c r="F168" s="106" t="s">
        <v>37</v>
      </c>
      <c r="G168" s="106" t="s">
        <v>771</v>
      </c>
      <c r="H168" s="106" t="s">
        <v>772</v>
      </c>
      <c r="I168" s="107">
        <v>3</v>
      </c>
      <c r="J168" s="107">
        <v>2</v>
      </c>
      <c r="K168" s="107" t="s">
        <v>46</v>
      </c>
      <c r="L168" s="100" t="s">
        <v>47</v>
      </c>
      <c r="M168" s="100" t="s">
        <v>48</v>
      </c>
      <c r="N168" s="100" t="s">
        <v>49</v>
      </c>
      <c r="O168" s="106" t="s">
        <v>44</v>
      </c>
      <c r="P168" s="32" t="s">
        <v>773</v>
      </c>
      <c r="Q168" s="107">
        <v>1</v>
      </c>
      <c r="R168" s="107">
        <v>0</v>
      </c>
      <c r="S168" s="107" t="s">
        <v>190</v>
      </c>
      <c r="T168" s="106" t="s">
        <v>191</v>
      </c>
      <c r="U168" s="106" t="s">
        <v>79</v>
      </c>
      <c r="V168" s="100" t="s">
        <v>80</v>
      </c>
      <c r="W168" s="33" t="s">
        <v>774</v>
      </c>
      <c r="X168" s="33" t="s">
        <v>243</v>
      </c>
      <c r="Y168" s="33" t="s">
        <v>122</v>
      </c>
      <c r="Z168" s="33" t="s">
        <v>741</v>
      </c>
      <c r="AA168" s="62">
        <f>8/8</f>
        <v>1</v>
      </c>
      <c r="AB168" s="83"/>
      <c r="AC168" s="36">
        <f t="shared" si="7"/>
        <v>1</v>
      </c>
      <c r="AD168" s="100" t="s">
        <v>55</v>
      </c>
      <c r="AE168" s="100" t="s">
        <v>56</v>
      </c>
    </row>
    <row r="169" spans="1:31" ht="144" customHeight="1">
      <c r="A169" s="100"/>
      <c r="B169" s="19">
        <v>85</v>
      </c>
      <c r="C169" s="19" t="s">
        <v>237</v>
      </c>
      <c r="D169" s="106"/>
      <c r="E169" s="106"/>
      <c r="F169" s="106"/>
      <c r="G169" s="106"/>
      <c r="H169" s="106"/>
      <c r="I169" s="107"/>
      <c r="J169" s="107"/>
      <c r="K169" s="107"/>
      <c r="L169" s="100"/>
      <c r="M169" s="100"/>
      <c r="N169" s="100"/>
      <c r="O169" s="106"/>
      <c r="P169" s="32" t="s">
        <v>775</v>
      </c>
      <c r="Q169" s="107"/>
      <c r="R169" s="107"/>
      <c r="S169" s="107"/>
      <c r="T169" s="106"/>
      <c r="U169" s="106"/>
      <c r="V169" s="100"/>
      <c r="W169" s="33" t="s">
        <v>776</v>
      </c>
      <c r="X169" s="33" t="s">
        <v>243</v>
      </c>
      <c r="Y169" s="33" t="s">
        <v>122</v>
      </c>
      <c r="Z169" s="33" t="s">
        <v>777</v>
      </c>
      <c r="AA169" s="66" t="s">
        <v>92</v>
      </c>
      <c r="AB169" s="53" t="s">
        <v>778</v>
      </c>
      <c r="AC169" s="79" t="str">
        <f t="shared" si="7"/>
        <v>NA</v>
      </c>
      <c r="AD169" s="100"/>
      <c r="AE169" s="100"/>
    </row>
    <row r="170" spans="1:31" ht="128.1" customHeight="1">
      <c r="A170" s="100"/>
      <c r="B170" s="19">
        <v>85</v>
      </c>
      <c r="C170" s="19" t="s">
        <v>237</v>
      </c>
      <c r="D170" s="106"/>
      <c r="E170" s="106"/>
      <c r="F170" s="106"/>
      <c r="G170" s="106"/>
      <c r="H170" s="106"/>
      <c r="I170" s="107"/>
      <c r="J170" s="107"/>
      <c r="K170" s="107"/>
      <c r="L170" s="100"/>
      <c r="M170" s="100"/>
      <c r="N170" s="100"/>
      <c r="O170" s="106"/>
      <c r="P170" s="32" t="s">
        <v>779</v>
      </c>
      <c r="Q170" s="107"/>
      <c r="R170" s="107"/>
      <c r="S170" s="107"/>
      <c r="T170" s="106"/>
      <c r="U170" s="106"/>
      <c r="V170" s="100"/>
      <c r="W170" s="33" t="s">
        <v>780</v>
      </c>
      <c r="X170" s="33" t="s">
        <v>243</v>
      </c>
      <c r="Y170" s="33" t="s">
        <v>122</v>
      </c>
      <c r="Z170" s="33" t="s">
        <v>781</v>
      </c>
      <c r="AA170" s="82">
        <f>(18+4+19)/1075</f>
        <v>3.8139534883720932E-2</v>
      </c>
      <c r="AB170" s="53" t="s">
        <v>782</v>
      </c>
      <c r="AC170" s="36">
        <f t="shared" si="7"/>
        <v>3.8139534883720932E-2</v>
      </c>
      <c r="AD170" s="100"/>
      <c r="AE170" s="100"/>
    </row>
    <row r="171" spans="1:31" ht="80.099999999999994" customHeight="1">
      <c r="A171" s="100">
        <v>87</v>
      </c>
      <c r="B171" s="19">
        <v>87</v>
      </c>
      <c r="C171" s="19" t="s">
        <v>237</v>
      </c>
      <c r="D171" s="106" t="s">
        <v>237</v>
      </c>
      <c r="E171" s="106" t="s">
        <v>783</v>
      </c>
      <c r="F171" s="106" t="s">
        <v>37</v>
      </c>
      <c r="G171" s="106" t="s">
        <v>784</v>
      </c>
      <c r="H171" s="106" t="s">
        <v>785</v>
      </c>
      <c r="I171" s="107">
        <v>1</v>
      </c>
      <c r="J171" s="107">
        <v>1</v>
      </c>
      <c r="K171" s="107" t="s">
        <v>190</v>
      </c>
      <c r="L171" s="100" t="s">
        <v>191</v>
      </c>
      <c r="M171" s="100" t="s">
        <v>79</v>
      </c>
      <c r="N171" s="100" t="s">
        <v>80</v>
      </c>
      <c r="O171" s="106" t="s">
        <v>44</v>
      </c>
      <c r="P171" s="32" t="s">
        <v>786</v>
      </c>
      <c r="Q171" s="109">
        <v>-1</v>
      </c>
      <c r="R171" s="109">
        <v>-1</v>
      </c>
      <c r="S171" s="109" t="s">
        <v>190</v>
      </c>
      <c r="T171" s="110" t="s">
        <v>191</v>
      </c>
      <c r="U171" s="110" t="s">
        <v>79</v>
      </c>
      <c r="V171" s="100" t="s">
        <v>80</v>
      </c>
      <c r="W171" s="33" t="s">
        <v>787</v>
      </c>
      <c r="X171" s="33" t="s">
        <v>243</v>
      </c>
      <c r="Y171" s="33" t="s">
        <v>122</v>
      </c>
      <c r="Z171" s="33" t="s">
        <v>788</v>
      </c>
      <c r="AA171" s="52">
        <f>8/1075</f>
        <v>7.4418604651162795E-3</v>
      </c>
      <c r="AB171" s="53" t="s">
        <v>789</v>
      </c>
      <c r="AC171" s="36">
        <f t="shared" si="7"/>
        <v>7.4418604651162795E-3</v>
      </c>
      <c r="AD171" s="100" t="s">
        <v>55</v>
      </c>
      <c r="AE171" s="100" t="s">
        <v>56</v>
      </c>
    </row>
    <row r="172" spans="1:31" ht="75">
      <c r="A172" s="100"/>
      <c r="B172" s="19">
        <v>87</v>
      </c>
      <c r="C172" s="19" t="s">
        <v>237</v>
      </c>
      <c r="D172" s="106"/>
      <c r="E172" s="106"/>
      <c r="F172" s="106"/>
      <c r="G172" s="106"/>
      <c r="H172" s="106"/>
      <c r="I172" s="107"/>
      <c r="J172" s="107"/>
      <c r="K172" s="107"/>
      <c r="L172" s="100"/>
      <c r="M172" s="100"/>
      <c r="N172" s="100"/>
      <c r="O172" s="106"/>
      <c r="P172" s="32" t="s">
        <v>762</v>
      </c>
      <c r="Q172" s="109"/>
      <c r="R172" s="109"/>
      <c r="S172" s="109"/>
      <c r="T172" s="110"/>
      <c r="U172" s="110"/>
      <c r="V172" s="100"/>
      <c r="W172" s="33" t="s">
        <v>763</v>
      </c>
      <c r="X172" s="33" t="s">
        <v>243</v>
      </c>
      <c r="Y172" s="33" t="s">
        <v>122</v>
      </c>
      <c r="Z172" s="33" t="s">
        <v>764</v>
      </c>
      <c r="AA172" s="64">
        <f>6/6</f>
        <v>1</v>
      </c>
      <c r="AB172" s="53" t="s">
        <v>765</v>
      </c>
      <c r="AC172" s="36">
        <f t="shared" si="7"/>
        <v>1</v>
      </c>
      <c r="AD172" s="100"/>
      <c r="AE172" s="100"/>
    </row>
    <row r="173" spans="1:31" ht="105">
      <c r="A173" s="100">
        <v>90</v>
      </c>
      <c r="B173" s="19">
        <v>90</v>
      </c>
      <c r="C173" s="20" t="s">
        <v>35</v>
      </c>
      <c r="D173" s="106" t="s">
        <v>35</v>
      </c>
      <c r="E173" s="106" t="s">
        <v>790</v>
      </c>
      <c r="F173" s="106" t="s">
        <v>37</v>
      </c>
      <c r="G173" s="106" t="s">
        <v>791</v>
      </c>
      <c r="H173" s="106" t="s">
        <v>792</v>
      </c>
      <c r="I173" s="107">
        <v>4</v>
      </c>
      <c r="J173" s="107">
        <v>4</v>
      </c>
      <c r="K173" s="107" t="s">
        <v>40</v>
      </c>
      <c r="L173" s="100" t="s">
        <v>41</v>
      </c>
      <c r="M173" s="100" t="s">
        <v>42</v>
      </c>
      <c r="N173" s="100" t="s">
        <v>43</v>
      </c>
      <c r="O173" s="106" t="s">
        <v>44</v>
      </c>
      <c r="P173" s="32" t="s">
        <v>793</v>
      </c>
      <c r="Q173" s="107">
        <v>4</v>
      </c>
      <c r="R173" s="107">
        <v>4</v>
      </c>
      <c r="S173" s="107" t="s">
        <v>40</v>
      </c>
      <c r="T173" s="106" t="s">
        <v>41</v>
      </c>
      <c r="U173" s="106" t="s">
        <v>42</v>
      </c>
      <c r="V173" s="100" t="s">
        <v>43</v>
      </c>
      <c r="W173" s="33" t="s">
        <v>794</v>
      </c>
      <c r="X173" s="33" t="s">
        <v>243</v>
      </c>
      <c r="Y173" s="33" t="s">
        <v>122</v>
      </c>
      <c r="Z173" s="33" t="s">
        <v>795</v>
      </c>
      <c r="AA173" s="64">
        <f>6/6</f>
        <v>1</v>
      </c>
      <c r="AB173" s="53" t="s">
        <v>765</v>
      </c>
      <c r="AC173" s="36">
        <f t="shared" si="7"/>
        <v>1</v>
      </c>
      <c r="AD173" s="100" t="s">
        <v>55</v>
      </c>
      <c r="AE173" s="100" t="s">
        <v>56</v>
      </c>
    </row>
    <row r="174" spans="1:31" ht="135">
      <c r="A174" s="100"/>
      <c r="B174" s="19">
        <v>90</v>
      </c>
      <c r="C174" s="20" t="s">
        <v>35</v>
      </c>
      <c r="D174" s="106"/>
      <c r="E174" s="106"/>
      <c r="F174" s="106"/>
      <c r="G174" s="106"/>
      <c r="H174" s="106"/>
      <c r="I174" s="107"/>
      <c r="J174" s="107"/>
      <c r="K174" s="107"/>
      <c r="L174" s="100"/>
      <c r="M174" s="100"/>
      <c r="N174" s="100"/>
      <c r="O174" s="106"/>
      <c r="P174" s="32" t="s">
        <v>796</v>
      </c>
      <c r="Q174" s="107"/>
      <c r="R174" s="107"/>
      <c r="S174" s="107"/>
      <c r="T174" s="106"/>
      <c r="U174" s="106"/>
      <c r="V174" s="100"/>
      <c r="W174" s="33" t="s">
        <v>797</v>
      </c>
      <c r="X174" s="33" t="s">
        <v>243</v>
      </c>
      <c r="Y174" s="33" t="s">
        <v>122</v>
      </c>
      <c r="Z174" s="33" t="s">
        <v>798</v>
      </c>
      <c r="AA174" s="64">
        <f>6/6</f>
        <v>1</v>
      </c>
      <c r="AB174" s="53" t="s">
        <v>765</v>
      </c>
      <c r="AC174" s="36">
        <f t="shared" si="7"/>
        <v>1</v>
      </c>
      <c r="AD174" s="100"/>
      <c r="AE174" s="100"/>
    </row>
    <row r="175" spans="1:31" ht="78.95" customHeight="1">
      <c r="A175" s="106">
        <v>102</v>
      </c>
      <c r="B175" s="54">
        <v>102</v>
      </c>
      <c r="C175" s="58" t="s">
        <v>799</v>
      </c>
      <c r="D175" s="106" t="s">
        <v>799</v>
      </c>
      <c r="E175" s="106" t="s">
        <v>800</v>
      </c>
      <c r="F175" s="106" t="s">
        <v>37</v>
      </c>
      <c r="G175" s="106" t="s">
        <v>801</v>
      </c>
      <c r="H175" s="106" t="s">
        <v>802</v>
      </c>
      <c r="I175" s="105">
        <v>3</v>
      </c>
      <c r="J175" s="105">
        <v>4</v>
      </c>
      <c r="K175" s="103" t="s">
        <v>803</v>
      </c>
      <c r="L175" s="97" t="s">
        <v>47</v>
      </c>
      <c r="M175" s="97" t="s">
        <v>42</v>
      </c>
      <c r="N175" s="97" t="s">
        <v>43</v>
      </c>
      <c r="O175" s="106" t="s">
        <v>44</v>
      </c>
      <c r="P175" s="113" t="s">
        <v>804</v>
      </c>
      <c r="Q175" s="102">
        <v>2</v>
      </c>
      <c r="R175" s="102">
        <v>3</v>
      </c>
      <c r="S175" s="103" t="s">
        <v>204</v>
      </c>
      <c r="T175" s="104" t="s">
        <v>78</v>
      </c>
      <c r="U175" s="104" t="s">
        <v>49</v>
      </c>
      <c r="V175" s="97" t="s">
        <v>49</v>
      </c>
      <c r="W175" s="33" t="s">
        <v>805</v>
      </c>
      <c r="X175" s="33" t="s">
        <v>63</v>
      </c>
      <c r="Y175" s="33" t="s">
        <v>122</v>
      </c>
      <c r="Z175" s="33" t="s">
        <v>806</v>
      </c>
      <c r="AA175" s="34">
        <v>1</v>
      </c>
      <c r="AB175" s="39" t="s">
        <v>807</v>
      </c>
      <c r="AC175" s="125">
        <f>AVERAGE(AA175:AA177)</f>
        <v>1</v>
      </c>
      <c r="AD175" s="97" t="s">
        <v>55</v>
      </c>
      <c r="AE175" s="100" t="s">
        <v>56</v>
      </c>
    </row>
    <row r="176" spans="1:31" ht="72.95" customHeight="1">
      <c r="A176" s="106"/>
      <c r="B176" s="54">
        <v>102</v>
      </c>
      <c r="C176" s="58" t="s">
        <v>799</v>
      </c>
      <c r="D176" s="106"/>
      <c r="E176" s="106"/>
      <c r="F176" s="106"/>
      <c r="G176" s="106"/>
      <c r="H176" s="106"/>
      <c r="I176" s="105"/>
      <c r="J176" s="105"/>
      <c r="K176" s="103"/>
      <c r="L176" s="97"/>
      <c r="M176" s="97"/>
      <c r="N176" s="97"/>
      <c r="O176" s="106"/>
      <c r="P176" s="113"/>
      <c r="Q176" s="102"/>
      <c r="R176" s="102"/>
      <c r="S176" s="103"/>
      <c r="T176" s="104"/>
      <c r="U176" s="104"/>
      <c r="V176" s="97"/>
      <c r="W176" s="33" t="s">
        <v>808</v>
      </c>
      <c r="X176" s="33" t="s">
        <v>63</v>
      </c>
      <c r="Y176" s="33" t="s">
        <v>122</v>
      </c>
      <c r="Z176" s="33" t="s">
        <v>809</v>
      </c>
      <c r="AA176" s="29">
        <v>1</v>
      </c>
      <c r="AB176" s="39" t="s">
        <v>810</v>
      </c>
      <c r="AC176" s="126"/>
      <c r="AD176" s="97"/>
      <c r="AE176" s="100"/>
    </row>
    <row r="177" spans="1:31" ht="78" customHeight="1">
      <c r="A177" s="106"/>
      <c r="B177" s="54">
        <v>102</v>
      </c>
      <c r="C177" s="58" t="s">
        <v>799</v>
      </c>
      <c r="D177" s="106"/>
      <c r="E177" s="106"/>
      <c r="F177" s="106"/>
      <c r="G177" s="106"/>
      <c r="H177" s="106"/>
      <c r="I177" s="105"/>
      <c r="J177" s="105"/>
      <c r="K177" s="103"/>
      <c r="L177" s="97"/>
      <c r="M177" s="97"/>
      <c r="N177" s="97"/>
      <c r="O177" s="106"/>
      <c r="P177" s="113"/>
      <c r="Q177" s="102"/>
      <c r="R177" s="102"/>
      <c r="S177" s="103"/>
      <c r="T177" s="104"/>
      <c r="U177" s="104"/>
      <c r="V177" s="97"/>
      <c r="W177" s="84" t="s">
        <v>811</v>
      </c>
      <c r="X177" s="33" t="s">
        <v>58</v>
      </c>
      <c r="Y177" s="84" t="s">
        <v>122</v>
      </c>
      <c r="Z177" s="84" t="s">
        <v>812</v>
      </c>
      <c r="AA177" s="27">
        <v>1</v>
      </c>
      <c r="AB177" s="40" t="s">
        <v>813</v>
      </c>
      <c r="AC177" s="112"/>
      <c r="AD177" s="97"/>
      <c r="AE177" s="100"/>
    </row>
    <row r="178" spans="1:31" ht="105">
      <c r="A178" s="20">
        <v>104</v>
      </c>
      <c r="B178" s="20">
        <v>104</v>
      </c>
      <c r="C178" s="20" t="s">
        <v>35</v>
      </c>
      <c r="D178" s="54" t="s">
        <v>35</v>
      </c>
      <c r="E178" s="54" t="s">
        <v>814</v>
      </c>
      <c r="F178" s="54" t="s">
        <v>815</v>
      </c>
      <c r="G178" s="54" t="s">
        <v>816</v>
      </c>
      <c r="H178" s="54" t="s">
        <v>817</v>
      </c>
      <c r="I178" s="55">
        <v>2</v>
      </c>
      <c r="J178" s="55">
        <v>2</v>
      </c>
      <c r="K178" s="56" t="s">
        <v>119</v>
      </c>
      <c r="L178" s="20" t="s">
        <v>78</v>
      </c>
      <c r="M178" s="20" t="s">
        <v>48</v>
      </c>
      <c r="N178" s="20" t="s">
        <v>80</v>
      </c>
      <c r="O178" s="54" t="s">
        <v>44</v>
      </c>
      <c r="P178" s="54" t="s">
        <v>818</v>
      </c>
      <c r="Q178" s="57">
        <v>2</v>
      </c>
      <c r="R178" s="55">
        <v>2</v>
      </c>
      <c r="S178" s="56" t="s">
        <v>119</v>
      </c>
      <c r="T178" s="58" t="s">
        <v>78</v>
      </c>
      <c r="U178" s="58" t="s">
        <v>48</v>
      </c>
      <c r="V178" s="20" t="s">
        <v>80</v>
      </c>
      <c r="W178" s="33" t="s">
        <v>819</v>
      </c>
      <c r="X178" s="33" t="s">
        <v>63</v>
      </c>
      <c r="Y178" s="84" t="s">
        <v>122</v>
      </c>
      <c r="Z178" s="33" t="s">
        <v>820</v>
      </c>
      <c r="AA178" s="34">
        <v>1</v>
      </c>
      <c r="AB178" s="39" t="s">
        <v>821</v>
      </c>
      <c r="AC178" s="79">
        <f>+AA178</f>
        <v>1</v>
      </c>
      <c r="AD178" s="20" t="s">
        <v>55</v>
      </c>
      <c r="AE178" s="19" t="s">
        <v>56</v>
      </c>
    </row>
    <row r="179" spans="1:31" ht="212.1" customHeight="1">
      <c r="A179" s="100">
        <v>105</v>
      </c>
      <c r="B179" s="19">
        <v>105</v>
      </c>
      <c r="C179" s="20" t="s">
        <v>156</v>
      </c>
      <c r="D179" s="106" t="s">
        <v>157</v>
      </c>
      <c r="E179" s="106" t="s">
        <v>822</v>
      </c>
      <c r="F179" s="106" t="s">
        <v>37</v>
      </c>
      <c r="G179" s="106" t="s">
        <v>823</v>
      </c>
      <c r="H179" s="106" t="s">
        <v>824</v>
      </c>
      <c r="I179" s="107">
        <v>3</v>
      </c>
      <c r="J179" s="107">
        <v>3</v>
      </c>
      <c r="K179" s="107" t="s">
        <v>74</v>
      </c>
      <c r="L179" s="100" t="s">
        <v>47</v>
      </c>
      <c r="M179" s="100" t="s">
        <v>49</v>
      </c>
      <c r="N179" s="124" t="s">
        <v>75</v>
      </c>
      <c r="O179" s="106" t="s">
        <v>44</v>
      </c>
      <c r="P179" s="32" t="s">
        <v>825</v>
      </c>
      <c r="Q179" s="109">
        <v>3</v>
      </c>
      <c r="R179" s="109">
        <v>1</v>
      </c>
      <c r="S179" s="109" t="s">
        <v>100</v>
      </c>
      <c r="T179" s="110" t="s">
        <v>47</v>
      </c>
      <c r="U179" s="110" t="s">
        <v>79</v>
      </c>
      <c r="V179" s="100" t="s">
        <v>80</v>
      </c>
      <c r="W179" s="33" t="s">
        <v>826</v>
      </c>
      <c r="X179" s="71" t="s">
        <v>121</v>
      </c>
      <c r="Y179" s="85" t="s">
        <v>59</v>
      </c>
      <c r="Z179" s="85" t="s">
        <v>162</v>
      </c>
      <c r="AA179" s="49">
        <f>(78%+49%+80%+35%)/4</f>
        <v>0.60500000000000009</v>
      </c>
      <c r="AB179" s="65" t="s">
        <v>827</v>
      </c>
      <c r="AC179" s="36">
        <f>+AA179</f>
        <v>0.60500000000000009</v>
      </c>
      <c r="AD179" s="100" t="s">
        <v>55</v>
      </c>
      <c r="AE179" s="100" t="s">
        <v>56</v>
      </c>
    </row>
    <row r="180" spans="1:31" ht="138.94999999999999" customHeight="1">
      <c r="A180" s="100"/>
      <c r="B180" s="19">
        <v>105</v>
      </c>
      <c r="C180" s="20" t="s">
        <v>156</v>
      </c>
      <c r="D180" s="106"/>
      <c r="E180" s="106"/>
      <c r="F180" s="106"/>
      <c r="G180" s="106"/>
      <c r="H180" s="106"/>
      <c r="I180" s="107"/>
      <c r="J180" s="107"/>
      <c r="K180" s="107"/>
      <c r="L180" s="100"/>
      <c r="M180" s="100"/>
      <c r="N180" s="124"/>
      <c r="O180" s="106"/>
      <c r="P180" s="32" t="s">
        <v>828</v>
      </c>
      <c r="Q180" s="109"/>
      <c r="R180" s="109"/>
      <c r="S180" s="109"/>
      <c r="T180" s="110"/>
      <c r="U180" s="110"/>
      <c r="V180" s="100"/>
      <c r="W180" s="33" t="s">
        <v>829</v>
      </c>
      <c r="X180" s="33" t="s">
        <v>370</v>
      </c>
      <c r="Y180" s="33" t="s">
        <v>103</v>
      </c>
      <c r="Z180" s="33" t="s">
        <v>169</v>
      </c>
      <c r="AA180" s="29">
        <f>(0%+56%)/2</f>
        <v>0.28000000000000003</v>
      </c>
      <c r="AB180" s="37" t="s">
        <v>830</v>
      </c>
      <c r="AC180" s="36">
        <f>+AA180</f>
        <v>0.28000000000000003</v>
      </c>
      <c r="AD180" s="100"/>
      <c r="AE180" s="100"/>
    </row>
    <row r="181" spans="1:31" ht="90" customHeight="1">
      <c r="A181" s="100"/>
      <c r="B181" s="19">
        <v>105</v>
      </c>
      <c r="C181" s="20" t="s">
        <v>156</v>
      </c>
      <c r="D181" s="106"/>
      <c r="E181" s="106"/>
      <c r="F181" s="106"/>
      <c r="G181" s="106"/>
      <c r="H181" s="106"/>
      <c r="I181" s="107"/>
      <c r="J181" s="107"/>
      <c r="K181" s="107"/>
      <c r="L181" s="100"/>
      <c r="M181" s="100"/>
      <c r="N181" s="124"/>
      <c r="O181" s="106"/>
      <c r="P181" s="113" t="s">
        <v>831</v>
      </c>
      <c r="Q181" s="109"/>
      <c r="R181" s="109"/>
      <c r="S181" s="109"/>
      <c r="T181" s="110"/>
      <c r="U181" s="110"/>
      <c r="V181" s="100"/>
      <c r="W181" s="33" t="s">
        <v>164</v>
      </c>
      <c r="X181" s="33" t="s">
        <v>134</v>
      </c>
      <c r="Y181" s="33" t="s">
        <v>103</v>
      </c>
      <c r="Z181" s="33" t="s">
        <v>165</v>
      </c>
      <c r="AA181" s="29">
        <v>0.96</v>
      </c>
      <c r="AB181" s="42" t="s">
        <v>166</v>
      </c>
      <c r="AC181" s="111">
        <f>AVERAGE(AA181:AA182)</f>
        <v>0.55499999999999994</v>
      </c>
      <c r="AD181" s="100"/>
      <c r="AE181" s="100"/>
    </row>
    <row r="182" spans="1:31" ht="114.95" customHeight="1">
      <c r="A182" s="100"/>
      <c r="B182" s="19">
        <v>105</v>
      </c>
      <c r="C182" s="20" t="s">
        <v>156</v>
      </c>
      <c r="D182" s="106"/>
      <c r="E182" s="106"/>
      <c r="F182" s="106"/>
      <c r="G182" s="106"/>
      <c r="H182" s="106"/>
      <c r="I182" s="107"/>
      <c r="J182" s="107"/>
      <c r="K182" s="107"/>
      <c r="L182" s="100"/>
      <c r="M182" s="100"/>
      <c r="N182" s="124"/>
      <c r="O182" s="106"/>
      <c r="P182" s="113"/>
      <c r="Q182" s="109"/>
      <c r="R182" s="109"/>
      <c r="S182" s="109"/>
      <c r="T182" s="110"/>
      <c r="U182" s="110"/>
      <c r="V182" s="100"/>
      <c r="W182" s="33" t="s">
        <v>832</v>
      </c>
      <c r="X182" s="33" t="s">
        <v>134</v>
      </c>
      <c r="Y182" s="33" t="s">
        <v>59</v>
      </c>
      <c r="Z182" s="33" t="s">
        <v>154</v>
      </c>
      <c r="AA182" s="29">
        <v>0.15</v>
      </c>
      <c r="AB182" s="42" t="s">
        <v>155</v>
      </c>
      <c r="AC182" s="112"/>
      <c r="AD182" s="100"/>
      <c r="AE182" s="100"/>
    </row>
    <row r="183" spans="1:31" ht="164.1" customHeight="1">
      <c r="A183" s="100">
        <v>106</v>
      </c>
      <c r="B183" s="19">
        <v>106</v>
      </c>
      <c r="C183" s="20" t="s">
        <v>156</v>
      </c>
      <c r="D183" s="106" t="s">
        <v>157</v>
      </c>
      <c r="E183" s="106" t="s">
        <v>833</v>
      </c>
      <c r="F183" s="106" t="s">
        <v>37</v>
      </c>
      <c r="G183" s="106" t="s">
        <v>834</v>
      </c>
      <c r="H183" s="106" t="s">
        <v>835</v>
      </c>
      <c r="I183" s="107">
        <v>3</v>
      </c>
      <c r="J183" s="107">
        <v>3</v>
      </c>
      <c r="K183" s="107" t="s">
        <v>74</v>
      </c>
      <c r="L183" s="100" t="s">
        <v>47</v>
      </c>
      <c r="M183" s="100" t="s">
        <v>49</v>
      </c>
      <c r="N183" s="100" t="s">
        <v>75</v>
      </c>
      <c r="O183" s="106" t="s">
        <v>44</v>
      </c>
      <c r="P183" s="32" t="s">
        <v>836</v>
      </c>
      <c r="Q183" s="107">
        <v>2</v>
      </c>
      <c r="R183" s="107">
        <v>1</v>
      </c>
      <c r="S183" s="107" t="s">
        <v>77</v>
      </c>
      <c r="T183" s="106" t="s">
        <v>78</v>
      </c>
      <c r="U183" s="106" t="s">
        <v>79</v>
      </c>
      <c r="V183" s="100" t="s">
        <v>80</v>
      </c>
      <c r="W183" s="33" t="s">
        <v>826</v>
      </c>
      <c r="X183" s="71" t="s">
        <v>121</v>
      </c>
      <c r="Y183" s="85" t="s">
        <v>59</v>
      </c>
      <c r="Z183" s="85" t="s">
        <v>162</v>
      </c>
      <c r="AA183" s="49">
        <f>(78%+49%+80%+35%)/4</f>
        <v>0.60500000000000009</v>
      </c>
      <c r="AB183" s="65" t="s">
        <v>837</v>
      </c>
      <c r="AC183" s="36">
        <f>+AA183</f>
        <v>0.60500000000000009</v>
      </c>
      <c r="AD183" s="100" t="s">
        <v>55</v>
      </c>
      <c r="AE183" s="100" t="s">
        <v>56</v>
      </c>
    </row>
    <row r="184" spans="1:31" ht="60" customHeight="1">
      <c r="A184" s="100"/>
      <c r="B184" s="19">
        <v>106</v>
      </c>
      <c r="C184" s="20" t="s">
        <v>156</v>
      </c>
      <c r="D184" s="106"/>
      <c r="E184" s="106"/>
      <c r="F184" s="106"/>
      <c r="G184" s="106"/>
      <c r="H184" s="106"/>
      <c r="I184" s="107"/>
      <c r="J184" s="107"/>
      <c r="K184" s="107"/>
      <c r="L184" s="100"/>
      <c r="M184" s="100"/>
      <c r="N184" s="100"/>
      <c r="O184" s="106"/>
      <c r="P184" s="113" t="s">
        <v>838</v>
      </c>
      <c r="Q184" s="107"/>
      <c r="R184" s="107"/>
      <c r="S184" s="107"/>
      <c r="T184" s="106"/>
      <c r="U184" s="106"/>
      <c r="V184" s="100"/>
      <c r="W184" s="33" t="s">
        <v>164</v>
      </c>
      <c r="X184" s="33" t="s">
        <v>134</v>
      </c>
      <c r="Y184" s="33" t="s">
        <v>103</v>
      </c>
      <c r="Z184" s="33" t="s">
        <v>165</v>
      </c>
      <c r="AA184" s="29">
        <v>0.96</v>
      </c>
      <c r="AB184" s="42" t="s">
        <v>166</v>
      </c>
      <c r="AC184" s="111">
        <f>AVERAGE(AA184:AA185)</f>
        <v>0.55499999999999994</v>
      </c>
      <c r="AD184" s="100"/>
      <c r="AE184" s="100"/>
    </row>
    <row r="185" spans="1:31" ht="87.95" customHeight="1">
      <c r="A185" s="100"/>
      <c r="B185" s="19">
        <v>106</v>
      </c>
      <c r="C185" s="20" t="s">
        <v>156</v>
      </c>
      <c r="D185" s="106"/>
      <c r="E185" s="106"/>
      <c r="F185" s="106"/>
      <c r="G185" s="106"/>
      <c r="H185" s="106"/>
      <c r="I185" s="107"/>
      <c r="J185" s="107"/>
      <c r="K185" s="107"/>
      <c r="L185" s="100"/>
      <c r="M185" s="100"/>
      <c r="N185" s="100"/>
      <c r="O185" s="106"/>
      <c r="P185" s="113"/>
      <c r="Q185" s="107"/>
      <c r="R185" s="107"/>
      <c r="S185" s="107"/>
      <c r="T185" s="106"/>
      <c r="U185" s="106"/>
      <c r="V185" s="100"/>
      <c r="W185" s="33" t="s">
        <v>832</v>
      </c>
      <c r="X185" s="33" t="s">
        <v>134</v>
      </c>
      <c r="Y185" s="33" t="s">
        <v>59</v>
      </c>
      <c r="Z185" s="33" t="s">
        <v>154</v>
      </c>
      <c r="AA185" s="29">
        <v>0.15</v>
      </c>
      <c r="AB185" s="42" t="s">
        <v>155</v>
      </c>
      <c r="AC185" s="112"/>
      <c r="AD185" s="100"/>
      <c r="AE185" s="100"/>
    </row>
    <row r="186" spans="1:31" ht="179.1" customHeight="1">
      <c r="A186" s="100">
        <v>107</v>
      </c>
      <c r="B186" s="19">
        <v>107</v>
      </c>
      <c r="C186" s="20" t="s">
        <v>156</v>
      </c>
      <c r="D186" s="106" t="s">
        <v>157</v>
      </c>
      <c r="E186" s="106" t="s">
        <v>839</v>
      </c>
      <c r="F186" s="106" t="s">
        <v>37</v>
      </c>
      <c r="G186" s="106" t="s">
        <v>840</v>
      </c>
      <c r="H186" s="106" t="s">
        <v>841</v>
      </c>
      <c r="I186" s="107">
        <v>3</v>
      </c>
      <c r="J186" s="107">
        <v>3</v>
      </c>
      <c r="K186" s="107" t="s">
        <v>74</v>
      </c>
      <c r="L186" s="100" t="s">
        <v>47</v>
      </c>
      <c r="M186" s="100" t="s">
        <v>49</v>
      </c>
      <c r="N186" s="100" t="s">
        <v>75</v>
      </c>
      <c r="O186" s="106" t="s">
        <v>44</v>
      </c>
      <c r="P186" s="32" t="s">
        <v>825</v>
      </c>
      <c r="Q186" s="109">
        <v>2</v>
      </c>
      <c r="R186" s="109">
        <v>1</v>
      </c>
      <c r="S186" s="109" t="s">
        <v>77</v>
      </c>
      <c r="T186" s="110" t="s">
        <v>78</v>
      </c>
      <c r="U186" s="110" t="s">
        <v>79</v>
      </c>
      <c r="V186" s="100" t="s">
        <v>80</v>
      </c>
      <c r="W186" s="33" t="s">
        <v>826</v>
      </c>
      <c r="X186" s="71" t="s">
        <v>121</v>
      </c>
      <c r="Y186" s="85" t="s">
        <v>59</v>
      </c>
      <c r="Z186" s="85" t="s">
        <v>162</v>
      </c>
      <c r="AA186" s="49">
        <f>(78%+49%+80%+35%)/4</f>
        <v>0.60500000000000009</v>
      </c>
      <c r="AB186" s="65" t="s">
        <v>837</v>
      </c>
      <c r="AC186" s="36">
        <f>+AA186</f>
        <v>0.60500000000000009</v>
      </c>
      <c r="AD186" s="100" t="s">
        <v>55</v>
      </c>
      <c r="AE186" s="100" t="s">
        <v>56</v>
      </c>
    </row>
    <row r="187" spans="1:31" ht="119.1" customHeight="1">
      <c r="A187" s="100"/>
      <c r="B187" s="19">
        <v>107</v>
      </c>
      <c r="C187" s="20" t="s">
        <v>156</v>
      </c>
      <c r="D187" s="106"/>
      <c r="E187" s="106"/>
      <c r="F187" s="106"/>
      <c r="G187" s="106"/>
      <c r="H187" s="106"/>
      <c r="I187" s="107"/>
      <c r="J187" s="107"/>
      <c r="K187" s="107"/>
      <c r="L187" s="100"/>
      <c r="M187" s="100"/>
      <c r="N187" s="100"/>
      <c r="O187" s="106"/>
      <c r="P187" s="113" t="s">
        <v>842</v>
      </c>
      <c r="Q187" s="109"/>
      <c r="R187" s="109"/>
      <c r="S187" s="109"/>
      <c r="T187" s="110"/>
      <c r="U187" s="110"/>
      <c r="V187" s="100"/>
      <c r="W187" s="33" t="s">
        <v>164</v>
      </c>
      <c r="X187" s="33" t="s">
        <v>134</v>
      </c>
      <c r="Y187" s="33" t="s">
        <v>103</v>
      </c>
      <c r="Z187" s="33" t="s">
        <v>165</v>
      </c>
      <c r="AA187" s="29">
        <v>0.96</v>
      </c>
      <c r="AB187" s="42" t="s">
        <v>166</v>
      </c>
      <c r="AC187" s="111">
        <f>AVERAGE(AA187:AA188)</f>
        <v>0.55499999999999994</v>
      </c>
      <c r="AD187" s="100"/>
      <c r="AE187" s="100"/>
    </row>
    <row r="188" spans="1:31" ht="182.1" customHeight="1">
      <c r="A188" s="100"/>
      <c r="B188" s="19">
        <v>107</v>
      </c>
      <c r="C188" s="20" t="s">
        <v>156</v>
      </c>
      <c r="D188" s="106"/>
      <c r="E188" s="106"/>
      <c r="F188" s="106"/>
      <c r="G188" s="106"/>
      <c r="H188" s="106"/>
      <c r="I188" s="107"/>
      <c r="J188" s="107"/>
      <c r="K188" s="107"/>
      <c r="L188" s="100"/>
      <c r="M188" s="100"/>
      <c r="N188" s="100"/>
      <c r="O188" s="106"/>
      <c r="P188" s="113"/>
      <c r="Q188" s="109"/>
      <c r="R188" s="109"/>
      <c r="S188" s="109"/>
      <c r="T188" s="110"/>
      <c r="U188" s="110"/>
      <c r="V188" s="100"/>
      <c r="W188" s="33" t="s">
        <v>843</v>
      </c>
      <c r="X188" s="33" t="s">
        <v>134</v>
      </c>
      <c r="Y188" s="33" t="s">
        <v>59</v>
      </c>
      <c r="Z188" s="33" t="s">
        <v>154</v>
      </c>
      <c r="AA188" s="29">
        <v>0.15</v>
      </c>
      <c r="AB188" s="42" t="s">
        <v>155</v>
      </c>
      <c r="AC188" s="112"/>
      <c r="AD188" s="100"/>
      <c r="AE188" s="100"/>
    </row>
    <row r="189" spans="1:31" ht="312.95" customHeight="1">
      <c r="A189" s="97">
        <v>108</v>
      </c>
      <c r="B189" s="20">
        <v>108</v>
      </c>
      <c r="C189" s="20" t="s">
        <v>94</v>
      </c>
      <c r="D189" s="106" t="s">
        <v>94</v>
      </c>
      <c r="E189" s="106" t="s">
        <v>844</v>
      </c>
      <c r="F189" s="106" t="s">
        <v>37</v>
      </c>
      <c r="G189" s="106" t="s">
        <v>845</v>
      </c>
      <c r="H189" s="106" t="s">
        <v>97</v>
      </c>
      <c r="I189" s="105">
        <v>3</v>
      </c>
      <c r="J189" s="105">
        <v>3</v>
      </c>
      <c r="K189" s="103" t="s">
        <v>74</v>
      </c>
      <c r="L189" s="97" t="s">
        <v>47</v>
      </c>
      <c r="M189" s="97" t="s">
        <v>49</v>
      </c>
      <c r="N189" s="97" t="s">
        <v>75</v>
      </c>
      <c r="O189" s="106" t="s">
        <v>44</v>
      </c>
      <c r="P189" s="113" t="s">
        <v>846</v>
      </c>
      <c r="Q189" s="102">
        <v>2</v>
      </c>
      <c r="R189" s="102">
        <v>1</v>
      </c>
      <c r="S189" s="103" t="s">
        <v>77</v>
      </c>
      <c r="T189" s="104" t="s">
        <v>78</v>
      </c>
      <c r="U189" s="104" t="s">
        <v>79</v>
      </c>
      <c r="V189" s="97" t="s">
        <v>80</v>
      </c>
      <c r="W189" s="33" t="s">
        <v>847</v>
      </c>
      <c r="X189" s="33" t="s">
        <v>139</v>
      </c>
      <c r="Y189" s="33" t="s">
        <v>59</v>
      </c>
      <c r="Z189" s="33" t="s">
        <v>848</v>
      </c>
      <c r="AA189" s="86">
        <v>1</v>
      </c>
      <c r="AB189" s="87" t="s">
        <v>849</v>
      </c>
      <c r="AC189" s="111">
        <f>AVERAGE(AA189:AA190)</f>
        <v>0.78666666666666663</v>
      </c>
      <c r="AD189" s="97" t="s">
        <v>55</v>
      </c>
      <c r="AE189" s="100" t="s">
        <v>56</v>
      </c>
    </row>
    <row r="190" spans="1:31" ht="270.95" customHeight="1">
      <c r="A190" s="97"/>
      <c r="B190" s="20">
        <v>108</v>
      </c>
      <c r="C190" s="20" t="s">
        <v>94</v>
      </c>
      <c r="D190" s="106"/>
      <c r="E190" s="106"/>
      <c r="F190" s="106"/>
      <c r="G190" s="106"/>
      <c r="H190" s="106"/>
      <c r="I190" s="105"/>
      <c r="J190" s="105"/>
      <c r="K190" s="103"/>
      <c r="L190" s="97"/>
      <c r="M190" s="97"/>
      <c r="N190" s="97"/>
      <c r="O190" s="106"/>
      <c r="P190" s="113"/>
      <c r="Q190" s="102"/>
      <c r="R190" s="102"/>
      <c r="S190" s="103"/>
      <c r="T190" s="104"/>
      <c r="U190" s="104"/>
      <c r="V190" s="97"/>
      <c r="W190" s="33" t="s">
        <v>850</v>
      </c>
      <c r="X190" s="33" t="s">
        <v>121</v>
      </c>
      <c r="Y190" s="33" t="s">
        <v>59</v>
      </c>
      <c r="Z190" s="33" t="s">
        <v>851</v>
      </c>
      <c r="AA190" s="41">
        <f>(12%+60%+100%)/3</f>
        <v>0.57333333333333336</v>
      </c>
      <c r="AB190" s="88" t="s">
        <v>852</v>
      </c>
      <c r="AC190" s="112"/>
      <c r="AD190" s="97"/>
      <c r="AE190" s="100"/>
    </row>
    <row r="191" spans="1:31" ht="177" customHeight="1">
      <c r="A191" s="97">
        <v>109</v>
      </c>
      <c r="B191" s="20">
        <v>109</v>
      </c>
      <c r="C191" s="20" t="s">
        <v>94</v>
      </c>
      <c r="D191" s="106" t="s">
        <v>94</v>
      </c>
      <c r="E191" s="106" t="s">
        <v>853</v>
      </c>
      <c r="F191" s="106" t="s">
        <v>37</v>
      </c>
      <c r="G191" s="106" t="s">
        <v>854</v>
      </c>
      <c r="H191" s="106" t="s">
        <v>855</v>
      </c>
      <c r="I191" s="105">
        <v>3</v>
      </c>
      <c r="J191" s="105">
        <v>3</v>
      </c>
      <c r="K191" s="103" t="s">
        <v>74</v>
      </c>
      <c r="L191" s="97" t="s">
        <v>47</v>
      </c>
      <c r="M191" s="97" t="s">
        <v>49</v>
      </c>
      <c r="N191" s="97" t="s">
        <v>75</v>
      </c>
      <c r="O191" s="106" t="s">
        <v>44</v>
      </c>
      <c r="P191" s="113" t="s">
        <v>856</v>
      </c>
      <c r="Q191" s="102">
        <v>3</v>
      </c>
      <c r="R191" s="102">
        <v>1</v>
      </c>
      <c r="S191" s="103" t="s">
        <v>100</v>
      </c>
      <c r="T191" s="104" t="s">
        <v>47</v>
      </c>
      <c r="U191" s="104" t="s">
        <v>79</v>
      </c>
      <c r="V191" s="97" t="s">
        <v>80</v>
      </c>
      <c r="W191" s="33" t="s">
        <v>857</v>
      </c>
      <c r="X191" s="33" t="s">
        <v>330</v>
      </c>
      <c r="Y191" s="33" t="s">
        <v>59</v>
      </c>
      <c r="Z191" s="33" t="s">
        <v>331</v>
      </c>
      <c r="AA191" s="34">
        <v>0.6</v>
      </c>
      <c r="AB191" s="68" t="s">
        <v>858</v>
      </c>
      <c r="AC191" s="111">
        <f>AVERAGE(AA191:AA192)</f>
        <v>0.72</v>
      </c>
      <c r="AD191" s="97" t="s">
        <v>55</v>
      </c>
      <c r="AE191" s="100" t="s">
        <v>56</v>
      </c>
    </row>
    <row r="192" spans="1:31" ht="282.95" customHeight="1">
      <c r="A192" s="97"/>
      <c r="B192" s="20">
        <v>109</v>
      </c>
      <c r="C192" s="20" t="s">
        <v>94</v>
      </c>
      <c r="D192" s="106"/>
      <c r="E192" s="106"/>
      <c r="F192" s="106"/>
      <c r="G192" s="106"/>
      <c r="H192" s="106"/>
      <c r="I192" s="105"/>
      <c r="J192" s="105"/>
      <c r="K192" s="103"/>
      <c r="L192" s="97"/>
      <c r="M192" s="97"/>
      <c r="N192" s="97"/>
      <c r="O192" s="106"/>
      <c r="P192" s="113"/>
      <c r="Q192" s="102"/>
      <c r="R192" s="102"/>
      <c r="S192" s="103"/>
      <c r="T192" s="104"/>
      <c r="U192" s="104"/>
      <c r="V192" s="97"/>
      <c r="W192" s="33" t="s">
        <v>859</v>
      </c>
      <c r="X192" s="33" t="s">
        <v>330</v>
      </c>
      <c r="Y192" s="33" t="s">
        <v>122</v>
      </c>
      <c r="Z192" s="33" t="s">
        <v>860</v>
      </c>
      <c r="AA192" s="29">
        <v>0.84</v>
      </c>
      <c r="AB192" s="68" t="s">
        <v>861</v>
      </c>
      <c r="AC192" s="112"/>
      <c r="AD192" s="97"/>
      <c r="AE192" s="100"/>
    </row>
    <row r="193" spans="1:31" ht="159.94999999999999" customHeight="1">
      <c r="A193" s="97">
        <v>110</v>
      </c>
      <c r="B193" s="20">
        <v>110</v>
      </c>
      <c r="C193" s="20" t="s">
        <v>94</v>
      </c>
      <c r="D193" s="106" t="s">
        <v>94</v>
      </c>
      <c r="E193" s="106" t="s">
        <v>862</v>
      </c>
      <c r="F193" s="106" t="s">
        <v>37</v>
      </c>
      <c r="G193" s="106" t="s">
        <v>863</v>
      </c>
      <c r="H193" s="106" t="s">
        <v>97</v>
      </c>
      <c r="I193" s="105">
        <v>3</v>
      </c>
      <c r="J193" s="105">
        <v>3</v>
      </c>
      <c r="K193" s="103" t="s">
        <v>74</v>
      </c>
      <c r="L193" s="97" t="s">
        <v>47</v>
      </c>
      <c r="M193" s="97" t="s">
        <v>49</v>
      </c>
      <c r="N193" s="97" t="s">
        <v>75</v>
      </c>
      <c r="O193" s="106" t="s">
        <v>44</v>
      </c>
      <c r="P193" s="113" t="s">
        <v>864</v>
      </c>
      <c r="Q193" s="102">
        <v>2</v>
      </c>
      <c r="R193" s="102">
        <v>1</v>
      </c>
      <c r="S193" s="103" t="s">
        <v>77</v>
      </c>
      <c r="T193" s="104" t="s">
        <v>78</v>
      </c>
      <c r="U193" s="104" t="s">
        <v>79</v>
      </c>
      <c r="V193" s="97" t="s">
        <v>80</v>
      </c>
      <c r="W193" s="33" t="s">
        <v>865</v>
      </c>
      <c r="X193" s="33" t="s">
        <v>330</v>
      </c>
      <c r="Y193" s="33" t="s">
        <v>59</v>
      </c>
      <c r="Z193" s="33" t="s">
        <v>331</v>
      </c>
      <c r="AA193" s="34">
        <v>0.6</v>
      </c>
      <c r="AB193" s="68" t="s">
        <v>866</v>
      </c>
      <c r="AC193" s="111">
        <f>AVERAGE(AA193:AA195)</f>
        <v>0.57499999999999996</v>
      </c>
      <c r="AD193" s="97" t="s">
        <v>55</v>
      </c>
      <c r="AE193" s="100" t="s">
        <v>56</v>
      </c>
    </row>
    <row r="194" spans="1:31" ht="146.1" customHeight="1">
      <c r="A194" s="97"/>
      <c r="B194" s="20">
        <v>110</v>
      </c>
      <c r="C194" s="20" t="s">
        <v>94</v>
      </c>
      <c r="D194" s="106"/>
      <c r="E194" s="106"/>
      <c r="F194" s="106"/>
      <c r="G194" s="106"/>
      <c r="H194" s="106"/>
      <c r="I194" s="105"/>
      <c r="J194" s="105"/>
      <c r="K194" s="103"/>
      <c r="L194" s="97"/>
      <c r="M194" s="97"/>
      <c r="N194" s="97"/>
      <c r="O194" s="106"/>
      <c r="P194" s="113"/>
      <c r="Q194" s="102"/>
      <c r="R194" s="102"/>
      <c r="S194" s="103"/>
      <c r="T194" s="104"/>
      <c r="U194" s="104"/>
      <c r="V194" s="97"/>
      <c r="W194" s="115" t="s">
        <v>867</v>
      </c>
      <c r="X194" s="115" t="s">
        <v>134</v>
      </c>
      <c r="Y194" s="115" t="s">
        <v>59</v>
      </c>
      <c r="Z194" s="115" t="s">
        <v>868</v>
      </c>
      <c r="AA194" s="120">
        <v>0.55000000000000004</v>
      </c>
      <c r="AB194" s="122" t="s">
        <v>869</v>
      </c>
      <c r="AC194" s="114"/>
      <c r="AD194" s="97"/>
      <c r="AE194" s="100"/>
    </row>
    <row r="195" spans="1:31" ht="99.95" customHeight="1">
      <c r="A195" s="97"/>
      <c r="B195" s="20">
        <v>110</v>
      </c>
      <c r="C195" s="20" t="s">
        <v>94</v>
      </c>
      <c r="D195" s="106"/>
      <c r="E195" s="106"/>
      <c r="F195" s="106"/>
      <c r="G195" s="106"/>
      <c r="H195" s="106"/>
      <c r="I195" s="105"/>
      <c r="J195" s="105"/>
      <c r="K195" s="103"/>
      <c r="L195" s="97"/>
      <c r="M195" s="97"/>
      <c r="N195" s="97"/>
      <c r="O195" s="106"/>
      <c r="P195" s="113"/>
      <c r="Q195" s="102"/>
      <c r="R195" s="102"/>
      <c r="S195" s="103"/>
      <c r="T195" s="104"/>
      <c r="U195" s="104"/>
      <c r="V195" s="97"/>
      <c r="W195" s="115"/>
      <c r="X195" s="115"/>
      <c r="Y195" s="115"/>
      <c r="Z195" s="115"/>
      <c r="AA195" s="121"/>
      <c r="AB195" s="123"/>
      <c r="AC195" s="112"/>
      <c r="AD195" s="97"/>
      <c r="AE195" s="100"/>
    </row>
    <row r="196" spans="1:31" ht="167.1" customHeight="1">
      <c r="A196" s="97">
        <v>111</v>
      </c>
      <c r="B196" s="20">
        <v>111</v>
      </c>
      <c r="C196" s="20" t="s">
        <v>94</v>
      </c>
      <c r="D196" s="106" t="s">
        <v>94</v>
      </c>
      <c r="E196" s="106" t="s">
        <v>870</v>
      </c>
      <c r="F196" s="106" t="s">
        <v>37</v>
      </c>
      <c r="G196" s="106" t="s">
        <v>871</v>
      </c>
      <c r="H196" s="106" t="s">
        <v>872</v>
      </c>
      <c r="I196" s="105">
        <v>4</v>
      </c>
      <c r="J196" s="105">
        <v>3</v>
      </c>
      <c r="K196" s="103" t="s">
        <v>98</v>
      </c>
      <c r="L196" s="97" t="s">
        <v>41</v>
      </c>
      <c r="M196" s="97" t="s">
        <v>49</v>
      </c>
      <c r="N196" s="97" t="s">
        <v>75</v>
      </c>
      <c r="O196" s="106" t="s">
        <v>44</v>
      </c>
      <c r="P196" s="113" t="s">
        <v>873</v>
      </c>
      <c r="Q196" s="102">
        <v>4</v>
      </c>
      <c r="R196" s="105">
        <v>3</v>
      </c>
      <c r="S196" s="103" t="s">
        <v>98</v>
      </c>
      <c r="T196" s="104" t="s">
        <v>41</v>
      </c>
      <c r="U196" s="104" t="s">
        <v>49</v>
      </c>
      <c r="V196" s="97" t="s">
        <v>75</v>
      </c>
      <c r="W196" s="33" t="s">
        <v>874</v>
      </c>
      <c r="X196" s="71" t="s">
        <v>121</v>
      </c>
      <c r="Y196" s="85" t="s">
        <v>59</v>
      </c>
      <c r="Z196" s="85" t="s">
        <v>162</v>
      </c>
      <c r="AA196" s="49">
        <f>(78%+49%+80%+35%)/4</f>
        <v>0.60500000000000009</v>
      </c>
      <c r="AB196" s="65" t="s">
        <v>875</v>
      </c>
      <c r="AC196" s="111">
        <f>AVERAGE(AA196:AA199)</f>
        <v>0.73499999999999999</v>
      </c>
      <c r="AD196" s="97" t="s">
        <v>55</v>
      </c>
      <c r="AE196" s="100" t="s">
        <v>56</v>
      </c>
    </row>
    <row r="197" spans="1:31" ht="180" customHeight="1">
      <c r="A197" s="97"/>
      <c r="B197" s="20">
        <v>111</v>
      </c>
      <c r="C197" s="20" t="s">
        <v>94</v>
      </c>
      <c r="D197" s="106"/>
      <c r="E197" s="106"/>
      <c r="F197" s="106"/>
      <c r="G197" s="106"/>
      <c r="H197" s="106"/>
      <c r="I197" s="105"/>
      <c r="J197" s="105"/>
      <c r="K197" s="103"/>
      <c r="L197" s="97"/>
      <c r="M197" s="97"/>
      <c r="N197" s="97"/>
      <c r="O197" s="106"/>
      <c r="P197" s="113"/>
      <c r="Q197" s="102"/>
      <c r="R197" s="105"/>
      <c r="S197" s="103"/>
      <c r="T197" s="104"/>
      <c r="U197" s="104"/>
      <c r="V197" s="97"/>
      <c r="W197" s="33" t="s">
        <v>857</v>
      </c>
      <c r="X197" s="33" t="s">
        <v>330</v>
      </c>
      <c r="Y197" s="33" t="s">
        <v>59</v>
      </c>
      <c r="Z197" s="33" t="s">
        <v>331</v>
      </c>
      <c r="AA197" s="34">
        <v>0.6</v>
      </c>
      <c r="AB197" s="68" t="s">
        <v>876</v>
      </c>
      <c r="AC197" s="114"/>
      <c r="AD197" s="97"/>
      <c r="AE197" s="100"/>
    </row>
    <row r="198" spans="1:31" ht="54" customHeight="1">
      <c r="A198" s="97"/>
      <c r="B198" s="20">
        <v>111</v>
      </c>
      <c r="C198" s="20" t="s">
        <v>94</v>
      </c>
      <c r="D198" s="106"/>
      <c r="E198" s="106"/>
      <c r="F198" s="106"/>
      <c r="G198" s="106"/>
      <c r="H198" s="106"/>
      <c r="I198" s="105"/>
      <c r="J198" s="105"/>
      <c r="K198" s="103"/>
      <c r="L198" s="97"/>
      <c r="M198" s="97"/>
      <c r="N198" s="97"/>
      <c r="O198" s="106"/>
      <c r="P198" s="113"/>
      <c r="Q198" s="102"/>
      <c r="R198" s="105"/>
      <c r="S198" s="103"/>
      <c r="T198" s="104"/>
      <c r="U198" s="104"/>
      <c r="V198" s="97"/>
      <c r="W198" s="33" t="s">
        <v>164</v>
      </c>
      <c r="X198" s="33" t="s">
        <v>134</v>
      </c>
      <c r="Y198" s="33" t="s">
        <v>103</v>
      </c>
      <c r="Z198" s="33" t="s">
        <v>165</v>
      </c>
      <c r="AA198" s="38" t="s">
        <v>92</v>
      </c>
      <c r="AB198" s="61" t="s">
        <v>877</v>
      </c>
      <c r="AC198" s="114"/>
      <c r="AD198" s="97"/>
      <c r="AE198" s="100"/>
    </row>
    <row r="199" spans="1:31" ht="158.1" customHeight="1">
      <c r="A199" s="97"/>
      <c r="B199" s="20">
        <v>111</v>
      </c>
      <c r="C199" s="20" t="s">
        <v>94</v>
      </c>
      <c r="D199" s="106"/>
      <c r="E199" s="106"/>
      <c r="F199" s="106"/>
      <c r="G199" s="106"/>
      <c r="H199" s="106"/>
      <c r="I199" s="105"/>
      <c r="J199" s="105"/>
      <c r="K199" s="103"/>
      <c r="L199" s="97"/>
      <c r="M199" s="97"/>
      <c r="N199" s="97"/>
      <c r="O199" s="106"/>
      <c r="P199" s="113"/>
      <c r="Q199" s="102"/>
      <c r="R199" s="105"/>
      <c r="S199" s="103"/>
      <c r="T199" s="104"/>
      <c r="U199" s="104"/>
      <c r="V199" s="97"/>
      <c r="W199" s="33" t="s">
        <v>878</v>
      </c>
      <c r="X199" s="33" t="s">
        <v>256</v>
      </c>
      <c r="Y199" s="85" t="s">
        <v>122</v>
      </c>
      <c r="Z199" s="33" t="s">
        <v>359</v>
      </c>
      <c r="AA199" s="34">
        <v>1</v>
      </c>
      <c r="AB199" s="37" t="s">
        <v>879</v>
      </c>
      <c r="AC199" s="112"/>
      <c r="AD199" s="97"/>
      <c r="AE199" s="100"/>
    </row>
    <row r="200" spans="1:31" ht="194.1" customHeight="1">
      <c r="A200" s="97">
        <v>112</v>
      </c>
      <c r="B200" s="20">
        <v>112</v>
      </c>
      <c r="C200" s="20" t="s">
        <v>94</v>
      </c>
      <c r="D200" s="106" t="s">
        <v>94</v>
      </c>
      <c r="E200" s="106" t="s">
        <v>880</v>
      </c>
      <c r="F200" s="106" t="s">
        <v>37</v>
      </c>
      <c r="G200" s="106" t="s">
        <v>881</v>
      </c>
      <c r="H200" s="106" t="s">
        <v>882</v>
      </c>
      <c r="I200" s="105">
        <v>3</v>
      </c>
      <c r="J200" s="105">
        <v>2</v>
      </c>
      <c r="K200" s="103" t="s">
        <v>46</v>
      </c>
      <c r="L200" s="97" t="s">
        <v>47</v>
      </c>
      <c r="M200" s="100" t="s">
        <v>48</v>
      </c>
      <c r="N200" s="100" t="s">
        <v>49</v>
      </c>
      <c r="O200" s="106" t="s">
        <v>44</v>
      </c>
      <c r="P200" s="113" t="s">
        <v>883</v>
      </c>
      <c r="Q200" s="102">
        <v>2</v>
      </c>
      <c r="R200" s="102">
        <v>0</v>
      </c>
      <c r="S200" s="103" t="s">
        <v>77</v>
      </c>
      <c r="T200" s="104" t="s">
        <v>78</v>
      </c>
      <c r="U200" s="104" t="s">
        <v>79</v>
      </c>
      <c r="V200" s="97" t="s">
        <v>80</v>
      </c>
      <c r="W200" s="33" t="s">
        <v>884</v>
      </c>
      <c r="X200" s="33" t="s">
        <v>243</v>
      </c>
      <c r="Y200" s="33" t="s">
        <v>122</v>
      </c>
      <c r="Z200" s="33" t="s">
        <v>885</v>
      </c>
      <c r="AA200" s="82">
        <f>4/1075</f>
        <v>3.7209302325581397E-3</v>
      </c>
      <c r="AB200" s="53" t="s">
        <v>886</v>
      </c>
      <c r="AC200" s="116">
        <f>AVERAGE(AA200:AA201)</f>
        <v>0.42852713178294577</v>
      </c>
      <c r="AD200" s="97" t="s">
        <v>55</v>
      </c>
      <c r="AE200" s="100" t="s">
        <v>56</v>
      </c>
    </row>
    <row r="201" spans="1:31" ht="278.10000000000002" customHeight="1">
      <c r="A201" s="97"/>
      <c r="B201" s="20">
        <v>112</v>
      </c>
      <c r="C201" s="20" t="s">
        <v>94</v>
      </c>
      <c r="D201" s="106"/>
      <c r="E201" s="106"/>
      <c r="F201" s="106"/>
      <c r="G201" s="106"/>
      <c r="H201" s="106"/>
      <c r="I201" s="105"/>
      <c r="J201" s="105"/>
      <c r="K201" s="103"/>
      <c r="L201" s="97"/>
      <c r="M201" s="100"/>
      <c r="N201" s="100"/>
      <c r="O201" s="106"/>
      <c r="P201" s="113"/>
      <c r="Q201" s="102"/>
      <c r="R201" s="102"/>
      <c r="S201" s="103"/>
      <c r="T201" s="104"/>
      <c r="U201" s="104"/>
      <c r="V201" s="97"/>
      <c r="W201" s="33" t="s">
        <v>248</v>
      </c>
      <c r="X201" s="33" t="s">
        <v>121</v>
      </c>
      <c r="Y201" s="33" t="s">
        <v>122</v>
      </c>
      <c r="Z201" s="33" t="s">
        <v>249</v>
      </c>
      <c r="AA201" s="29">
        <f>(150%+64%+42%)/3</f>
        <v>0.85333333333333339</v>
      </c>
      <c r="AB201" s="65" t="s">
        <v>887</v>
      </c>
      <c r="AC201" s="117"/>
      <c r="AD201" s="97"/>
      <c r="AE201" s="100"/>
    </row>
    <row r="202" spans="1:31" ht="111" customHeight="1">
      <c r="A202" s="97"/>
      <c r="B202" s="20">
        <v>112</v>
      </c>
      <c r="C202" s="20" t="s">
        <v>94</v>
      </c>
      <c r="D202" s="106"/>
      <c r="E202" s="106"/>
      <c r="F202" s="106"/>
      <c r="G202" s="106"/>
      <c r="H202" s="106"/>
      <c r="I202" s="105"/>
      <c r="J202" s="105"/>
      <c r="K202" s="103"/>
      <c r="L202" s="97"/>
      <c r="M202" s="100"/>
      <c r="N202" s="100"/>
      <c r="O202" s="106"/>
      <c r="P202" s="113" t="s">
        <v>888</v>
      </c>
      <c r="Q202" s="102"/>
      <c r="R202" s="102"/>
      <c r="S202" s="103"/>
      <c r="T202" s="104"/>
      <c r="U202" s="104"/>
      <c r="V202" s="97"/>
      <c r="W202" s="118" t="s">
        <v>889</v>
      </c>
      <c r="X202" s="33" t="s">
        <v>330</v>
      </c>
      <c r="Y202" s="33" t="s">
        <v>122</v>
      </c>
      <c r="Z202" s="33" t="s">
        <v>890</v>
      </c>
      <c r="AA202" s="34">
        <f>(100%+5%)/2</f>
        <v>0.52500000000000002</v>
      </c>
      <c r="AB202" s="68" t="s">
        <v>891</v>
      </c>
      <c r="AC202" s="119">
        <f>AVERAGE(AA202:AA204)</f>
        <v>0.84166666666666667</v>
      </c>
      <c r="AD202" s="97"/>
      <c r="AE202" s="100"/>
    </row>
    <row r="203" spans="1:31" ht="312.95" customHeight="1">
      <c r="A203" s="97"/>
      <c r="B203" s="20">
        <v>112</v>
      </c>
      <c r="C203" s="20" t="s">
        <v>94</v>
      </c>
      <c r="D203" s="106"/>
      <c r="E203" s="106"/>
      <c r="F203" s="106"/>
      <c r="G203" s="106"/>
      <c r="H203" s="106"/>
      <c r="I203" s="105"/>
      <c r="J203" s="105"/>
      <c r="K203" s="103"/>
      <c r="L203" s="97"/>
      <c r="M203" s="100"/>
      <c r="N203" s="100"/>
      <c r="O203" s="106"/>
      <c r="P203" s="113"/>
      <c r="Q203" s="102"/>
      <c r="R203" s="102"/>
      <c r="S203" s="103"/>
      <c r="T203" s="104"/>
      <c r="U203" s="104"/>
      <c r="V203" s="97"/>
      <c r="W203" s="118"/>
      <c r="X203" s="33" t="s">
        <v>134</v>
      </c>
      <c r="Y203" s="33" t="s">
        <v>122</v>
      </c>
      <c r="Z203" s="33" t="s">
        <v>892</v>
      </c>
      <c r="AA203" s="29">
        <v>1</v>
      </c>
      <c r="AB203" s="89" t="s">
        <v>893</v>
      </c>
      <c r="AC203" s="114"/>
      <c r="AD203" s="97"/>
      <c r="AE203" s="100"/>
    </row>
    <row r="204" spans="1:31" ht="93.95" customHeight="1">
      <c r="A204" s="97"/>
      <c r="B204" s="20">
        <v>112</v>
      </c>
      <c r="C204" s="20" t="s">
        <v>94</v>
      </c>
      <c r="D204" s="106"/>
      <c r="E204" s="106"/>
      <c r="F204" s="106"/>
      <c r="G204" s="106"/>
      <c r="H204" s="106"/>
      <c r="I204" s="105"/>
      <c r="J204" s="105"/>
      <c r="K204" s="103"/>
      <c r="L204" s="97"/>
      <c r="M204" s="100"/>
      <c r="N204" s="100"/>
      <c r="O204" s="106"/>
      <c r="P204" s="113"/>
      <c r="Q204" s="102"/>
      <c r="R204" s="102"/>
      <c r="S204" s="103"/>
      <c r="T204" s="104"/>
      <c r="U204" s="104"/>
      <c r="V204" s="97"/>
      <c r="W204" s="33" t="s">
        <v>894</v>
      </c>
      <c r="X204" s="33" t="s">
        <v>126</v>
      </c>
      <c r="Y204" s="33" t="s">
        <v>122</v>
      </c>
      <c r="Z204" s="33" t="s">
        <v>895</v>
      </c>
      <c r="AA204" s="29">
        <v>1</v>
      </c>
      <c r="AB204" s="44" t="s">
        <v>896</v>
      </c>
      <c r="AC204" s="112"/>
      <c r="AD204" s="97"/>
      <c r="AE204" s="100"/>
    </row>
    <row r="205" spans="1:31" ht="159" customHeight="1">
      <c r="A205" s="100">
        <v>113</v>
      </c>
      <c r="B205" s="19">
        <v>113</v>
      </c>
      <c r="C205" s="20" t="s">
        <v>114</v>
      </c>
      <c r="D205" s="106" t="s">
        <v>114</v>
      </c>
      <c r="E205" s="106" t="s">
        <v>897</v>
      </c>
      <c r="F205" s="106" t="s">
        <v>71</v>
      </c>
      <c r="G205" s="106" t="s">
        <v>898</v>
      </c>
      <c r="H205" s="106" t="s">
        <v>899</v>
      </c>
      <c r="I205" s="107">
        <v>4</v>
      </c>
      <c r="J205" s="107">
        <v>4</v>
      </c>
      <c r="K205" s="107" t="s">
        <v>40</v>
      </c>
      <c r="L205" s="100" t="s">
        <v>41</v>
      </c>
      <c r="M205" s="100" t="s">
        <v>42</v>
      </c>
      <c r="N205" s="100" t="s">
        <v>43</v>
      </c>
      <c r="O205" s="106" t="s">
        <v>44</v>
      </c>
      <c r="P205" s="113" t="s">
        <v>900</v>
      </c>
      <c r="Q205" s="109">
        <v>4</v>
      </c>
      <c r="R205" s="109">
        <v>4</v>
      </c>
      <c r="S205" s="109" t="s">
        <v>40</v>
      </c>
      <c r="T205" s="110" t="s">
        <v>41</v>
      </c>
      <c r="U205" s="110" t="s">
        <v>42</v>
      </c>
      <c r="V205" s="100" t="s">
        <v>43</v>
      </c>
      <c r="W205" s="33" t="s">
        <v>120</v>
      </c>
      <c r="X205" s="33" t="s">
        <v>121</v>
      </c>
      <c r="Y205" s="33" t="s">
        <v>122</v>
      </c>
      <c r="Z205" s="33" t="s">
        <v>123</v>
      </c>
      <c r="AA205" s="90" t="s">
        <v>92</v>
      </c>
      <c r="AB205" s="91" t="s">
        <v>124</v>
      </c>
      <c r="AC205" s="111">
        <f>AVERAGE(AA205:AA207)</f>
        <v>1</v>
      </c>
      <c r="AD205" s="100" t="s">
        <v>55</v>
      </c>
      <c r="AE205" s="100" t="s">
        <v>56</v>
      </c>
    </row>
    <row r="206" spans="1:31" ht="75.95" customHeight="1">
      <c r="A206" s="100"/>
      <c r="B206" s="19">
        <v>113</v>
      </c>
      <c r="C206" s="20" t="s">
        <v>114</v>
      </c>
      <c r="D206" s="106"/>
      <c r="E206" s="106"/>
      <c r="F206" s="106"/>
      <c r="G206" s="106"/>
      <c r="H206" s="106"/>
      <c r="I206" s="107"/>
      <c r="J206" s="107"/>
      <c r="K206" s="107"/>
      <c r="L206" s="100"/>
      <c r="M206" s="100"/>
      <c r="N206" s="100"/>
      <c r="O206" s="106"/>
      <c r="P206" s="113"/>
      <c r="Q206" s="109"/>
      <c r="R206" s="109"/>
      <c r="S206" s="109"/>
      <c r="T206" s="110"/>
      <c r="U206" s="110"/>
      <c r="V206" s="100"/>
      <c r="W206" s="33" t="s">
        <v>125</v>
      </c>
      <c r="X206" s="33" t="s">
        <v>126</v>
      </c>
      <c r="Y206" s="33" t="s">
        <v>122</v>
      </c>
      <c r="Z206" s="33" t="s">
        <v>127</v>
      </c>
      <c r="AA206" s="29">
        <v>1</v>
      </c>
      <c r="AB206" s="42" t="s">
        <v>128</v>
      </c>
      <c r="AC206" s="114"/>
      <c r="AD206" s="100"/>
      <c r="AE206" s="100"/>
    </row>
    <row r="207" spans="1:31" ht="48" customHeight="1">
      <c r="A207" s="100"/>
      <c r="B207" s="19">
        <v>113</v>
      </c>
      <c r="C207" s="20" t="s">
        <v>114</v>
      </c>
      <c r="D207" s="106"/>
      <c r="E207" s="106"/>
      <c r="F207" s="106"/>
      <c r="G207" s="106"/>
      <c r="H207" s="106"/>
      <c r="I207" s="107"/>
      <c r="J207" s="107"/>
      <c r="K207" s="107"/>
      <c r="L207" s="100"/>
      <c r="M207" s="100"/>
      <c r="N207" s="100"/>
      <c r="O207" s="106"/>
      <c r="P207" s="113"/>
      <c r="Q207" s="109"/>
      <c r="R207" s="109"/>
      <c r="S207" s="109"/>
      <c r="T207" s="110"/>
      <c r="U207" s="110"/>
      <c r="V207" s="100"/>
      <c r="W207" s="33" t="s">
        <v>129</v>
      </c>
      <c r="X207" s="33" t="s">
        <v>130</v>
      </c>
      <c r="Y207" s="33" t="s">
        <v>122</v>
      </c>
      <c r="Z207" s="33" t="s">
        <v>131</v>
      </c>
      <c r="AA207" s="41">
        <v>1</v>
      </c>
      <c r="AB207" s="39" t="s">
        <v>901</v>
      </c>
      <c r="AC207" s="112"/>
      <c r="AD207" s="100"/>
      <c r="AE207" s="100"/>
    </row>
    <row r="208" spans="1:31" ht="45" customHeight="1">
      <c r="A208" s="100"/>
      <c r="B208" s="19">
        <v>113</v>
      </c>
      <c r="C208" s="20" t="s">
        <v>114</v>
      </c>
      <c r="D208" s="106"/>
      <c r="E208" s="106"/>
      <c r="F208" s="106"/>
      <c r="G208" s="106"/>
      <c r="H208" s="106"/>
      <c r="I208" s="107"/>
      <c r="J208" s="107"/>
      <c r="K208" s="107"/>
      <c r="L208" s="100"/>
      <c r="M208" s="100"/>
      <c r="N208" s="100"/>
      <c r="O208" s="106"/>
      <c r="P208" s="32" t="s">
        <v>902</v>
      </c>
      <c r="Q208" s="109"/>
      <c r="R208" s="109"/>
      <c r="S208" s="109"/>
      <c r="T208" s="110"/>
      <c r="U208" s="110"/>
      <c r="V208" s="100"/>
      <c r="W208" s="33" t="s">
        <v>133</v>
      </c>
      <c r="X208" s="33" t="s">
        <v>134</v>
      </c>
      <c r="Y208" s="33" t="s">
        <v>122</v>
      </c>
      <c r="Z208" s="33" t="s">
        <v>135</v>
      </c>
      <c r="AA208" s="29">
        <v>0.51</v>
      </c>
      <c r="AB208" s="26" t="s">
        <v>136</v>
      </c>
      <c r="AC208" s="36">
        <f>+AA208</f>
        <v>0.51</v>
      </c>
      <c r="AD208" s="100"/>
      <c r="AE208" s="100"/>
    </row>
    <row r="209" spans="1:31" ht="125.1" customHeight="1">
      <c r="A209" s="97">
        <v>114</v>
      </c>
      <c r="B209" s="20">
        <v>114</v>
      </c>
      <c r="C209" s="20" t="s">
        <v>114</v>
      </c>
      <c r="D209" s="106" t="s">
        <v>114</v>
      </c>
      <c r="E209" s="106" t="s">
        <v>903</v>
      </c>
      <c r="F209" s="106" t="s">
        <v>37</v>
      </c>
      <c r="G209" s="106" t="s">
        <v>904</v>
      </c>
      <c r="H209" s="106" t="s">
        <v>905</v>
      </c>
      <c r="I209" s="105">
        <v>3</v>
      </c>
      <c r="J209" s="105">
        <v>3</v>
      </c>
      <c r="K209" s="103" t="s">
        <v>74</v>
      </c>
      <c r="L209" s="97" t="s">
        <v>47</v>
      </c>
      <c r="M209" s="97" t="s">
        <v>49</v>
      </c>
      <c r="N209" s="97" t="s">
        <v>75</v>
      </c>
      <c r="O209" s="106" t="s">
        <v>44</v>
      </c>
      <c r="P209" s="113" t="s">
        <v>906</v>
      </c>
      <c r="Q209" s="102">
        <v>1</v>
      </c>
      <c r="R209" s="102">
        <v>1</v>
      </c>
      <c r="S209" s="103" t="s">
        <v>190</v>
      </c>
      <c r="T209" s="104" t="s">
        <v>191</v>
      </c>
      <c r="U209" s="104" t="s">
        <v>79</v>
      </c>
      <c r="V209" s="97" t="s">
        <v>80</v>
      </c>
      <c r="W209" s="115" t="s">
        <v>907</v>
      </c>
      <c r="X209" s="33" t="s">
        <v>330</v>
      </c>
      <c r="Y209" s="33" t="s">
        <v>122</v>
      </c>
      <c r="Z209" s="33" t="s">
        <v>908</v>
      </c>
      <c r="AA209" s="34">
        <v>1</v>
      </c>
      <c r="AB209" s="68" t="s">
        <v>909</v>
      </c>
      <c r="AC209" s="111">
        <v>1</v>
      </c>
      <c r="AD209" s="97" t="s">
        <v>55</v>
      </c>
      <c r="AE209" s="100" t="s">
        <v>56</v>
      </c>
    </row>
    <row r="210" spans="1:31" ht="60.95" customHeight="1">
      <c r="A210" s="97"/>
      <c r="B210" s="20">
        <v>114</v>
      </c>
      <c r="C210" s="20" t="s">
        <v>114</v>
      </c>
      <c r="D210" s="106"/>
      <c r="E210" s="106"/>
      <c r="F210" s="106"/>
      <c r="G210" s="106"/>
      <c r="H210" s="106"/>
      <c r="I210" s="105"/>
      <c r="J210" s="105"/>
      <c r="K210" s="103"/>
      <c r="L210" s="97"/>
      <c r="M210" s="97"/>
      <c r="N210" s="97"/>
      <c r="O210" s="106"/>
      <c r="P210" s="113"/>
      <c r="Q210" s="102"/>
      <c r="R210" s="102"/>
      <c r="S210" s="103"/>
      <c r="T210" s="104"/>
      <c r="U210" s="104"/>
      <c r="V210" s="97"/>
      <c r="W210" s="115"/>
      <c r="X210" s="33" t="s">
        <v>134</v>
      </c>
      <c r="Y210" s="33" t="s">
        <v>122</v>
      </c>
      <c r="Z210" s="33" t="s">
        <v>910</v>
      </c>
      <c r="AA210" s="38" t="s">
        <v>92</v>
      </c>
      <c r="AB210" s="26" t="s">
        <v>911</v>
      </c>
      <c r="AC210" s="114"/>
      <c r="AD210" s="97"/>
      <c r="AE210" s="100"/>
    </row>
    <row r="211" spans="1:31" ht="96" customHeight="1">
      <c r="A211" s="97"/>
      <c r="B211" s="20">
        <v>114</v>
      </c>
      <c r="C211" s="20" t="s">
        <v>114</v>
      </c>
      <c r="D211" s="106"/>
      <c r="E211" s="106"/>
      <c r="F211" s="106"/>
      <c r="G211" s="106"/>
      <c r="H211" s="106"/>
      <c r="I211" s="105"/>
      <c r="J211" s="105"/>
      <c r="K211" s="103"/>
      <c r="L211" s="97"/>
      <c r="M211" s="97"/>
      <c r="N211" s="97"/>
      <c r="O211" s="106"/>
      <c r="P211" s="113"/>
      <c r="Q211" s="102"/>
      <c r="R211" s="102"/>
      <c r="S211" s="103"/>
      <c r="T211" s="104"/>
      <c r="U211" s="104"/>
      <c r="V211" s="97"/>
      <c r="W211" s="115"/>
      <c r="X211" s="33" t="s">
        <v>168</v>
      </c>
      <c r="Y211" s="33" t="s">
        <v>122</v>
      </c>
      <c r="Z211" s="33" t="s">
        <v>912</v>
      </c>
      <c r="AA211" s="30">
        <v>0</v>
      </c>
      <c r="AB211" s="61" t="s">
        <v>913</v>
      </c>
      <c r="AC211" s="114"/>
      <c r="AD211" s="97"/>
      <c r="AE211" s="100"/>
    </row>
    <row r="212" spans="1:31" ht="110.1" customHeight="1">
      <c r="A212" s="97"/>
      <c r="B212" s="20">
        <v>114</v>
      </c>
      <c r="C212" s="20" t="s">
        <v>114</v>
      </c>
      <c r="D212" s="106"/>
      <c r="E212" s="106"/>
      <c r="F212" s="106"/>
      <c r="G212" s="106"/>
      <c r="H212" s="106"/>
      <c r="I212" s="105"/>
      <c r="J212" s="105"/>
      <c r="K212" s="103"/>
      <c r="L212" s="97"/>
      <c r="M212" s="97"/>
      <c r="N212" s="97"/>
      <c r="O212" s="106"/>
      <c r="P212" s="113"/>
      <c r="Q212" s="102"/>
      <c r="R212" s="102"/>
      <c r="S212" s="103"/>
      <c r="T212" s="104"/>
      <c r="U212" s="104"/>
      <c r="V212" s="97"/>
      <c r="W212" s="33" t="s">
        <v>914</v>
      </c>
      <c r="X212" s="33" t="s">
        <v>126</v>
      </c>
      <c r="Y212" s="33" t="s">
        <v>122</v>
      </c>
      <c r="Z212" s="33" t="s">
        <v>915</v>
      </c>
      <c r="AA212" s="29">
        <v>1</v>
      </c>
      <c r="AB212" s="28" t="s">
        <v>916</v>
      </c>
      <c r="AC212" s="114"/>
      <c r="AD212" s="97"/>
      <c r="AE212" s="100"/>
    </row>
    <row r="213" spans="1:31" ht="92.1" customHeight="1">
      <c r="A213" s="97"/>
      <c r="B213" s="20">
        <v>114</v>
      </c>
      <c r="C213" s="20" t="s">
        <v>114</v>
      </c>
      <c r="D213" s="106"/>
      <c r="E213" s="106"/>
      <c r="F213" s="106"/>
      <c r="G213" s="106"/>
      <c r="H213" s="106"/>
      <c r="I213" s="105"/>
      <c r="J213" s="105"/>
      <c r="K213" s="103"/>
      <c r="L213" s="97"/>
      <c r="M213" s="97"/>
      <c r="N213" s="97"/>
      <c r="O213" s="106"/>
      <c r="P213" s="113"/>
      <c r="Q213" s="102"/>
      <c r="R213" s="102"/>
      <c r="S213" s="103"/>
      <c r="T213" s="104"/>
      <c r="U213" s="104"/>
      <c r="V213" s="97"/>
      <c r="W213" s="33" t="s">
        <v>917</v>
      </c>
      <c r="X213" s="33" t="s">
        <v>130</v>
      </c>
      <c r="Y213" s="33" t="s">
        <v>122</v>
      </c>
      <c r="Z213" s="33" t="s">
        <v>918</v>
      </c>
      <c r="AA213" s="41">
        <v>1</v>
      </c>
      <c r="AB213" s="40" t="s">
        <v>919</v>
      </c>
      <c r="AC213" s="114"/>
      <c r="AD213" s="97"/>
      <c r="AE213" s="100"/>
    </row>
    <row r="214" spans="1:31" ht="216" customHeight="1">
      <c r="A214" s="97"/>
      <c r="B214" s="20">
        <v>114</v>
      </c>
      <c r="C214" s="20" t="s">
        <v>114</v>
      </c>
      <c r="D214" s="106"/>
      <c r="E214" s="106"/>
      <c r="F214" s="106"/>
      <c r="G214" s="106"/>
      <c r="H214" s="106"/>
      <c r="I214" s="105"/>
      <c r="J214" s="105"/>
      <c r="K214" s="103"/>
      <c r="L214" s="97"/>
      <c r="M214" s="97"/>
      <c r="N214" s="97"/>
      <c r="O214" s="106"/>
      <c r="P214" s="113"/>
      <c r="Q214" s="102"/>
      <c r="R214" s="102"/>
      <c r="S214" s="103"/>
      <c r="T214" s="104"/>
      <c r="U214" s="104"/>
      <c r="V214" s="97"/>
      <c r="W214" s="33" t="s">
        <v>920</v>
      </c>
      <c r="X214" s="33" t="s">
        <v>121</v>
      </c>
      <c r="Y214" s="33" t="s">
        <v>122</v>
      </c>
      <c r="Z214" s="33" t="s">
        <v>921</v>
      </c>
      <c r="AA214" s="90" t="s">
        <v>92</v>
      </c>
      <c r="AB214" s="65" t="s">
        <v>922</v>
      </c>
      <c r="AC214" s="112"/>
      <c r="AD214" s="97"/>
      <c r="AE214" s="100"/>
    </row>
    <row r="215" spans="1:31" ht="45">
      <c r="A215" s="97">
        <v>116</v>
      </c>
      <c r="B215" s="20">
        <v>116</v>
      </c>
      <c r="C215" s="20" t="s">
        <v>114</v>
      </c>
      <c r="D215" s="106" t="s">
        <v>114</v>
      </c>
      <c r="E215" s="106" t="s">
        <v>903</v>
      </c>
      <c r="F215" s="106" t="s">
        <v>37</v>
      </c>
      <c r="G215" s="106" t="s">
        <v>904</v>
      </c>
      <c r="H215" s="106" t="s">
        <v>905</v>
      </c>
      <c r="I215" s="105">
        <v>2</v>
      </c>
      <c r="J215" s="105">
        <v>3</v>
      </c>
      <c r="K215" s="103" t="s">
        <v>204</v>
      </c>
      <c r="L215" s="97" t="s">
        <v>78</v>
      </c>
      <c r="M215" s="97" t="s">
        <v>49</v>
      </c>
      <c r="N215" s="97" t="s">
        <v>49</v>
      </c>
      <c r="O215" s="106" t="s">
        <v>44</v>
      </c>
      <c r="P215" s="113" t="s">
        <v>923</v>
      </c>
      <c r="Q215" s="102">
        <v>0</v>
      </c>
      <c r="R215" s="102">
        <v>1</v>
      </c>
      <c r="S215" s="103" t="s">
        <v>190</v>
      </c>
      <c r="T215" s="104" t="s">
        <v>191</v>
      </c>
      <c r="U215" s="104" t="s">
        <v>79</v>
      </c>
      <c r="V215" s="97" t="s">
        <v>80</v>
      </c>
      <c r="W215" s="33" t="s">
        <v>924</v>
      </c>
      <c r="X215" s="33" t="s">
        <v>130</v>
      </c>
      <c r="Y215" s="33" t="s">
        <v>122</v>
      </c>
      <c r="Z215" s="33" t="s">
        <v>925</v>
      </c>
      <c r="AA215" s="49">
        <v>1</v>
      </c>
      <c r="AB215" s="39" t="s">
        <v>926</v>
      </c>
      <c r="AC215" s="111">
        <f>AVERAGE(AA215:AA219)</f>
        <v>0.66666666666666663</v>
      </c>
      <c r="AD215" s="97" t="s">
        <v>55</v>
      </c>
      <c r="AE215" s="100" t="s">
        <v>56</v>
      </c>
    </row>
    <row r="216" spans="1:31" ht="141" customHeight="1">
      <c r="A216" s="97"/>
      <c r="B216" s="20">
        <v>116</v>
      </c>
      <c r="C216" s="20" t="s">
        <v>114</v>
      </c>
      <c r="D216" s="106"/>
      <c r="E216" s="106"/>
      <c r="F216" s="106"/>
      <c r="G216" s="106"/>
      <c r="H216" s="106"/>
      <c r="I216" s="105"/>
      <c r="J216" s="105"/>
      <c r="K216" s="103"/>
      <c r="L216" s="97"/>
      <c r="M216" s="97"/>
      <c r="N216" s="97"/>
      <c r="O216" s="106"/>
      <c r="P216" s="113"/>
      <c r="Q216" s="102"/>
      <c r="R216" s="102"/>
      <c r="S216" s="103"/>
      <c r="T216" s="104"/>
      <c r="U216" s="104"/>
      <c r="V216" s="97"/>
      <c r="W216" s="33" t="s">
        <v>927</v>
      </c>
      <c r="X216" s="33" t="s">
        <v>330</v>
      </c>
      <c r="Y216" s="33" t="s">
        <v>122</v>
      </c>
      <c r="Z216" s="33" t="s">
        <v>928</v>
      </c>
      <c r="AA216" s="34">
        <v>1</v>
      </c>
      <c r="AB216" s="68" t="s">
        <v>929</v>
      </c>
      <c r="AC216" s="114"/>
      <c r="AD216" s="97"/>
      <c r="AE216" s="100"/>
    </row>
    <row r="217" spans="1:31" ht="63.95" customHeight="1">
      <c r="A217" s="97"/>
      <c r="B217" s="20">
        <v>116</v>
      </c>
      <c r="C217" s="20" t="s">
        <v>114</v>
      </c>
      <c r="D217" s="106"/>
      <c r="E217" s="106"/>
      <c r="F217" s="106"/>
      <c r="G217" s="106"/>
      <c r="H217" s="106"/>
      <c r="I217" s="105"/>
      <c r="J217" s="105"/>
      <c r="K217" s="103"/>
      <c r="L217" s="97"/>
      <c r="M217" s="97"/>
      <c r="N217" s="97"/>
      <c r="O217" s="106"/>
      <c r="P217" s="113"/>
      <c r="Q217" s="102"/>
      <c r="R217" s="102"/>
      <c r="S217" s="103"/>
      <c r="T217" s="104"/>
      <c r="U217" s="104"/>
      <c r="V217" s="97"/>
      <c r="W217" s="33" t="s">
        <v>927</v>
      </c>
      <c r="X217" s="33" t="s">
        <v>134</v>
      </c>
      <c r="Y217" s="33" t="s">
        <v>122</v>
      </c>
      <c r="Z217" s="33" t="s">
        <v>930</v>
      </c>
      <c r="AA217" s="29" t="s">
        <v>92</v>
      </c>
      <c r="AB217" s="61" t="s">
        <v>931</v>
      </c>
      <c r="AC217" s="114"/>
      <c r="AD217" s="97"/>
      <c r="AE217" s="100"/>
    </row>
    <row r="218" spans="1:31" ht="63.95" customHeight="1">
      <c r="A218" s="97"/>
      <c r="B218" s="20">
        <v>116</v>
      </c>
      <c r="C218" s="20" t="s">
        <v>114</v>
      </c>
      <c r="D218" s="106"/>
      <c r="E218" s="106"/>
      <c r="F218" s="106"/>
      <c r="G218" s="106"/>
      <c r="H218" s="106"/>
      <c r="I218" s="105"/>
      <c r="J218" s="105"/>
      <c r="K218" s="103"/>
      <c r="L218" s="97"/>
      <c r="M218" s="97"/>
      <c r="N218" s="97"/>
      <c r="O218" s="106"/>
      <c r="P218" s="113"/>
      <c r="Q218" s="102"/>
      <c r="R218" s="102"/>
      <c r="S218" s="103"/>
      <c r="T218" s="104"/>
      <c r="U218" s="104"/>
      <c r="V218" s="97"/>
      <c r="W218" s="33" t="s">
        <v>927</v>
      </c>
      <c r="X218" s="33" t="s">
        <v>168</v>
      </c>
      <c r="Y218" s="33" t="s">
        <v>122</v>
      </c>
      <c r="Z218" s="33" t="s">
        <v>932</v>
      </c>
      <c r="AA218" s="41">
        <v>0</v>
      </c>
      <c r="AB218" s="37" t="s">
        <v>933</v>
      </c>
      <c r="AC218" s="114"/>
      <c r="AD218" s="97"/>
      <c r="AE218" s="100"/>
    </row>
    <row r="219" spans="1:31" ht="186.95" customHeight="1">
      <c r="A219" s="97"/>
      <c r="B219" s="20">
        <v>116</v>
      </c>
      <c r="C219" s="20" t="s">
        <v>114</v>
      </c>
      <c r="D219" s="106"/>
      <c r="E219" s="106"/>
      <c r="F219" s="106"/>
      <c r="G219" s="106"/>
      <c r="H219" s="106"/>
      <c r="I219" s="105"/>
      <c r="J219" s="105"/>
      <c r="K219" s="103"/>
      <c r="L219" s="97"/>
      <c r="M219" s="97"/>
      <c r="N219" s="97"/>
      <c r="O219" s="106"/>
      <c r="P219" s="113"/>
      <c r="Q219" s="102"/>
      <c r="R219" s="102"/>
      <c r="S219" s="103"/>
      <c r="T219" s="104"/>
      <c r="U219" s="104"/>
      <c r="V219" s="97"/>
      <c r="W219" s="33" t="s">
        <v>934</v>
      </c>
      <c r="X219" s="33" t="s">
        <v>121</v>
      </c>
      <c r="Y219" s="33" t="s">
        <v>122</v>
      </c>
      <c r="Z219" s="33" t="s">
        <v>935</v>
      </c>
      <c r="AA219" s="29" t="s">
        <v>92</v>
      </c>
      <c r="AB219" s="65" t="s">
        <v>936</v>
      </c>
      <c r="AC219" s="112"/>
      <c r="AD219" s="97"/>
      <c r="AE219" s="100"/>
    </row>
    <row r="220" spans="1:31" ht="177" customHeight="1">
      <c r="A220" s="100">
        <v>117</v>
      </c>
      <c r="B220" s="19">
        <v>117</v>
      </c>
      <c r="C220" s="20" t="s">
        <v>590</v>
      </c>
      <c r="D220" s="106" t="s">
        <v>590</v>
      </c>
      <c r="E220" s="106" t="s">
        <v>937</v>
      </c>
      <c r="F220" s="106" t="s">
        <v>37</v>
      </c>
      <c r="G220" s="106" t="s">
        <v>938</v>
      </c>
      <c r="H220" s="106" t="s">
        <v>939</v>
      </c>
      <c r="I220" s="107">
        <v>2</v>
      </c>
      <c r="J220" s="107">
        <v>2</v>
      </c>
      <c r="K220" s="107" t="s">
        <v>119</v>
      </c>
      <c r="L220" s="100" t="s">
        <v>78</v>
      </c>
      <c r="M220" s="100" t="s">
        <v>48</v>
      </c>
      <c r="N220" s="100" t="s">
        <v>80</v>
      </c>
      <c r="O220" s="106" t="s">
        <v>44</v>
      </c>
      <c r="P220" s="32" t="s">
        <v>940</v>
      </c>
      <c r="Q220" s="107">
        <v>2</v>
      </c>
      <c r="R220" s="107">
        <v>2</v>
      </c>
      <c r="S220" s="107" t="s">
        <v>119</v>
      </c>
      <c r="T220" s="106" t="s">
        <v>78</v>
      </c>
      <c r="U220" s="104" t="s">
        <v>48</v>
      </c>
      <c r="V220" s="97" t="s">
        <v>80</v>
      </c>
      <c r="W220" s="33" t="s">
        <v>941</v>
      </c>
      <c r="X220" s="71" t="s">
        <v>468</v>
      </c>
      <c r="Y220" s="33" t="s">
        <v>59</v>
      </c>
      <c r="Z220" s="33" t="s">
        <v>596</v>
      </c>
      <c r="AA220" s="75">
        <f>20/33</f>
        <v>0.60606060606060608</v>
      </c>
      <c r="AB220" s="37" t="s">
        <v>597</v>
      </c>
      <c r="AC220" s="36">
        <f>+AA220</f>
        <v>0.60606060606060608</v>
      </c>
      <c r="AD220" s="97" t="s">
        <v>55</v>
      </c>
      <c r="AE220" s="100" t="s">
        <v>56</v>
      </c>
    </row>
    <row r="221" spans="1:31" ht="183" customHeight="1">
      <c r="A221" s="100"/>
      <c r="B221" s="19">
        <v>117</v>
      </c>
      <c r="C221" s="20" t="s">
        <v>590</v>
      </c>
      <c r="D221" s="106"/>
      <c r="E221" s="106"/>
      <c r="F221" s="106"/>
      <c r="G221" s="106"/>
      <c r="H221" s="106"/>
      <c r="I221" s="107"/>
      <c r="J221" s="107"/>
      <c r="K221" s="107"/>
      <c r="L221" s="100"/>
      <c r="M221" s="100"/>
      <c r="N221" s="100"/>
      <c r="O221" s="106"/>
      <c r="P221" s="32" t="s">
        <v>942</v>
      </c>
      <c r="Q221" s="107"/>
      <c r="R221" s="107"/>
      <c r="S221" s="107"/>
      <c r="T221" s="106"/>
      <c r="U221" s="104"/>
      <c r="V221" s="97"/>
      <c r="W221" s="33" t="s">
        <v>943</v>
      </c>
      <c r="X221" s="71" t="s">
        <v>468</v>
      </c>
      <c r="Y221" s="33" t="s">
        <v>59</v>
      </c>
      <c r="Z221" s="33" t="s">
        <v>600</v>
      </c>
      <c r="AA221" s="75">
        <f>20/33</f>
        <v>0.60606060606060608</v>
      </c>
      <c r="AB221" s="35" t="s">
        <v>944</v>
      </c>
      <c r="AC221" s="36">
        <f>+AA221</f>
        <v>0.60606060606060608</v>
      </c>
      <c r="AD221" s="97"/>
      <c r="AE221" s="100"/>
    </row>
    <row r="222" spans="1:31" ht="228.95" customHeight="1">
      <c r="A222" s="20">
        <v>118</v>
      </c>
      <c r="B222" s="20">
        <v>118</v>
      </c>
      <c r="C222" s="20" t="s">
        <v>590</v>
      </c>
      <c r="D222" s="54" t="s">
        <v>590</v>
      </c>
      <c r="E222" s="54" t="s">
        <v>945</v>
      </c>
      <c r="F222" s="54" t="s">
        <v>37</v>
      </c>
      <c r="G222" s="54" t="s">
        <v>946</v>
      </c>
      <c r="H222" s="54" t="s">
        <v>947</v>
      </c>
      <c r="I222" s="55">
        <v>4</v>
      </c>
      <c r="J222" s="55">
        <v>3</v>
      </c>
      <c r="K222" s="56" t="s">
        <v>98</v>
      </c>
      <c r="L222" s="20" t="s">
        <v>41</v>
      </c>
      <c r="M222" s="20" t="s">
        <v>49</v>
      </c>
      <c r="N222" s="20" t="s">
        <v>75</v>
      </c>
      <c r="O222" s="54" t="s">
        <v>44</v>
      </c>
      <c r="P222" s="32" t="s">
        <v>948</v>
      </c>
      <c r="Q222" s="57">
        <v>4</v>
      </c>
      <c r="R222" s="55">
        <v>3</v>
      </c>
      <c r="S222" s="56" t="s">
        <v>98</v>
      </c>
      <c r="T222" s="58" t="s">
        <v>41</v>
      </c>
      <c r="U222" s="58" t="s">
        <v>49</v>
      </c>
      <c r="V222" s="20" t="s">
        <v>75</v>
      </c>
      <c r="W222" s="33" t="s">
        <v>949</v>
      </c>
      <c r="X222" s="71" t="s">
        <v>468</v>
      </c>
      <c r="Y222" s="33" t="s">
        <v>59</v>
      </c>
      <c r="Z222" s="33" t="s">
        <v>596</v>
      </c>
      <c r="AA222" s="75">
        <f>20/33</f>
        <v>0.60606060606060608</v>
      </c>
      <c r="AB222" s="37" t="s">
        <v>597</v>
      </c>
      <c r="AC222" s="36">
        <f t="shared" ref="AC222:AC223" si="8">+AA222</f>
        <v>0.60606060606060608</v>
      </c>
      <c r="AD222" s="20" t="s">
        <v>55</v>
      </c>
      <c r="AE222" s="19" t="s">
        <v>56</v>
      </c>
    </row>
    <row r="223" spans="1:31" ht="75">
      <c r="A223" s="20">
        <v>119</v>
      </c>
      <c r="B223" s="20">
        <v>119</v>
      </c>
      <c r="C223" s="20" t="s">
        <v>590</v>
      </c>
      <c r="D223" s="54" t="s">
        <v>590</v>
      </c>
      <c r="E223" s="54" t="s">
        <v>950</v>
      </c>
      <c r="F223" s="54" t="s">
        <v>37</v>
      </c>
      <c r="G223" s="54" t="s">
        <v>951</v>
      </c>
      <c r="H223" s="54" t="s">
        <v>952</v>
      </c>
      <c r="I223" s="55">
        <v>3</v>
      </c>
      <c r="J223" s="55">
        <v>3</v>
      </c>
      <c r="K223" s="56" t="s">
        <v>74</v>
      </c>
      <c r="L223" s="20" t="s">
        <v>47</v>
      </c>
      <c r="M223" s="20" t="s">
        <v>49</v>
      </c>
      <c r="N223" s="20" t="s">
        <v>75</v>
      </c>
      <c r="O223" s="54" t="s">
        <v>44</v>
      </c>
      <c r="P223" s="32" t="s">
        <v>953</v>
      </c>
      <c r="Q223" s="57">
        <v>3</v>
      </c>
      <c r="R223" s="55">
        <v>3</v>
      </c>
      <c r="S223" s="56" t="s">
        <v>74</v>
      </c>
      <c r="T223" s="58" t="s">
        <v>47</v>
      </c>
      <c r="U223" s="58" t="s">
        <v>49</v>
      </c>
      <c r="V223" s="20" t="s">
        <v>75</v>
      </c>
      <c r="W223" s="33" t="s">
        <v>954</v>
      </c>
      <c r="X223" s="71" t="s">
        <v>468</v>
      </c>
      <c r="Y223" s="33" t="s">
        <v>59</v>
      </c>
      <c r="Z223" s="33" t="s">
        <v>955</v>
      </c>
      <c r="AA223" s="92">
        <f>(31/31)*100%</f>
        <v>1</v>
      </c>
      <c r="AB223" s="37" t="s">
        <v>956</v>
      </c>
      <c r="AC223" s="36">
        <f t="shared" si="8"/>
        <v>1</v>
      </c>
      <c r="AD223" s="20" t="s">
        <v>55</v>
      </c>
      <c r="AE223" s="19" t="s">
        <v>56</v>
      </c>
    </row>
    <row r="224" spans="1:31" ht="105">
      <c r="A224" s="100">
        <v>120</v>
      </c>
      <c r="B224" s="19">
        <v>120</v>
      </c>
      <c r="C224" s="20" t="s">
        <v>457</v>
      </c>
      <c r="D224" s="106" t="s">
        <v>457</v>
      </c>
      <c r="E224" s="106" t="s">
        <v>957</v>
      </c>
      <c r="F224" s="106" t="s">
        <v>37</v>
      </c>
      <c r="G224" s="106" t="s">
        <v>958</v>
      </c>
      <c r="H224" s="106" t="s">
        <v>959</v>
      </c>
      <c r="I224" s="107">
        <v>1</v>
      </c>
      <c r="J224" s="107">
        <v>3</v>
      </c>
      <c r="K224" s="107" t="s">
        <v>434</v>
      </c>
      <c r="L224" s="100" t="s">
        <v>191</v>
      </c>
      <c r="M224" s="97" t="s">
        <v>49</v>
      </c>
      <c r="N224" s="100" t="s">
        <v>49</v>
      </c>
      <c r="O224" s="106" t="s">
        <v>44</v>
      </c>
      <c r="P224" s="113" t="s">
        <v>960</v>
      </c>
      <c r="Q224" s="109">
        <v>1</v>
      </c>
      <c r="R224" s="109">
        <v>3</v>
      </c>
      <c r="S224" s="109" t="s">
        <v>434</v>
      </c>
      <c r="T224" s="110" t="s">
        <v>191</v>
      </c>
      <c r="U224" s="110" t="s">
        <v>49</v>
      </c>
      <c r="V224" s="100" t="s">
        <v>49</v>
      </c>
      <c r="W224" s="33" t="s">
        <v>961</v>
      </c>
      <c r="X224" s="71" t="s">
        <v>468</v>
      </c>
      <c r="Y224" s="33" t="s">
        <v>103</v>
      </c>
      <c r="Z224" s="33" t="s">
        <v>962</v>
      </c>
      <c r="AA224" s="92">
        <f>(31/31)*100%</f>
        <v>1</v>
      </c>
      <c r="AB224" s="37" t="s">
        <v>956</v>
      </c>
      <c r="AC224" s="111">
        <f>AVERAGE(AA224:AA225)</f>
        <v>1</v>
      </c>
      <c r="AD224" s="100" t="s">
        <v>55</v>
      </c>
      <c r="AE224" s="100" t="s">
        <v>56</v>
      </c>
    </row>
    <row r="225" spans="1:31" ht="63.95" customHeight="1">
      <c r="A225" s="100"/>
      <c r="B225" s="19">
        <v>120</v>
      </c>
      <c r="C225" s="20" t="s">
        <v>457</v>
      </c>
      <c r="D225" s="106"/>
      <c r="E225" s="106"/>
      <c r="F225" s="106"/>
      <c r="G225" s="106"/>
      <c r="H225" s="106"/>
      <c r="I225" s="107"/>
      <c r="J225" s="107"/>
      <c r="K225" s="107"/>
      <c r="L225" s="100"/>
      <c r="M225" s="97"/>
      <c r="N225" s="100"/>
      <c r="O225" s="106"/>
      <c r="P225" s="113"/>
      <c r="Q225" s="109"/>
      <c r="R225" s="109"/>
      <c r="S225" s="109"/>
      <c r="T225" s="110"/>
      <c r="U225" s="110"/>
      <c r="V225" s="100"/>
      <c r="W225" s="33" t="s">
        <v>963</v>
      </c>
      <c r="X225" s="33" t="s">
        <v>463</v>
      </c>
      <c r="Y225" s="33" t="s">
        <v>122</v>
      </c>
      <c r="Z225" s="33" t="s">
        <v>964</v>
      </c>
      <c r="AA225" s="38" t="s">
        <v>92</v>
      </c>
      <c r="AB225" s="39" t="s">
        <v>965</v>
      </c>
      <c r="AC225" s="112"/>
      <c r="AD225" s="100"/>
      <c r="AE225" s="100"/>
    </row>
    <row r="226" spans="1:31" ht="102" customHeight="1">
      <c r="A226" s="100"/>
      <c r="B226" s="19">
        <v>120</v>
      </c>
      <c r="C226" s="20" t="s">
        <v>457</v>
      </c>
      <c r="D226" s="106"/>
      <c r="E226" s="106"/>
      <c r="F226" s="106"/>
      <c r="G226" s="106"/>
      <c r="H226" s="106"/>
      <c r="I226" s="107"/>
      <c r="J226" s="107"/>
      <c r="K226" s="107"/>
      <c r="L226" s="100"/>
      <c r="M226" s="97"/>
      <c r="N226" s="100"/>
      <c r="O226" s="106"/>
      <c r="P226" s="32" t="s">
        <v>966</v>
      </c>
      <c r="Q226" s="109"/>
      <c r="R226" s="109"/>
      <c r="S226" s="109"/>
      <c r="T226" s="110"/>
      <c r="U226" s="110"/>
      <c r="V226" s="100"/>
      <c r="W226" s="33" t="s">
        <v>967</v>
      </c>
      <c r="X226" s="33" t="s">
        <v>63</v>
      </c>
      <c r="Y226" s="33" t="s">
        <v>122</v>
      </c>
      <c r="Z226" s="33" t="s">
        <v>968</v>
      </c>
      <c r="AA226" s="29">
        <v>1</v>
      </c>
      <c r="AB226" s="39" t="s">
        <v>969</v>
      </c>
      <c r="AC226" s="36">
        <f t="shared" ref="AC226:AC235" si="9">+AA226</f>
        <v>1</v>
      </c>
      <c r="AD226" s="100"/>
      <c r="AE226" s="100"/>
    </row>
    <row r="227" spans="1:31" ht="174" customHeight="1">
      <c r="A227" s="100"/>
      <c r="B227" s="19">
        <v>120</v>
      </c>
      <c r="C227" s="20" t="s">
        <v>457</v>
      </c>
      <c r="D227" s="106"/>
      <c r="E227" s="106"/>
      <c r="F227" s="106"/>
      <c r="G227" s="106"/>
      <c r="H227" s="106"/>
      <c r="I227" s="107"/>
      <c r="J227" s="107"/>
      <c r="K227" s="107"/>
      <c r="L227" s="100"/>
      <c r="M227" s="97"/>
      <c r="N227" s="100"/>
      <c r="O227" s="106"/>
      <c r="P227" s="32" t="s">
        <v>970</v>
      </c>
      <c r="Q227" s="109"/>
      <c r="R227" s="109"/>
      <c r="S227" s="109"/>
      <c r="T227" s="110"/>
      <c r="U227" s="110"/>
      <c r="V227" s="100"/>
      <c r="W227" s="33" t="s">
        <v>971</v>
      </c>
      <c r="X227" s="33" t="s">
        <v>63</v>
      </c>
      <c r="Y227" s="33" t="s">
        <v>972</v>
      </c>
      <c r="Z227" s="33" t="s">
        <v>973</v>
      </c>
      <c r="AA227" s="29">
        <v>1</v>
      </c>
      <c r="AB227" s="39" t="s">
        <v>974</v>
      </c>
      <c r="AC227" s="36">
        <f t="shared" si="9"/>
        <v>1</v>
      </c>
      <c r="AD227" s="100"/>
      <c r="AE227" s="100"/>
    </row>
    <row r="228" spans="1:31" ht="117.95" customHeight="1">
      <c r="A228" s="20">
        <v>121</v>
      </c>
      <c r="B228" s="20">
        <v>121</v>
      </c>
      <c r="C228" s="20" t="s">
        <v>590</v>
      </c>
      <c r="D228" s="54" t="s">
        <v>590</v>
      </c>
      <c r="E228" s="54" t="s">
        <v>975</v>
      </c>
      <c r="F228" s="54" t="s">
        <v>37</v>
      </c>
      <c r="G228" s="54" t="s">
        <v>976</v>
      </c>
      <c r="H228" s="54" t="s">
        <v>977</v>
      </c>
      <c r="I228" s="55">
        <v>4</v>
      </c>
      <c r="J228" s="55">
        <v>2</v>
      </c>
      <c r="K228" s="56" t="s">
        <v>612</v>
      </c>
      <c r="L228" s="20" t="s">
        <v>41</v>
      </c>
      <c r="M228" s="20" t="s">
        <v>48</v>
      </c>
      <c r="N228" s="20" t="s">
        <v>75</v>
      </c>
      <c r="O228" s="54" t="s">
        <v>44</v>
      </c>
      <c r="P228" s="32" t="s">
        <v>978</v>
      </c>
      <c r="Q228" s="57">
        <v>4</v>
      </c>
      <c r="R228" s="55">
        <v>2</v>
      </c>
      <c r="S228" s="56" t="s">
        <v>612</v>
      </c>
      <c r="T228" s="58" t="s">
        <v>41</v>
      </c>
      <c r="U228" s="58" t="s">
        <v>48</v>
      </c>
      <c r="V228" s="20" t="s">
        <v>75</v>
      </c>
      <c r="W228" s="33" t="s">
        <v>979</v>
      </c>
      <c r="X228" s="71" t="s">
        <v>468</v>
      </c>
      <c r="Y228" s="33" t="s">
        <v>59</v>
      </c>
      <c r="Z228" s="33" t="s">
        <v>980</v>
      </c>
      <c r="AA228" s="93">
        <v>1</v>
      </c>
      <c r="AB228" s="39" t="s">
        <v>981</v>
      </c>
      <c r="AC228" s="36">
        <f t="shared" si="9"/>
        <v>1</v>
      </c>
      <c r="AD228" s="20" t="s">
        <v>55</v>
      </c>
      <c r="AE228" s="19" t="s">
        <v>56</v>
      </c>
    </row>
    <row r="229" spans="1:31" ht="219" customHeight="1">
      <c r="A229" s="20">
        <v>122</v>
      </c>
      <c r="B229" s="20">
        <v>122</v>
      </c>
      <c r="C229" s="20" t="s">
        <v>590</v>
      </c>
      <c r="D229" s="54" t="s">
        <v>590</v>
      </c>
      <c r="E229" s="54" t="s">
        <v>982</v>
      </c>
      <c r="F229" s="54" t="s">
        <v>37</v>
      </c>
      <c r="G229" s="54" t="s">
        <v>983</v>
      </c>
      <c r="H229" s="54" t="s">
        <v>984</v>
      </c>
      <c r="I229" s="55">
        <v>3</v>
      </c>
      <c r="J229" s="55">
        <v>2</v>
      </c>
      <c r="K229" s="56" t="s">
        <v>46</v>
      </c>
      <c r="L229" s="20" t="s">
        <v>47</v>
      </c>
      <c r="M229" s="20" t="s">
        <v>48</v>
      </c>
      <c r="N229" s="20" t="s">
        <v>49</v>
      </c>
      <c r="O229" s="54" t="s">
        <v>44</v>
      </c>
      <c r="P229" s="32" t="s">
        <v>985</v>
      </c>
      <c r="Q229" s="57">
        <v>3</v>
      </c>
      <c r="R229" s="55">
        <v>2</v>
      </c>
      <c r="S229" s="56" t="s">
        <v>46</v>
      </c>
      <c r="T229" s="58" t="s">
        <v>47</v>
      </c>
      <c r="U229" s="58" t="s">
        <v>48</v>
      </c>
      <c r="V229" s="20" t="s">
        <v>49</v>
      </c>
      <c r="W229" s="33" t="s">
        <v>620</v>
      </c>
      <c r="X229" s="71" t="s">
        <v>468</v>
      </c>
      <c r="Y229" s="33" t="s">
        <v>59</v>
      </c>
      <c r="Z229" s="33" t="s">
        <v>614</v>
      </c>
      <c r="AA229" s="93">
        <f>(17/17)</f>
        <v>1</v>
      </c>
      <c r="AB229" s="61" t="s">
        <v>986</v>
      </c>
      <c r="AC229" s="36">
        <f t="shared" si="9"/>
        <v>1</v>
      </c>
      <c r="AD229" s="20" t="s">
        <v>55</v>
      </c>
      <c r="AE229" s="19" t="s">
        <v>56</v>
      </c>
    </row>
    <row r="230" spans="1:31" ht="207" customHeight="1">
      <c r="A230" s="20">
        <v>123</v>
      </c>
      <c r="B230" s="20">
        <v>123</v>
      </c>
      <c r="C230" s="20" t="s">
        <v>590</v>
      </c>
      <c r="D230" s="54" t="s">
        <v>590</v>
      </c>
      <c r="E230" s="54" t="s">
        <v>987</v>
      </c>
      <c r="F230" s="54" t="s">
        <v>988</v>
      </c>
      <c r="G230" s="54" t="s">
        <v>989</v>
      </c>
      <c r="H230" s="54" t="s">
        <v>990</v>
      </c>
      <c r="I230" s="55">
        <v>2</v>
      </c>
      <c r="J230" s="55">
        <v>3</v>
      </c>
      <c r="K230" s="56" t="s">
        <v>204</v>
      </c>
      <c r="L230" s="20" t="s">
        <v>78</v>
      </c>
      <c r="M230" s="20" t="s">
        <v>49</v>
      </c>
      <c r="N230" s="20" t="s">
        <v>49</v>
      </c>
      <c r="O230" s="54" t="s">
        <v>44</v>
      </c>
      <c r="P230" s="32" t="s">
        <v>991</v>
      </c>
      <c r="Q230" s="57">
        <v>2</v>
      </c>
      <c r="R230" s="55">
        <v>3</v>
      </c>
      <c r="S230" s="56" t="s">
        <v>204</v>
      </c>
      <c r="T230" s="58" t="s">
        <v>78</v>
      </c>
      <c r="U230" s="58" t="s">
        <v>49</v>
      </c>
      <c r="V230" s="20" t="s">
        <v>49</v>
      </c>
      <c r="W230" s="33" t="s">
        <v>992</v>
      </c>
      <c r="X230" s="71" t="s">
        <v>468</v>
      </c>
      <c r="Y230" s="33" t="s">
        <v>103</v>
      </c>
      <c r="Z230" s="33" t="s">
        <v>993</v>
      </c>
      <c r="AA230" s="94" t="s">
        <v>92</v>
      </c>
      <c r="AB230" s="37" t="s">
        <v>994</v>
      </c>
      <c r="AC230" s="36" t="str">
        <f t="shared" si="9"/>
        <v>NA</v>
      </c>
      <c r="AD230" s="67" t="s">
        <v>55</v>
      </c>
      <c r="AE230" s="66" t="s">
        <v>995</v>
      </c>
    </row>
    <row r="231" spans="1:31" ht="240.95" customHeight="1">
      <c r="A231" s="20">
        <v>125</v>
      </c>
      <c r="B231" s="20">
        <v>125</v>
      </c>
      <c r="C231" s="20" t="s">
        <v>590</v>
      </c>
      <c r="D231" s="54" t="s">
        <v>590</v>
      </c>
      <c r="E231" s="54" t="s">
        <v>996</v>
      </c>
      <c r="F231" s="54" t="s">
        <v>37</v>
      </c>
      <c r="G231" s="54" t="s">
        <v>997</v>
      </c>
      <c r="H231" s="54" t="s">
        <v>998</v>
      </c>
      <c r="I231" s="55">
        <v>2</v>
      </c>
      <c r="J231" s="55">
        <v>3</v>
      </c>
      <c r="K231" s="56" t="s">
        <v>204</v>
      </c>
      <c r="L231" s="20" t="s">
        <v>78</v>
      </c>
      <c r="M231" s="20" t="s">
        <v>49</v>
      </c>
      <c r="N231" s="20" t="s">
        <v>49</v>
      </c>
      <c r="O231" s="54" t="s">
        <v>44</v>
      </c>
      <c r="P231" s="32" t="s">
        <v>619</v>
      </c>
      <c r="Q231" s="57">
        <v>2</v>
      </c>
      <c r="R231" s="55">
        <v>3</v>
      </c>
      <c r="S231" s="56" t="s">
        <v>204</v>
      </c>
      <c r="T231" s="58" t="s">
        <v>78</v>
      </c>
      <c r="U231" s="58" t="s">
        <v>49</v>
      </c>
      <c r="V231" s="20" t="s">
        <v>49</v>
      </c>
      <c r="W231" s="33" t="s">
        <v>620</v>
      </c>
      <c r="X231" s="71" t="s">
        <v>468</v>
      </c>
      <c r="Y231" s="33" t="s">
        <v>59</v>
      </c>
      <c r="Z231" s="33" t="s">
        <v>614</v>
      </c>
      <c r="AA231" s="93">
        <f>(17/17)</f>
        <v>1</v>
      </c>
      <c r="AB231" s="61" t="s">
        <v>986</v>
      </c>
      <c r="AC231" s="36">
        <f t="shared" si="9"/>
        <v>1</v>
      </c>
      <c r="AD231" s="20" t="s">
        <v>55</v>
      </c>
      <c r="AE231" s="19" t="s">
        <v>56</v>
      </c>
    </row>
    <row r="232" spans="1:31" ht="90" customHeight="1">
      <c r="A232" s="100">
        <v>126</v>
      </c>
      <c r="B232" s="19">
        <v>126</v>
      </c>
      <c r="C232" s="20" t="s">
        <v>590</v>
      </c>
      <c r="D232" s="106" t="s">
        <v>590</v>
      </c>
      <c r="E232" s="106" t="s">
        <v>999</v>
      </c>
      <c r="F232" s="106" t="s">
        <v>37</v>
      </c>
      <c r="G232" s="106" t="s">
        <v>1000</v>
      </c>
      <c r="H232" s="106" t="s">
        <v>1001</v>
      </c>
      <c r="I232" s="107">
        <v>2</v>
      </c>
      <c r="J232" s="107">
        <v>2</v>
      </c>
      <c r="K232" s="107" t="s">
        <v>119</v>
      </c>
      <c r="L232" s="100" t="s">
        <v>78</v>
      </c>
      <c r="M232" s="100" t="s">
        <v>48</v>
      </c>
      <c r="N232" s="100" t="s">
        <v>80</v>
      </c>
      <c r="O232" s="106" t="s">
        <v>44</v>
      </c>
      <c r="P232" s="32" t="s">
        <v>1002</v>
      </c>
      <c r="Q232" s="107">
        <v>2</v>
      </c>
      <c r="R232" s="107">
        <v>2</v>
      </c>
      <c r="S232" s="107" t="s">
        <v>119</v>
      </c>
      <c r="T232" s="106" t="s">
        <v>78</v>
      </c>
      <c r="U232" s="106" t="s">
        <v>48</v>
      </c>
      <c r="V232" s="100" t="s">
        <v>80</v>
      </c>
      <c r="W232" s="33" t="s">
        <v>1003</v>
      </c>
      <c r="X232" s="33" t="s">
        <v>468</v>
      </c>
      <c r="Y232" s="33" t="s">
        <v>122</v>
      </c>
      <c r="Z232" s="33" t="s">
        <v>1004</v>
      </c>
      <c r="AA232" s="49">
        <f>(20/20)*100%</f>
        <v>1</v>
      </c>
      <c r="AB232" s="37" t="s">
        <v>1005</v>
      </c>
      <c r="AC232" s="36">
        <f t="shared" si="9"/>
        <v>1</v>
      </c>
      <c r="AD232" s="100" t="s">
        <v>55</v>
      </c>
      <c r="AE232" s="100" t="s">
        <v>56</v>
      </c>
    </row>
    <row r="233" spans="1:31" ht="138" customHeight="1">
      <c r="A233" s="100"/>
      <c r="B233" s="19">
        <v>126</v>
      </c>
      <c r="C233" s="20" t="s">
        <v>590</v>
      </c>
      <c r="D233" s="106"/>
      <c r="E233" s="106"/>
      <c r="F233" s="106"/>
      <c r="G233" s="106"/>
      <c r="H233" s="106"/>
      <c r="I233" s="107"/>
      <c r="J233" s="107"/>
      <c r="K233" s="107"/>
      <c r="L233" s="100"/>
      <c r="M233" s="100"/>
      <c r="N233" s="100"/>
      <c r="O233" s="106"/>
      <c r="P233" s="32" t="s">
        <v>1006</v>
      </c>
      <c r="Q233" s="107"/>
      <c r="R233" s="107"/>
      <c r="S233" s="107"/>
      <c r="T233" s="106"/>
      <c r="U233" s="106"/>
      <c r="V233" s="100"/>
      <c r="W233" s="33" t="s">
        <v>1007</v>
      </c>
      <c r="X233" s="33" t="s">
        <v>468</v>
      </c>
      <c r="Y233" s="33" t="s">
        <v>59</v>
      </c>
      <c r="Z233" s="33" t="s">
        <v>1008</v>
      </c>
      <c r="AA233" s="38" t="s">
        <v>92</v>
      </c>
      <c r="AB233" s="37" t="s">
        <v>1009</v>
      </c>
      <c r="AC233" s="36" t="str">
        <f t="shared" si="9"/>
        <v>NA</v>
      </c>
      <c r="AD233" s="100"/>
      <c r="AE233" s="100"/>
    </row>
    <row r="234" spans="1:31" ht="300">
      <c r="A234" s="20">
        <v>127</v>
      </c>
      <c r="B234" s="20">
        <v>127</v>
      </c>
      <c r="C234" s="20" t="s">
        <v>590</v>
      </c>
      <c r="D234" s="54" t="s">
        <v>590</v>
      </c>
      <c r="E234" s="54" t="s">
        <v>1010</v>
      </c>
      <c r="F234" s="54" t="s">
        <v>37</v>
      </c>
      <c r="G234" s="54" t="s">
        <v>1011</v>
      </c>
      <c r="H234" s="54" t="s">
        <v>1012</v>
      </c>
      <c r="I234" s="55">
        <v>4</v>
      </c>
      <c r="J234" s="55">
        <v>4</v>
      </c>
      <c r="K234" s="56" t="s">
        <v>40</v>
      </c>
      <c r="L234" s="20" t="s">
        <v>41</v>
      </c>
      <c r="M234" s="20" t="s">
        <v>42</v>
      </c>
      <c r="N234" s="20" t="s">
        <v>43</v>
      </c>
      <c r="O234" s="54" t="s">
        <v>44</v>
      </c>
      <c r="P234" s="32" t="s">
        <v>1013</v>
      </c>
      <c r="Q234" s="57">
        <v>4</v>
      </c>
      <c r="R234" s="55">
        <v>4</v>
      </c>
      <c r="S234" s="56" t="s">
        <v>40</v>
      </c>
      <c r="T234" s="58" t="s">
        <v>41</v>
      </c>
      <c r="U234" s="58" t="s">
        <v>42</v>
      </c>
      <c r="V234" s="20" t="s">
        <v>43</v>
      </c>
      <c r="W234" s="33" t="s">
        <v>1014</v>
      </c>
      <c r="X234" s="33" t="s">
        <v>468</v>
      </c>
      <c r="Y234" s="33" t="s">
        <v>103</v>
      </c>
      <c r="Z234" s="33" t="s">
        <v>1015</v>
      </c>
      <c r="AA234" s="74">
        <v>1</v>
      </c>
      <c r="AB234" s="26" t="s">
        <v>1016</v>
      </c>
      <c r="AC234" s="36">
        <f t="shared" si="9"/>
        <v>1</v>
      </c>
      <c r="AD234" s="20" t="s">
        <v>55</v>
      </c>
      <c r="AE234" s="19" t="s">
        <v>56</v>
      </c>
    </row>
    <row r="235" spans="1:31" ht="135.94999999999999" customHeight="1">
      <c r="A235" s="20">
        <v>129</v>
      </c>
      <c r="B235" s="20">
        <v>129</v>
      </c>
      <c r="C235" s="20" t="s">
        <v>651</v>
      </c>
      <c r="D235" s="54" t="s">
        <v>677</v>
      </c>
      <c r="E235" s="54" t="s">
        <v>1017</v>
      </c>
      <c r="F235" s="54" t="s">
        <v>37</v>
      </c>
      <c r="G235" s="54" t="s">
        <v>1018</v>
      </c>
      <c r="H235" s="54" t="s">
        <v>1019</v>
      </c>
      <c r="I235" s="55">
        <v>1</v>
      </c>
      <c r="J235" s="55">
        <v>4</v>
      </c>
      <c r="K235" s="56" t="s">
        <v>1020</v>
      </c>
      <c r="L235" s="20" t="s">
        <v>191</v>
      </c>
      <c r="M235" s="20" t="s">
        <v>42</v>
      </c>
      <c r="N235" s="20" t="s">
        <v>75</v>
      </c>
      <c r="O235" s="54" t="s">
        <v>44</v>
      </c>
      <c r="P235" s="32" t="s">
        <v>659</v>
      </c>
      <c r="Q235" s="57">
        <v>-1</v>
      </c>
      <c r="R235" s="57">
        <v>2</v>
      </c>
      <c r="S235" s="56" t="s">
        <v>681</v>
      </c>
      <c r="T235" s="58" t="s">
        <v>191</v>
      </c>
      <c r="U235" s="58" t="s">
        <v>48</v>
      </c>
      <c r="V235" s="20" t="s">
        <v>80</v>
      </c>
      <c r="W235" s="33" t="s">
        <v>660</v>
      </c>
      <c r="X235" s="33" t="s">
        <v>67</v>
      </c>
      <c r="Y235" s="33" t="s">
        <v>122</v>
      </c>
      <c r="Z235" s="33" t="s">
        <v>661</v>
      </c>
      <c r="AA235" s="41">
        <f>9/9</f>
        <v>1</v>
      </c>
      <c r="AB235" s="77" t="s">
        <v>662</v>
      </c>
      <c r="AC235" s="36">
        <f t="shared" si="9"/>
        <v>1</v>
      </c>
      <c r="AD235" s="67" t="s">
        <v>55</v>
      </c>
      <c r="AE235" s="53" t="s">
        <v>1021</v>
      </c>
    </row>
    <row r="236" spans="1:31" ht="90" customHeight="1">
      <c r="A236" s="97">
        <v>130</v>
      </c>
      <c r="B236" s="20">
        <v>130</v>
      </c>
      <c r="C236" s="20" t="s">
        <v>799</v>
      </c>
      <c r="D236" s="106" t="s">
        <v>799</v>
      </c>
      <c r="E236" s="106" t="s">
        <v>1022</v>
      </c>
      <c r="F236" s="106" t="s">
        <v>37</v>
      </c>
      <c r="G236" s="106" t="s">
        <v>1023</v>
      </c>
      <c r="H236" s="106" t="s">
        <v>1024</v>
      </c>
      <c r="I236" s="105">
        <v>2</v>
      </c>
      <c r="J236" s="105">
        <v>4</v>
      </c>
      <c r="K236" s="103" t="s">
        <v>1025</v>
      </c>
      <c r="L236" s="97" t="s">
        <v>78</v>
      </c>
      <c r="M236" s="97" t="s">
        <v>42</v>
      </c>
      <c r="N236" s="97" t="s">
        <v>75</v>
      </c>
      <c r="O236" s="106" t="s">
        <v>44</v>
      </c>
      <c r="P236" s="113" t="s">
        <v>1026</v>
      </c>
      <c r="Q236" s="102">
        <v>2</v>
      </c>
      <c r="R236" s="102">
        <v>4</v>
      </c>
      <c r="S236" s="103" t="s">
        <v>1025</v>
      </c>
      <c r="T236" s="104" t="s">
        <v>78</v>
      </c>
      <c r="U236" s="104" t="s">
        <v>42</v>
      </c>
      <c r="V236" s="97" t="s">
        <v>75</v>
      </c>
      <c r="W236" s="54" t="s">
        <v>1027</v>
      </c>
      <c r="X236" s="54" t="s">
        <v>58</v>
      </c>
      <c r="Y236" s="54" t="s">
        <v>122</v>
      </c>
      <c r="Z236" s="54" t="s">
        <v>1028</v>
      </c>
      <c r="AA236" s="74">
        <v>1</v>
      </c>
      <c r="AB236" s="40" t="s">
        <v>1029</v>
      </c>
      <c r="AC236" s="111">
        <f>AVERAGE(AA236:AA238)</f>
        <v>1</v>
      </c>
      <c r="AD236" s="97" t="s">
        <v>55</v>
      </c>
      <c r="AE236" s="100" t="s">
        <v>56</v>
      </c>
    </row>
    <row r="237" spans="1:31" ht="45.95" customHeight="1">
      <c r="A237" s="97"/>
      <c r="B237" s="20">
        <v>130</v>
      </c>
      <c r="C237" s="20" t="s">
        <v>799</v>
      </c>
      <c r="D237" s="106"/>
      <c r="E237" s="106"/>
      <c r="F237" s="106"/>
      <c r="G237" s="106"/>
      <c r="H237" s="106"/>
      <c r="I237" s="105"/>
      <c r="J237" s="105"/>
      <c r="K237" s="103"/>
      <c r="L237" s="97"/>
      <c r="M237" s="97"/>
      <c r="N237" s="97"/>
      <c r="O237" s="106"/>
      <c r="P237" s="113"/>
      <c r="Q237" s="102"/>
      <c r="R237" s="102"/>
      <c r="S237" s="103"/>
      <c r="T237" s="104"/>
      <c r="U237" s="104"/>
      <c r="V237" s="97"/>
      <c r="W237" s="33" t="s">
        <v>1030</v>
      </c>
      <c r="X237" s="33" t="s">
        <v>63</v>
      </c>
      <c r="Y237" s="33" t="s">
        <v>122</v>
      </c>
      <c r="Z237" s="33" t="s">
        <v>1031</v>
      </c>
      <c r="AA237" s="27">
        <v>1</v>
      </c>
      <c r="AB237" s="40" t="s">
        <v>1032</v>
      </c>
      <c r="AC237" s="114"/>
      <c r="AD237" s="97"/>
      <c r="AE237" s="100"/>
    </row>
    <row r="238" spans="1:31" ht="60" customHeight="1">
      <c r="A238" s="97"/>
      <c r="B238" s="20">
        <v>130</v>
      </c>
      <c r="C238" s="20" t="s">
        <v>799</v>
      </c>
      <c r="D238" s="106"/>
      <c r="E238" s="106"/>
      <c r="F238" s="106"/>
      <c r="G238" s="106"/>
      <c r="H238" s="106"/>
      <c r="I238" s="105"/>
      <c r="J238" s="105"/>
      <c r="K238" s="103"/>
      <c r="L238" s="97"/>
      <c r="M238" s="97"/>
      <c r="N238" s="97"/>
      <c r="O238" s="106"/>
      <c r="P238" s="113"/>
      <c r="Q238" s="102"/>
      <c r="R238" s="102"/>
      <c r="S238" s="103"/>
      <c r="T238" s="104"/>
      <c r="U238" s="104"/>
      <c r="V238" s="97"/>
      <c r="W238" s="84" t="s">
        <v>1033</v>
      </c>
      <c r="X238" s="33" t="s">
        <v>256</v>
      </c>
      <c r="Y238" s="33" t="s">
        <v>122</v>
      </c>
      <c r="Z238" s="33" t="s">
        <v>1031</v>
      </c>
      <c r="AA238" s="34">
        <v>1</v>
      </c>
      <c r="AB238" s="37" t="s">
        <v>1034</v>
      </c>
      <c r="AC238" s="112"/>
      <c r="AD238" s="97"/>
      <c r="AE238" s="100"/>
    </row>
    <row r="239" spans="1:31" ht="138.94999999999999" customHeight="1">
      <c r="A239" s="20">
        <v>131</v>
      </c>
      <c r="B239" s="20">
        <v>131</v>
      </c>
      <c r="C239" s="20" t="s">
        <v>512</v>
      </c>
      <c r="D239" s="54" t="s">
        <v>512</v>
      </c>
      <c r="E239" s="54" t="s">
        <v>1035</v>
      </c>
      <c r="F239" s="54" t="s">
        <v>37</v>
      </c>
      <c r="G239" s="54" t="s">
        <v>514</v>
      </c>
      <c r="H239" s="54" t="s">
        <v>515</v>
      </c>
      <c r="I239" s="55">
        <v>3</v>
      </c>
      <c r="J239" s="55">
        <v>3</v>
      </c>
      <c r="K239" s="56" t="s">
        <v>74</v>
      </c>
      <c r="L239" s="20" t="s">
        <v>47</v>
      </c>
      <c r="M239" s="20" t="s">
        <v>49</v>
      </c>
      <c r="N239" s="20" t="s">
        <v>75</v>
      </c>
      <c r="O239" s="54" t="s">
        <v>44</v>
      </c>
      <c r="P239" s="32" t="s">
        <v>1036</v>
      </c>
      <c r="Q239" s="57">
        <v>3</v>
      </c>
      <c r="R239" s="57">
        <v>3</v>
      </c>
      <c r="S239" s="56" t="s">
        <v>74</v>
      </c>
      <c r="T239" s="58" t="s">
        <v>47</v>
      </c>
      <c r="U239" s="58" t="s">
        <v>49</v>
      </c>
      <c r="V239" s="20" t="s">
        <v>75</v>
      </c>
      <c r="W239" s="33" t="s">
        <v>1037</v>
      </c>
      <c r="X239" s="33" t="s">
        <v>126</v>
      </c>
      <c r="Y239" s="33" t="s">
        <v>103</v>
      </c>
      <c r="Z239" s="33" t="s">
        <v>1038</v>
      </c>
      <c r="AA239" s="29">
        <v>0.79</v>
      </c>
      <c r="AB239" s="39" t="s">
        <v>523</v>
      </c>
      <c r="AC239" s="36">
        <f>+AA239</f>
        <v>0.79</v>
      </c>
      <c r="AD239" s="20" t="s">
        <v>55</v>
      </c>
      <c r="AE239" s="19" t="s">
        <v>56</v>
      </c>
    </row>
    <row r="240" spans="1:31" ht="90" customHeight="1">
      <c r="A240" s="97">
        <v>132</v>
      </c>
      <c r="B240" s="20">
        <v>132</v>
      </c>
      <c r="C240" s="20" t="s">
        <v>35</v>
      </c>
      <c r="D240" s="106" t="s">
        <v>35</v>
      </c>
      <c r="E240" s="106" t="s">
        <v>1039</v>
      </c>
      <c r="F240" s="106" t="s">
        <v>1040</v>
      </c>
      <c r="G240" s="106" t="s">
        <v>1041</v>
      </c>
      <c r="H240" s="106" t="s">
        <v>1042</v>
      </c>
      <c r="I240" s="105">
        <v>3</v>
      </c>
      <c r="J240" s="105">
        <v>3</v>
      </c>
      <c r="K240" s="103" t="s">
        <v>74</v>
      </c>
      <c r="L240" s="97" t="s">
        <v>47</v>
      </c>
      <c r="M240" s="97" t="s">
        <v>49</v>
      </c>
      <c r="N240" s="97" t="s">
        <v>75</v>
      </c>
      <c r="O240" s="106" t="s">
        <v>44</v>
      </c>
      <c r="P240" s="113" t="s">
        <v>1043</v>
      </c>
      <c r="Q240" s="102">
        <v>2</v>
      </c>
      <c r="R240" s="102">
        <v>1</v>
      </c>
      <c r="S240" s="103" t="s">
        <v>77</v>
      </c>
      <c r="T240" s="104" t="s">
        <v>78</v>
      </c>
      <c r="U240" s="104" t="s">
        <v>79</v>
      </c>
      <c r="V240" s="97" t="s">
        <v>80</v>
      </c>
      <c r="W240" s="33" t="s">
        <v>1044</v>
      </c>
      <c r="X240" s="33" t="s">
        <v>468</v>
      </c>
      <c r="Y240" s="84" t="s">
        <v>122</v>
      </c>
      <c r="Z240" s="33" t="s">
        <v>1045</v>
      </c>
      <c r="AA240" s="94" t="s">
        <v>92</v>
      </c>
      <c r="AB240" s="95" t="s">
        <v>1046</v>
      </c>
      <c r="AC240" s="111" t="s">
        <v>92</v>
      </c>
      <c r="AD240" s="97" t="s">
        <v>55</v>
      </c>
      <c r="AE240" s="100" t="s">
        <v>1047</v>
      </c>
    </row>
    <row r="241" spans="1:31" ht="408" customHeight="1">
      <c r="A241" s="97"/>
      <c r="B241" s="20">
        <v>132</v>
      </c>
      <c r="C241" s="20" t="s">
        <v>35</v>
      </c>
      <c r="D241" s="106"/>
      <c r="E241" s="106"/>
      <c r="F241" s="106"/>
      <c r="G241" s="106"/>
      <c r="H241" s="106"/>
      <c r="I241" s="105"/>
      <c r="J241" s="105"/>
      <c r="K241" s="103"/>
      <c r="L241" s="97"/>
      <c r="M241" s="97"/>
      <c r="N241" s="97"/>
      <c r="O241" s="106"/>
      <c r="P241" s="113"/>
      <c r="Q241" s="102"/>
      <c r="R241" s="102"/>
      <c r="S241" s="103"/>
      <c r="T241" s="104"/>
      <c r="U241" s="104"/>
      <c r="V241" s="97"/>
      <c r="W241" s="33" t="s">
        <v>1048</v>
      </c>
      <c r="X241" s="71" t="s">
        <v>284</v>
      </c>
      <c r="Y241" s="84" t="s">
        <v>122</v>
      </c>
      <c r="Z241" s="33" t="s">
        <v>1049</v>
      </c>
      <c r="AA241" s="38" t="s">
        <v>92</v>
      </c>
      <c r="AB241" s="37" t="s">
        <v>1050</v>
      </c>
      <c r="AC241" s="112"/>
      <c r="AD241" s="97"/>
      <c r="AE241" s="100"/>
    </row>
    <row r="242" spans="1:31" ht="120.95" customHeight="1">
      <c r="A242" s="100">
        <v>133</v>
      </c>
      <c r="B242" s="19">
        <v>133</v>
      </c>
      <c r="C242" s="20" t="s">
        <v>1051</v>
      </c>
      <c r="D242" s="106" t="s">
        <v>1052</v>
      </c>
      <c r="E242" s="106" t="s">
        <v>1053</v>
      </c>
      <c r="F242" s="106" t="s">
        <v>1040</v>
      </c>
      <c r="G242" s="106" t="s">
        <v>1054</v>
      </c>
      <c r="H242" s="106" t="s">
        <v>1055</v>
      </c>
      <c r="I242" s="107">
        <v>3</v>
      </c>
      <c r="J242" s="107">
        <v>1</v>
      </c>
      <c r="K242" s="107" t="s">
        <v>100</v>
      </c>
      <c r="L242" s="100" t="s">
        <v>47</v>
      </c>
      <c r="M242" s="100" t="s">
        <v>79</v>
      </c>
      <c r="N242" s="100" t="s">
        <v>80</v>
      </c>
      <c r="O242" s="106" t="s">
        <v>44</v>
      </c>
      <c r="P242" s="32" t="s">
        <v>1056</v>
      </c>
      <c r="Q242" s="109">
        <v>1</v>
      </c>
      <c r="R242" s="109">
        <v>-1</v>
      </c>
      <c r="S242" s="109" t="s">
        <v>190</v>
      </c>
      <c r="T242" s="110" t="s">
        <v>191</v>
      </c>
      <c r="U242" s="110" t="s">
        <v>79</v>
      </c>
      <c r="V242" s="100" t="s">
        <v>80</v>
      </c>
      <c r="W242" s="33" t="s">
        <v>1057</v>
      </c>
      <c r="X242" s="33" t="s">
        <v>63</v>
      </c>
      <c r="Y242" s="33" t="s">
        <v>108</v>
      </c>
      <c r="Z242" s="33" t="s">
        <v>1058</v>
      </c>
      <c r="AA242" s="34">
        <v>1</v>
      </c>
      <c r="AB242" s="39" t="s">
        <v>1059</v>
      </c>
      <c r="AC242" s="79">
        <f t="shared" ref="AC242:AC254" si="10">+AA242</f>
        <v>1</v>
      </c>
      <c r="AD242" s="100" t="s">
        <v>55</v>
      </c>
      <c r="AE242" s="100" t="s">
        <v>56</v>
      </c>
    </row>
    <row r="243" spans="1:31" ht="132" customHeight="1">
      <c r="A243" s="100"/>
      <c r="B243" s="19">
        <v>133</v>
      </c>
      <c r="C243" s="20" t="s">
        <v>1051</v>
      </c>
      <c r="D243" s="106"/>
      <c r="E243" s="106"/>
      <c r="F243" s="106"/>
      <c r="G243" s="106"/>
      <c r="H243" s="106"/>
      <c r="I243" s="107"/>
      <c r="J243" s="107"/>
      <c r="K243" s="107"/>
      <c r="L243" s="100"/>
      <c r="M243" s="100"/>
      <c r="N243" s="100"/>
      <c r="O243" s="106"/>
      <c r="P243" s="32" t="s">
        <v>1026</v>
      </c>
      <c r="Q243" s="109"/>
      <c r="R243" s="109"/>
      <c r="S243" s="109"/>
      <c r="T243" s="110"/>
      <c r="U243" s="110"/>
      <c r="V243" s="100"/>
      <c r="W243" s="33" t="s">
        <v>1060</v>
      </c>
      <c r="X243" s="33" t="s">
        <v>63</v>
      </c>
      <c r="Y243" s="33" t="s">
        <v>103</v>
      </c>
      <c r="Z243" s="33" t="s">
        <v>1061</v>
      </c>
      <c r="AA243" s="27">
        <f>547/636</f>
        <v>0.86006289308176098</v>
      </c>
      <c r="AB243" s="40" t="s">
        <v>1062</v>
      </c>
      <c r="AC243" s="79">
        <f t="shared" si="10"/>
        <v>0.86006289308176098</v>
      </c>
      <c r="AD243" s="100"/>
      <c r="AE243" s="100"/>
    </row>
    <row r="244" spans="1:31" ht="95.1" customHeight="1">
      <c r="A244" s="20">
        <v>134</v>
      </c>
      <c r="B244" s="20">
        <v>134</v>
      </c>
      <c r="C244" s="20" t="s">
        <v>114</v>
      </c>
      <c r="D244" s="54" t="s">
        <v>114</v>
      </c>
      <c r="E244" s="54" t="s">
        <v>1063</v>
      </c>
      <c r="F244" s="54" t="s">
        <v>1040</v>
      </c>
      <c r="G244" s="54" t="s">
        <v>1064</v>
      </c>
      <c r="H244" s="54" t="s">
        <v>1065</v>
      </c>
      <c r="I244" s="55">
        <v>3</v>
      </c>
      <c r="J244" s="55">
        <v>3</v>
      </c>
      <c r="K244" s="56" t="s">
        <v>74</v>
      </c>
      <c r="L244" s="20" t="s">
        <v>47</v>
      </c>
      <c r="M244" s="20" t="s">
        <v>49</v>
      </c>
      <c r="N244" s="20" t="s">
        <v>75</v>
      </c>
      <c r="O244" s="54" t="s">
        <v>44</v>
      </c>
      <c r="P244" s="32" t="s">
        <v>1066</v>
      </c>
      <c r="Q244" s="57">
        <v>3</v>
      </c>
      <c r="R244" s="57">
        <v>1</v>
      </c>
      <c r="S244" s="56" t="s">
        <v>100</v>
      </c>
      <c r="T244" s="58" t="s">
        <v>47</v>
      </c>
      <c r="U244" s="58" t="s">
        <v>79</v>
      </c>
      <c r="V244" s="20" t="s">
        <v>80</v>
      </c>
      <c r="W244" s="33" t="s">
        <v>1067</v>
      </c>
      <c r="X244" s="33" t="s">
        <v>463</v>
      </c>
      <c r="Y244" s="33" t="s">
        <v>103</v>
      </c>
      <c r="Z244" s="33" t="s">
        <v>1068</v>
      </c>
      <c r="AA244" s="34">
        <v>1</v>
      </c>
      <c r="AB244" s="40" t="s">
        <v>1069</v>
      </c>
      <c r="AC244" s="36">
        <f t="shared" si="10"/>
        <v>1</v>
      </c>
      <c r="AD244" s="20" t="s">
        <v>55</v>
      </c>
      <c r="AE244" s="19" t="s">
        <v>56</v>
      </c>
    </row>
    <row r="245" spans="1:31" ht="63.95" customHeight="1">
      <c r="A245" s="100">
        <v>135</v>
      </c>
      <c r="B245" s="19">
        <v>135</v>
      </c>
      <c r="C245" s="20" t="s">
        <v>187</v>
      </c>
      <c r="D245" s="106" t="s">
        <v>187</v>
      </c>
      <c r="E245" s="106" t="s">
        <v>1070</v>
      </c>
      <c r="F245" s="106" t="s">
        <v>1040</v>
      </c>
      <c r="G245" s="106" t="s">
        <v>1071</v>
      </c>
      <c r="H245" s="106" t="s">
        <v>1072</v>
      </c>
      <c r="I245" s="107">
        <v>1</v>
      </c>
      <c r="J245" s="107">
        <v>3</v>
      </c>
      <c r="K245" s="107" t="s">
        <v>434</v>
      </c>
      <c r="L245" s="100" t="s">
        <v>191</v>
      </c>
      <c r="M245" s="97" t="s">
        <v>49</v>
      </c>
      <c r="N245" s="100" t="s">
        <v>49</v>
      </c>
      <c r="O245" s="106" t="s">
        <v>44</v>
      </c>
      <c r="P245" s="32" t="s">
        <v>1073</v>
      </c>
      <c r="Q245" s="107">
        <v>1</v>
      </c>
      <c r="R245" s="107">
        <v>1</v>
      </c>
      <c r="S245" s="107" t="s">
        <v>190</v>
      </c>
      <c r="T245" s="106" t="s">
        <v>191</v>
      </c>
      <c r="U245" s="106" t="s">
        <v>79</v>
      </c>
      <c r="V245" s="100" t="s">
        <v>80</v>
      </c>
      <c r="W245" s="33" t="s">
        <v>1074</v>
      </c>
      <c r="X245" s="33" t="s">
        <v>82</v>
      </c>
      <c r="Y245" s="33" t="s">
        <v>122</v>
      </c>
      <c r="Z245" s="33" t="s">
        <v>1075</v>
      </c>
      <c r="AA245" s="38" t="s">
        <v>92</v>
      </c>
      <c r="AB245" s="37" t="s">
        <v>1076</v>
      </c>
      <c r="AC245" s="36" t="str">
        <f t="shared" si="10"/>
        <v>NA</v>
      </c>
      <c r="AD245" s="100" t="s">
        <v>55</v>
      </c>
      <c r="AE245" s="100" t="s">
        <v>56</v>
      </c>
    </row>
    <row r="246" spans="1:31" ht="120.95" customHeight="1">
      <c r="A246" s="100"/>
      <c r="B246" s="19">
        <v>135</v>
      </c>
      <c r="C246" s="20" t="s">
        <v>187</v>
      </c>
      <c r="D246" s="106"/>
      <c r="E246" s="106"/>
      <c r="F246" s="106"/>
      <c r="G246" s="106"/>
      <c r="H246" s="106"/>
      <c r="I246" s="107"/>
      <c r="J246" s="107"/>
      <c r="K246" s="107"/>
      <c r="L246" s="100"/>
      <c r="M246" s="97"/>
      <c r="N246" s="100"/>
      <c r="O246" s="106"/>
      <c r="P246" s="32" t="s">
        <v>1077</v>
      </c>
      <c r="Q246" s="107"/>
      <c r="R246" s="107"/>
      <c r="S246" s="107"/>
      <c r="T246" s="106"/>
      <c r="U246" s="106"/>
      <c r="V246" s="100"/>
      <c r="W246" s="33" t="s">
        <v>1078</v>
      </c>
      <c r="X246" s="33" t="s">
        <v>82</v>
      </c>
      <c r="Y246" s="33" t="s">
        <v>122</v>
      </c>
      <c r="Z246" s="33" t="s">
        <v>1079</v>
      </c>
      <c r="AA246" s="29">
        <v>1</v>
      </c>
      <c r="AB246" s="37" t="s">
        <v>1080</v>
      </c>
      <c r="AC246" s="36">
        <f t="shared" si="10"/>
        <v>1</v>
      </c>
      <c r="AD246" s="100"/>
      <c r="AE246" s="100"/>
    </row>
    <row r="247" spans="1:31" ht="60">
      <c r="A247" s="100">
        <v>136</v>
      </c>
      <c r="B247" s="19">
        <v>136</v>
      </c>
      <c r="C247" s="20" t="s">
        <v>621</v>
      </c>
      <c r="D247" s="106" t="s">
        <v>621</v>
      </c>
      <c r="E247" s="106" t="s">
        <v>1081</v>
      </c>
      <c r="F247" s="106" t="s">
        <v>1040</v>
      </c>
      <c r="G247" s="106" t="s">
        <v>1082</v>
      </c>
      <c r="H247" s="106" t="s">
        <v>1083</v>
      </c>
      <c r="I247" s="107">
        <v>4</v>
      </c>
      <c r="J247" s="107">
        <v>3</v>
      </c>
      <c r="K247" s="107" t="s">
        <v>98</v>
      </c>
      <c r="L247" s="100" t="s">
        <v>41</v>
      </c>
      <c r="M247" s="97" t="s">
        <v>49</v>
      </c>
      <c r="N247" s="100" t="s">
        <v>75</v>
      </c>
      <c r="O247" s="106" t="s">
        <v>44</v>
      </c>
      <c r="P247" s="32" t="s">
        <v>1084</v>
      </c>
      <c r="Q247" s="109">
        <v>4</v>
      </c>
      <c r="R247" s="109">
        <v>1</v>
      </c>
      <c r="S247" s="109" t="s">
        <v>1085</v>
      </c>
      <c r="T247" s="110" t="s">
        <v>41</v>
      </c>
      <c r="U247" s="110" t="s">
        <v>79</v>
      </c>
      <c r="V247" s="100" t="s">
        <v>49</v>
      </c>
      <c r="W247" s="33" t="s">
        <v>1086</v>
      </c>
      <c r="X247" s="33" t="s">
        <v>627</v>
      </c>
      <c r="Y247" s="33" t="s">
        <v>122</v>
      </c>
      <c r="Z247" s="33" t="s">
        <v>1087</v>
      </c>
      <c r="AA247" s="34">
        <v>1</v>
      </c>
      <c r="AB247" s="89" t="s">
        <v>1088</v>
      </c>
      <c r="AC247" s="36">
        <f t="shared" si="10"/>
        <v>1</v>
      </c>
      <c r="AD247" s="100" t="s">
        <v>55</v>
      </c>
      <c r="AE247" s="100" t="s">
        <v>56</v>
      </c>
    </row>
    <row r="248" spans="1:31" ht="60">
      <c r="A248" s="100"/>
      <c r="B248" s="19">
        <v>136</v>
      </c>
      <c r="C248" s="20" t="s">
        <v>621</v>
      </c>
      <c r="D248" s="106"/>
      <c r="E248" s="106"/>
      <c r="F248" s="106"/>
      <c r="G248" s="106"/>
      <c r="H248" s="106"/>
      <c r="I248" s="107"/>
      <c r="J248" s="107"/>
      <c r="K248" s="107"/>
      <c r="L248" s="100"/>
      <c r="M248" s="97"/>
      <c r="N248" s="100"/>
      <c r="O248" s="106"/>
      <c r="P248" s="32" t="s">
        <v>1089</v>
      </c>
      <c r="Q248" s="109"/>
      <c r="R248" s="109"/>
      <c r="S248" s="109"/>
      <c r="T248" s="110"/>
      <c r="U248" s="110"/>
      <c r="V248" s="100"/>
      <c r="W248" s="33" t="s">
        <v>1090</v>
      </c>
      <c r="X248" s="33" t="s">
        <v>627</v>
      </c>
      <c r="Y248" s="33" t="s">
        <v>103</v>
      </c>
      <c r="Z248" s="33" t="s">
        <v>1091</v>
      </c>
      <c r="AA248" s="29">
        <v>1</v>
      </c>
      <c r="AB248" s="37" t="s">
        <v>1092</v>
      </c>
      <c r="AC248" s="36">
        <f t="shared" si="10"/>
        <v>1</v>
      </c>
      <c r="AD248" s="100"/>
      <c r="AE248" s="100"/>
    </row>
    <row r="249" spans="1:31" ht="45">
      <c r="A249" s="100"/>
      <c r="B249" s="19">
        <v>136</v>
      </c>
      <c r="C249" s="20" t="s">
        <v>621</v>
      </c>
      <c r="D249" s="106"/>
      <c r="E249" s="106"/>
      <c r="F249" s="106"/>
      <c r="G249" s="106"/>
      <c r="H249" s="106"/>
      <c r="I249" s="107"/>
      <c r="J249" s="107"/>
      <c r="K249" s="107"/>
      <c r="L249" s="100"/>
      <c r="M249" s="97"/>
      <c r="N249" s="100"/>
      <c r="O249" s="106"/>
      <c r="P249" s="32" t="s">
        <v>1093</v>
      </c>
      <c r="Q249" s="109"/>
      <c r="R249" s="109"/>
      <c r="S249" s="109"/>
      <c r="T249" s="110"/>
      <c r="U249" s="110"/>
      <c r="V249" s="100"/>
      <c r="W249" s="33" t="s">
        <v>1094</v>
      </c>
      <c r="X249" s="33" t="s">
        <v>627</v>
      </c>
      <c r="Y249" s="33" t="s">
        <v>108</v>
      </c>
      <c r="Z249" s="33" t="s">
        <v>1095</v>
      </c>
      <c r="AA249" s="29" t="s">
        <v>92</v>
      </c>
      <c r="AB249" s="37" t="s">
        <v>1096</v>
      </c>
      <c r="AC249" s="36" t="str">
        <f t="shared" si="10"/>
        <v>NA</v>
      </c>
      <c r="AD249" s="100"/>
      <c r="AE249" s="100"/>
    </row>
    <row r="250" spans="1:31" ht="90">
      <c r="A250" s="100"/>
      <c r="B250" s="19">
        <v>136</v>
      </c>
      <c r="C250" s="20" t="s">
        <v>621</v>
      </c>
      <c r="D250" s="106"/>
      <c r="E250" s="106"/>
      <c r="F250" s="106"/>
      <c r="G250" s="106"/>
      <c r="H250" s="106"/>
      <c r="I250" s="107"/>
      <c r="J250" s="107"/>
      <c r="K250" s="107"/>
      <c r="L250" s="100"/>
      <c r="M250" s="97"/>
      <c r="N250" s="100"/>
      <c r="O250" s="106"/>
      <c r="P250" s="32" t="s">
        <v>1097</v>
      </c>
      <c r="Q250" s="109"/>
      <c r="R250" s="109"/>
      <c r="S250" s="109"/>
      <c r="T250" s="110"/>
      <c r="U250" s="110"/>
      <c r="V250" s="100"/>
      <c r="W250" s="33" t="s">
        <v>1086</v>
      </c>
      <c r="X250" s="33" t="s">
        <v>627</v>
      </c>
      <c r="Y250" s="33" t="s">
        <v>103</v>
      </c>
      <c r="Z250" s="33" t="s">
        <v>1087</v>
      </c>
      <c r="AA250" s="29">
        <v>1</v>
      </c>
      <c r="AB250" s="89" t="s">
        <v>1098</v>
      </c>
      <c r="AC250" s="36">
        <f t="shared" si="10"/>
        <v>1</v>
      </c>
      <c r="AD250" s="100"/>
      <c r="AE250" s="100"/>
    </row>
    <row r="251" spans="1:31" ht="149.1" customHeight="1">
      <c r="A251" s="20">
        <v>137</v>
      </c>
      <c r="B251" s="20">
        <v>137</v>
      </c>
      <c r="C251" s="20" t="s">
        <v>621</v>
      </c>
      <c r="D251" s="54" t="s">
        <v>621</v>
      </c>
      <c r="E251" s="54" t="s">
        <v>1099</v>
      </c>
      <c r="F251" s="54" t="s">
        <v>1040</v>
      </c>
      <c r="G251" s="54" t="s">
        <v>1100</v>
      </c>
      <c r="H251" s="54" t="s">
        <v>1101</v>
      </c>
      <c r="I251" s="55">
        <v>5</v>
      </c>
      <c r="J251" s="55">
        <v>3</v>
      </c>
      <c r="K251" s="56" t="s">
        <v>1102</v>
      </c>
      <c r="L251" s="20" t="s">
        <v>610</v>
      </c>
      <c r="M251" s="20" t="s">
        <v>49</v>
      </c>
      <c r="N251" s="20" t="s">
        <v>43</v>
      </c>
      <c r="O251" s="54" t="s">
        <v>44</v>
      </c>
      <c r="P251" s="32" t="s">
        <v>1103</v>
      </c>
      <c r="Q251" s="57">
        <v>5</v>
      </c>
      <c r="R251" s="57">
        <v>1</v>
      </c>
      <c r="S251" s="56" t="s">
        <v>1104</v>
      </c>
      <c r="T251" s="58" t="s">
        <v>610</v>
      </c>
      <c r="U251" s="58" t="s">
        <v>79</v>
      </c>
      <c r="V251" s="20" t="s">
        <v>75</v>
      </c>
      <c r="W251" s="33" t="s">
        <v>1105</v>
      </c>
      <c r="X251" s="33" t="s">
        <v>63</v>
      </c>
      <c r="Y251" s="33" t="s">
        <v>103</v>
      </c>
      <c r="Z251" s="33" t="s">
        <v>1106</v>
      </c>
      <c r="AA251" s="34">
        <v>1</v>
      </c>
      <c r="AB251" s="39" t="s">
        <v>1107</v>
      </c>
      <c r="AC251" s="79">
        <f t="shared" si="10"/>
        <v>1</v>
      </c>
      <c r="AD251" s="20" t="s">
        <v>55</v>
      </c>
      <c r="AE251" s="19" t="s">
        <v>56</v>
      </c>
    </row>
    <row r="252" spans="1:31" ht="186.95" customHeight="1">
      <c r="A252" s="20">
        <v>138</v>
      </c>
      <c r="B252" s="20">
        <v>138</v>
      </c>
      <c r="C252" s="20" t="s">
        <v>590</v>
      </c>
      <c r="D252" s="54" t="s">
        <v>590</v>
      </c>
      <c r="E252" s="54" t="s">
        <v>1108</v>
      </c>
      <c r="F252" s="54" t="s">
        <v>1040</v>
      </c>
      <c r="G252" s="54" t="s">
        <v>1109</v>
      </c>
      <c r="H252" s="54" t="s">
        <v>1110</v>
      </c>
      <c r="I252" s="55">
        <v>2</v>
      </c>
      <c r="J252" s="55">
        <v>2</v>
      </c>
      <c r="K252" s="56" t="s">
        <v>119</v>
      </c>
      <c r="L252" s="20" t="s">
        <v>78</v>
      </c>
      <c r="M252" s="20" t="s">
        <v>48</v>
      </c>
      <c r="N252" s="20" t="s">
        <v>80</v>
      </c>
      <c r="O252" s="54" t="s">
        <v>44</v>
      </c>
      <c r="P252" s="32" t="s">
        <v>1111</v>
      </c>
      <c r="Q252" s="57">
        <v>2</v>
      </c>
      <c r="R252" s="57">
        <v>0</v>
      </c>
      <c r="S252" s="56" t="s">
        <v>77</v>
      </c>
      <c r="T252" s="58" t="s">
        <v>78</v>
      </c>
      <c r="U252" s="58" t="s">
        <v>79</v>
      </c>
      <c r="V252" s="20" t="s">
        <v>80</v>
      </c>
      <c r="W252" s="33" t="s">
        <v>1112</v>
      </c>
      <c r="X252" s="33" t="s">
        <v>468</v>
      </c>
      <c r="Y252" s="33" t="s">
        <v>59</v>
      </c>
      <c r="Z252" s="33" t="s">
        <v>1113</v>
      </c>
      <c r="AA252" s="94" t="s">
        <v>92</v>
      </c>
      <c r="AB252" s="95" t="s">
        <v>1046</v>
      </c>
      <c r="AC252" s="36" t="str">
        <f t="shared" si="10"/>
        <v>NA</v>
      </c>
      <c r="AD252" s="20" t="s">
        <v>55</v>
      </c>
      <c r="AE252" s="19" t="s">
        <v>1114</v>
      </c>
    </row>
    <row r="253" spans="1:31" ht="128.1" customHeight="1">
      <c r="A253" s="100">
        <v>139</v>
      </c>
      <c r="B253" s="19">
        <v>139</v>
      </c>
      <c r="C253" s="20" t="s">
        <v>799</v>
      </c>
      <c r="D253" s="106" t="s">
        <v>799</v>
      </c>
      <c r="E253" s="108" t="s">
        <v>1115</v>
      </c>
      <c r="F253" s="106" t="s">
        <v>37</v>
      </c>
      <c r="G253" s="106" t="s">
        <v>1116</v>
      </c>
      <c r="H253" s="106" t="s">
        <v>1117</v>
      </c>
      <c r="I253" s="107">
        <v>3</v>
      </c>
      <c r="J253" s="107">
        <v>2</v>
      </c>
      <c r="K253" s="107" t="s">
        <v>46</v>
      </c>
      <c r="L253" s="100" t="s">
        <v>47</v>
      </c>
      <c r="M253" s="100" t="s">
        <v>48</v>
      </c>
      <c r="N253" s="100" t="s">
        <v>49</v>
      </c>
      <c r="O253" s="106" t="s">
        <v>44</v>
      </c>
      <c r="P253" s="32" t="s">
        <v>1118</v>
      </c>
      <c r="Q253" s="107">
        <v>3</v>
      </c>
      <c r="R253" s="107">
        <v>2</v>
      </c>
      <c r="S253" s="107" t="s">
        <v>46</v>
      </c>
      <c r="T253" s="106" t="s">
        <v>47</v>
      </c>
      <c r="U253" s="106" t="s">
        <v>48</v>
      </c>
      <c r="V253" s="100" t="s">
        <v>49</v>
      </c>
      <c r="W253" s="33" t="s">
        <v>1060</v>
      </c>
      <c r="X253" s="33" t="s">
        <v>63</v>
      </c>
      <c r="Y253" s="33" t="s">
        <v>103</v>
      </c>
      <c r="Z253" s="33" t="s">
        <v>1061</v>
      </c>
      <c r="AA253" s="27">
        <f>547/636</f>
        <v>0.86006289308176098</v>
      </c>
      <c r="AB253" s="40" t="s">
        <v>1062</v>
      </c>
      <c r="AC253" s="36">
        <f>+AA253</f>
        <v>0.86006289308176098</v>
      </c>
      <c r="AD253" s="100" t="s">
        <v>55</v>
      </c>
      <c r="AE253" s="100" t="s">
        <v>56</v>
      </c>
    </row>
    <row r="254" spans="1:31" ht="83.1" customHeight="1">
      <c r="A254" s="100"/>
      <c r="B254" s="19">
        <v>139</v>
      </c>
      <c r="C254" s="20" t="s">
        <v>799</v>
      </c>
      <c r="D254" s="106"/>
      <c r="E254" s="108"/>
      <c r="F254" s="106"/>
      <c r="G254" s="106"/>
      <c r="H254" s="106"/>
      <c r="I254" s="107"/>
      <c r="J254" s="107"/>
      <c r="K254" s="107"/>
      <c r="L254" s="100"/>
      <c r="M254" s="100"/>
      <c r="N254" s="100"/>
      <c r="O254" s="106"/>
      <c r="P254" s="32" t="s">
        <v>1119</v>
      </c>
      <c r="Q254" s="107"/>
      <c r="R254" s="107"/>
      <c r="S254" s="107"/>
      <c r="T254" s="106"/>
      <c r="U254" s="106"/>
      <c r="V254" s="100"/>
      <c r="W254" s="33" t="s">
        <v>1120</v>
      </c>
      <c r="X254" s="33" t="s">
        <v>256</v>
      </c>
      <c r="Y254" s="33" t="s">
        <v>122</v>
      </c>
      <c r="Z254" s="33" t="s">
        <v>1121</v>
      </c>
      <c r="AA254" s="41">
        <v>1</v>
      </c>
      <c r="AB254" s="39" t="s">
        <v>1122</v>
      </c>
      <c r="AC254" s="36">
        <f t="shared" si="10"/>
        <v>1</v>
      </c>
      <c r="AD254" s="100"/>
      <c r="AE254" s="100"/>
    </row>
    <row r="255" spans="1:31" ht="195">
      <c r="A255" s="97">
        <v>140</v>
      </c>
      <c r="B255" s="20">
        <v>140</v>
      </c>
      <c r="C255" s="20" t="s">
        <v>114</v>
      </c>
      <c r="D255" s="106" t="s">
        <v>114</v>
      </c>
      <c r="E255" s="106" t="s">
        <v>1123</v>
      </c>
      <c r="F255" s="106" t="s">
        <v>37</v>
      </c>
      <c r="G255" s="106" t="s">
        <v>1124</v>
      </c>
      <c r="H255" s="106" t="s">
        <v>1125</v>
      </c>
      <c r="I255" s="105">
        <v>3</v>
      </c>
      <c r="J255" s="105">
        <v>3</v>
      </c>
      <c r="K255" s="103" t="s">
        <v>74</v>
      </c>
      <c r="L255" s="97" t="s">
        <v>47</v>
      </c>
      <c r="M255" s="97" t="s">
        <v>49</v>
      </c>
      <c r="N255" s="97" t="s">
        <v>75</v>
      </c>
      <c r="O255" s="106" t="s">
        <v>44</v>
      </c>
      <c r="P255" s="101" t="s">
        <v>1126</v>
      </c>
      <c r="Q255" s="102">
        <v>3</v>
      </c>
      <c r="R255" s="102">
        <v>3</v>
      </c>
      <c r="S255" s="103" t="s">
        <v>74</v>
      </c>
      <c r="T255" s="104" t="s">
        <v>47</v>
      </c>
      <c r="U255" s="104" t="s">
        <v>49</v>
      </c>
      <c r="V255" s="97" t="s">
        <v>75</v>
      </c>
      <c r="W255" s="33" t="s">
        <v>1127</v>
      </c>
      <c r="X255" s="33" t="s">
        <v>370</v>
      </c>
      <c r="Y255" s="33" t="s">
        <v>122</v>
      </c>
      <c r="Z255" s="33" t="s">
        <v>1128</v>
      </c>
      <c r="AA255" s="75">
        <f>(23.08%+100%)/2</f>
        <v>0.61539999999999995</v>
      </c>
      <c r="AB255" s="61" t="s">
        <v>1129</v>
      </c>
      <c r="AC255" s="98">
        <f>AVERAGE(AA255:AA257)</f>
        <v>0.80769999999999997</v>
      </c>
      <c r="AD255" s="97" t="s">
        <v>55</v>
      </c>
      <c r="AE255" s="100" t="s">
        <v>56</v>
      </c>
    </row>
    <row r="256" spans="1:31" ht="125.1" customHeight="1">
      <c r="A256" s="97"/>
      <c r="B256" s="20">
        <v>140</v>
      </c>
      <c r="C256" s="20" t="s">
        <v>114</v>
      </c>
      <c r="D256" s="106"/>
      <c r="E256" s="106"/>
      <c r="F256" s="106"/>
      <c r="G256" s="106"/>
      <c r="H256" s="106"/>
      <c r="I256" s="105"/>
      <c r="J256" s="105"/>
      <c r="K256" s="103"/>
      <c r="L256" s="97"/>
      <c r="M256" s="97"/>
      <c r="N256" s="97"/>
      <c r="O256" s="106"/>
      <c r="P256" s="101"/>
      <c r="Q256" s="102"/>
      <c r="R256" s="102"/>
      <c r="S256" s="103"/>
      <c r="T256" s="104"/>
      <c r="U256" s="104"/>
      <c r="V256" s="97"/>
      <c r="W256" s="33" t="s">
        <v>1130</v>
      </c>
      <c r="X256" s="33" t="s">
        <v>330</v>
      </c>
      <c r="Y256" s="33" t="s">
        <v>122</v>
      </c>
      <c r="Z256" s="33" t="s">
        <v>1131</v>
      </c>
      <c r="AA256" s="29">
        <v>1</v>
      </c>
      <c r="AB256" s="68" t="s">
        <v>1132</v>
      </c>
      <c r="AC256" s="99"/>
      <c r="AD256" s="97"/>
      <c r="AE256" s="100"/>
    </row>
    <row r="257" spans="1:31" ht="42.95" customHeight="1">
      <c r="A257" s="97"/>
      <c r="B257" s="20">
        <v>140</v>
      </c>
      <c r="C257" s="20" t="s">
        <v>114</v>
      </c>
      <c r="D257" s="106"/>
      <c r="E257" s="106"/>
      <c r="F257" s="106"/>
      <c r="G257" s="106"/>
      <c r="H257" s="106"/>
      <c r="I257" s="105"/>
      <c r="J257" s="105"/>
      <c r="K257" s="103"/>
      <c r="L257" s="97"/>
      <c r="M257" s="97"/>
      <c r="N257" s="97"/>
      <c r="O257" s="106"/>
      <c r="P257" s="101"/>
      <c r="Q257" s="102"/>
      <c r="R257" s="102"/>
      <c r="S257" s="103"/>
      <c r="T257" s="104"/>
      <c r="U257" s="104"/>
      <c r="V257" s="97"/>
      <c r="W257" s="33" t="s">
        <v>1130</v>
      </c>
      <c r="X257" s="33" t="s">
        <v>134</v>
      </c>
      <c r="Y257" s="33" t="s">
        <v>122</v>
      </c>
      <c r="Z257" s="33" t="s">
        <v>1133</v>
      </c>
      <c r="AA257" s="29" t="s">
        <v>92</v>
      </c>
      <c r="AB257" s="35" t="s">
        <v>1134</v>
      </c>
      <c r="AC257" s="99"/>
      <c r="AD257" s="97"/>
      <c r="AE257" s="100"/>
    </row>
    <row r="258" spans="1:31" ht="42.95" customHeight="1">
      <c r="AC258" s="3"/>
    </row>
    <row r="259" spans="1:31" ht="42.95" customHeight="1">
      <c r="AC259" s="3"/>
    </row>
    <row r="260" spans="1:31" ht="42.95" customHeight="1">
      <c r="AC260" s="3"/>
    </row>
    <row r="261" spans="1:31" ht="42.95" customHeight="1">
      <c r="AC261" s="3"/>
    </row>
    <row r="262" spans="1:31" ht="42.95" customHeight="1">
      <c r="AC262" s="3"/>
    </row>
    <row r="263" spans="1:31" ht="42.95" customHeight="1">
      <c r="AC263" s="3"/>
    </row>
    <row r="264" spans="1:31" ht="42.95" customHeight="1">
      <c r="AC264" s="3"/>
    </row>
    <row r="265" spans="1:31" ht="42.95" customHeight="1">
      <c r="AC265" s="3"/>
    </row>
    <row r="266" spans="1:31" ht="42.95" hidden="1" customHeight="1"/>
    <row r="267" spans="1:31" ht="42.95" hidden="1" customHeight="1"/>
    <row r="268" spans="1:31" ht="42.95" hidden="1" customHeight="1"/>
    <row r="269" spans="1:31" ht="42.95" hidden="1" customHeight="1"/>
    <row r="270" spans="1:31" ht="42.95" hidden="1" customHeight="1"/>
  </sheetData>
  <autoFilter ref="A8:AD257" xr:uid="{C2FF6280-779A-BB48-AA36-8172F15B330A}"/>
  <mergeCells count="1401">
    <mergeCell ref="A1:Z2"/>
    <mergeCell ref="A3:Z3"/>
    <mergeCell ref="A6:H6"/>
    <mergeCell ref="I6:V6"/>
    <mergeCell ref="W6:X6"/>
    <mergeCell ref="Y6:Z6"/>
    <mergeCell ref="Z7:Z8"/>
    <mergeCell ref="AA7:AC7"/>
    <mergeCell ref="AD7:AE7"/>
    <mergeCell ref="A9:A12"/>
    <mergeCell ref="D9:D12"/>
    <mergeCell ref="E9:E12"/>
    <mergeCell ref="F9:F12"/>
    <mergeCell ref="G9:G12"/>
    <mergeCell ref="H9:H12"/>
    <mergeCell ref="I9:I12"/>
    <mergeCell ref="P7:P8"/>
    <mergeCell ref="Q7:S7"/>
    <mergeCell ref="T7:V7"/>
    <mergeCell ref="W7:W8"/>
    <mergeCell ref="X7:X8"/>
    <mergeCell ref="Y7:Y8"/>
    <mergeCell ref="AA6:AE6"/>
    <mergeCell ref="A7:A8"/>
    <mergeCell ref="D7:D8"/>
    <mergeCell ref="E7:E8"/>
    <mergeCell ref="F7:F8"/>
    <mergeCell ref="G7:G8"/>
    <mergeCell ref="H7:H8"/>
    <mergeCell ref="I7:K7"/>
    <mergeCell ref="L7:N7"/>
    <mergeCell ref="O7:O8"/>
    <mergeCell ref="V9:V12"/>
    <mergeCell ref="AC9:AC12"/>
    <mergeCell ref="AD9:AD12"/>
    <mergeCell ref="AE9:AE12"/>
    <mergeCell ref="A13:A15"/>
    <mergeCell ref="D13:D15"/>
    <mergeCell ref="E13:E15"/>
    <mergeCell ref="F13:F15"/>
    <mergeCell ref="G13:G15"/>
    <mergeCell ref="H13:H15"/>
    <mergeCell ref="P9:P12"/>
    <mergeCell ref="Q9:Q12"/>
    <mergeCell ref="R9:R12"/>
    <mergeCell ref="S9:S12"/>
    <mergeCell ref="T9:T12"/>
    <mergeCell ref="U9:U12"/>
    <mergeCell ref="J9:J12"/>
    <mergeCell ref="K9:K12"/>
    <mergeCell ref="L9:L12"/>
    <mergeCell ref="M9:M12"/>
    <mergeCell ref="N9:N12"/>
    <mergeCell ref="O9:O12"/>
    <mergeCell ref="V13:V15"/>
    <mergeCell ref="AD13:AD15"/>
    <mergeCell ref="AE13:AE15"/>
    <mergeCell ref="A16:A19"/>
    <mergeCell ref="D16:D19"/>
    <mergeCell ref="E16:E19"/>
    <mergeCell ref="F16:F19"/>
    <mergeCell ref="G16:G19"/>
    <mergeCell ref="H16:H19"/>
    <mergeCell ref="I16:I19"/>
    <mergeCell ref="O13:O15"/>
    <mergeCell ref="Q13:Q15"/>
    <mergeCell ref="R13:R15"/>
    <mergeCell ref="S13:S15"/>
    <mergeCell ref="T13:T15"/>
    <mergeCell ref="U13:U15"/>
    <mergeCell ref="I13:I15"/>
    <mergeCell ref="J13:J15"/>
    <mergeCell ref="K13:K15"/>
    <mergeCell ref="L13:L15"/>
    <mergeCell ref="M13:M15"/>
    <mergeCell ref="N13:N15"/>
    <mergeCell ref="AD16:AD19"/>
    <mergeCell ref="AE16:AE19"/>
    <mergeCell ref="P17:P18"/>
    <mergeCell ref="W17:W18"/>
    <mergeCell ref="X17:X18"/>
    <mergeCell ref="Y17:Y18"/>
    <mergeCell ref="Z17:Z18"/>
    <mergeCell ref="AA17:AA18"/>
    <mergeCell ref="AB17:AB18"/>
    <mergeCell ref="AC17:AC18"/>
    <mergeCell ref="Q16:Q19"/>
    <mergeCell ref="R16:R19"/>
    <mergeCell ref="S16:S19"/>
    <mergeCell ref="T16:T19"/>
    <mergeCell ref="U16:U19"/>
    <mergeCell ref="V16:V19"/>
    <mergeCell ref="J16:J19"/>
    <mergeCell ref="K16:K19"/>
    <mergeCell ref="L16:L19"/>
    <mergeCell ref="M16:M19"/>
    <mergeCell ref="N16:N19"/>
    <mergeCell ref="O16:O19"/>
    <mergeCell ref="A29:A36"/>
    <mergeCell ref="D29:D36"/>
    <mergeCell ref="E29:E36"/>
    <mergeCell ref="F29:F36"/>
    <mergeCell ref="G29:G36"/>
    <mergeCell ref="H29:H36"/>
    <mergeCell ref="U20:U28"/>
    <mergeCell ref="V20:V28"/>
    <mergeCell ref="AC20:AC23"/>
    <mergeCell ref="AD20:AD28"/>
    <mergeCell ref="AE20:AE28"/>
    <mergeCell ref="P24:P25"/>
    <mergeCell ref="AC24:AC25"/>
    <mergeCell ref="O20:O28"/>
    <mergeCell ref="P20:P23"/>
    <mergeCell ref="Q20:Q28"/>
    <mergeCell ref="R20:R28"/>
    <mergeCell ref="S20:S28"/>
    <mergeCell ref="T20:T28"/>
    <mergeCell ref="I20:I28"/>
    <mergeCell ref="J20:J28"/>
    <mergeCell ref="K20:K28"/>
    <mergeCell ref="L20:L28"/>
    <mergeCell ref="M20:M28"/>
    <mergeCell ref="N20:N28"/>
    <mergeCell ref="A20:A28"/>
    <mergeCell ref="D20:D28"/>
    <mergeCell ref="E20:E28"/>
    <mergeCell ref="F20:F28"/>
    <mergeCell ref="G20:G28"/>
    <mergeCell ref="H20:H28"/>
    <mergeCell ref="U29:U36"/>
    <mergeCell ref="V29:V36"/>
    <mergeCell ref="AC29:AC32"/>
    <mergeCell ref="AD29:AD36"/>
    <mergeCell ref="AE29:AE36"/>
    <mergeCell ref="W31:W32"/>
    <mergeCell ref="AC33:AC34"/>
    <mergeCell ref="AC35:AC36"/>
    <mergeCell ref="O29:O36"/>
    <mergeCell ref="P29:P32"/>
    <mergeCell ref="Q29:Q36"/>
    <mergeCell ref="R29:R36"/>
    <mergeCell ref="S29:S36"/>
    <mergeCell ref="T29:T36"/>
    <mergeCell ref="P33:P34"/>
    <mergeCell ref="P35:P36"/>
    <mergeCell ref="I29:I36"/>
    <mergeCell ref="J29:J36"/>
    <mergeCell ref="K29:K36"/>
    <mergeCell ref="L29:L36"/>
    <mergeCell ref="M29:M36"/>
    <mergeCell ref="N29:N36"/>
    <mergeCell ref="V37:V38"/>
    <mergeCell ref="AD37:AD38"/>
    <mergeCell ref="AE37:AE38"/>
    <mergeCell ref="A39:A41"/>
    <mergeCell ref="D39:D41"/>
    <mergeCell ref="E39:E41"/>
    <mergeCell ref="F39:F41"/>
    <mergeCell ref="G39:G41"/>
    <mergeCell ref="H39:H41"/>
    <mergeCell ref="I39:I41"/>
    <mergeCell ref="O37:O38"/>
    <mergeCell ref="Q37:Q38"/>
    <mergeCell ref="R37:R38"/>
    <mergeCell ref="S37:S38"/>
    <mergeCell ref="T37:T38"/>
    <mergeCell ref="U37:U38"/>
    <mergeCell ref="I37:I38"/>
    <mergeCell ref="J37:J38"/>
    <mergeCell ref="K37:K38"/>
    <mergeCell ref="L37:L38"/>
    <mergeCell ref="M37:M38"/>
    <mergeCell ref="N37:N38"/>
    <mergeCell ref="A37:A38"/>
    <mergeCell ref="D37:D38"/>
    <mergeCell ref="E37:E38"/>
    <mergeCell ref="F37:F38"/>
    <mergeCell ref="G37:G38"/>
    <mergeCell ref="H37:H38"/>
    <mergeCell ref="O42:O43"/>
    <mergeCell ref="Q42:Q43"/>
    <mergeCell ref="AD39:AD41"/>
    <mergeCell ref="AE39:AE41"/>
    <mergeCell ref="A42:A43"/>
    <mergeCell ref="D42:D43"/>
    <mergeCell ref="E42:E43"/>
    <mergeCell ref="F42:F43"/>
    <mergeCell ref="G42:G43"/>
    <mergeCell ref="H42:H43"/>
    <mergeCell ref="I42:I43"/>
    <mergeCell ref="J42:J43"/>
    <mergeCell ref="Q39:Q41"/>
    <mergeCell ref="R39:R41"/>
    <mergeCell ref="S39:S41"/>
    <mergeCell ref="T39:T41"/>
    <mergeCell ref="U39:U41"/>
    <mergeCell ref="V39:V41"/>
    <mergeCell ref="J39:J41"/>
    <mergeCell ref="K39:K41"/>
    <mergeCell ref="L39:L41"/>
    <mergeCell ref="M39:M41"/>
    <mergeCell ref="N39:N41"/>
    <mergeCell ref="O39:O41"/>
    <mergeCell ref="S44:S46"/>
    <mergeCell ref="T44:T46"/>
    <mergeCell ref="U44:U46"/>
    <mergeCell ref="V44:V46"/>
    <mergeCell ref="AD44:AD46"/>
    <mergeCell ref="AE44:AE46"/>
    <mergeCell ref="L44:L46"/>
    <mergeCell ref="M44:M46"/>
    <mergeCell ref="N44:N46"/>
    <mergeCell ref="O44:O46"/>
    <mergeCell ref="Q44:Q46"/>
    <mergeCell ref="R44:R46"/>
    <mergeCell ref="AE42:AE43"/>
    <mergeCell ref="A44:A46"/>
    <mergeCell ref="D44:D46"/>
    <mergeCell ref="E44:E46"/>
    <mergeCell ref="F44:F46"/>
    <mergeCell ref="G44:G46"/>
    <mergeCell ref="H44:H46"/>
    <mergeCell ref="I44:I46"/>
    <mergeCell ref="J44:J46"/>
    <mergeCell ref="K44:K46"/>
    <mergeCell ref="R42:R43"/>
    <mergeCell ref="S42:S43"/>
    <mergeCell ref="T42:T43"/>
    <mergeCell ref="U42:U43"/>
    <mergeCell ref="V42:V43"/>
    <mergeCell ref="AD42:AD43"/>
    <mergeCell ref="K42:K43"/>
    <mergeCell ref="L42:L43"/>
    <mergeCell ref="M42:M43"/>
    <mergeCell ref="N42:N43"/>
    <mergeCell ref="V47:V49"/>
    <mergeCell ref="AD47:AD49"/>
    <mergeCell ref="AE47:AE49"/>
    <mergeCell ref="P48:P49"/>
    <mergeCell ref="AC48:AC49"/>
    <mergeCell ref="A51:A57"/>
    <mergeCell ref="D51:D57"/>
    <mergeCell ref="E51:E57"/>
    <mergeCell ref="F51:F57"/>
    <mergeCell ref="G51:G57"/>
    <mergeCell ref="O47:O49"/>
    <mergeCell ref="Q47:Q49"/>
    <mergeCell ref="R47:R49"/>
    <mergeCell ref="S47:S49"/>
    <mergeCell ref="T47:T49"/>
    <mergeCell ref="U47:U49"/>
    <mergeCell ref="I47:I49"/>
    <mergeCell ref="J47:J49"/>
    <mergeCell ref="K47:K49"/>
    <mergeCell ref="L47:L49"/>
    <mergeCell ref="M47:M49"/>
    <mergeCell ref="N47:N49"/>
    <mergeCell ref="A47:A49"/>
    <mergeCell ref="D47:D49"/>
    <mergeCell ref="E47:E49"/>
    <mergeCell ref="F47:F49"/>
    <mergeCell ref="G47:G49"/>
    <mergeCell ref="H47:H49"/>
    <mergeCell ref="A58:A63"/>
    <mergeCell ref="D58:D63"/>
    <mergeCell ref="E58:E63"/>
    <mergeCell ref="F58:F63"/>
    <mergeCell ref="G58:G63"/>
    <mergeCell ref="H58:H63"/>
    <mergeCell ref="T51:T57"/>
    <mergeCell ref="U51:U57"/>
    <mergeCell ref="V51:V57"/>
    <mergeCell ref="AC51:AC56"/>
    <mergeCell ref="AD51:AD57"/>
    <mergeCell ref="AE51:AE57"/>
    <mergeCell ref="W55:W56"/>
    <mergeCell ref="N51:N57"/>
    <mergeCell ref="O51:O57"/>
    <mergeCell ref="P51:P56"/>
    <mergeCell ref="Q51:Q57"/>
    <mergeCell ref="R51:R57"/>
    <mergeCell ref="S51:S57"/>
    <mergeCell ref="H51:H57"/>
    <mergeCell ref="I51:I57"/>
    <mergeCell ref="J51:J57"/>
    <mergeCell ref="K51:K57"/>
    <mergeCell ref="L51:L57"/>
    <mergeCell ref="M51:M57"/>
    <mergeCell ref="U58:U63"/>
    <mergeCell ref="V58:V63"/>
    <mergeCell ref="AC58:AC60"/>
    <mergeCell ref="AD58:AD63"/>
    <mergeCell ref="AE58:AE63"/>
    <mergeCell ref="P61:P62"/>
    <mergeCell ref="AC61:AC62"/>
    <mergeCell ref="O58:O63"/>
    <mergeCell ref="P58:P60"/>
    <mergeCell ref="Q58:Q63"/>
    <mergeCell ref="R58:R63"/>
    <mergeCell ref="S58:S63"/>
    <mergeCell ref="T58:T63"/>
    <mergeCell ref="I58:I63"/>
    <mergeCell ref="J58:J63"/>
    <mergeCell ref="K58:K63"/>
    <mergeCell ref="L58:L63"/>
    <mergeCell ref="M58:M63"/>
    <mergeCell ref="N58:N63"/>
    <mergeCell ref="V64:V66"/>
    <mergeCell ref="AD64:AD66"/>
    <mergeCell ref="AE64:AE66"/>
    <mergeCell ref="P65:P66"/>
    <mergeCell ref="AC65:AC66"/>
    <mergeCell ref="A67:A70"/>
    <mergeCell ref="D67:D70"/>
    <mergeCell ref="E67:E70"/>
    <mergeCell ref="F67:F70"/>
    <mergeCell ref="G67:G70"/>
    <mergeCell ref="O64:O66"/>
    <mergeCell ref="Q64:Q66"/>
    <mergeCell ref="R64:R66"/>
    <mergeCell ref="S64:S66"/>
    <mergeCell ref="T64:T66"/>
    <mergeCell ref="U64:U66"/>
    <mergeCell ref="I64:I66"/>
    <mergeCell ref="J64:J66"/>
    <mergeCell ref="K64:K66"/>
    <mergeCell ref="L64:L66"/>
    <mergeCell ref="M64:M66"/>
    <mergeCell ref="N64:N66"/>
    <mergeCell ref="A64:A66"/>
    <mergeCell ref="D64:D66"/>
    <mergeCell ref="E64:E66"/>
    <mergeCell ref="F64:F66"/>
    <mergeCell ref="G64:G66"/>
    <mergeCell ref="H64:H66"/>
    <mergeCell ref="U67:U70"/>
    <mergeCell ref="V67:V70"/>
    <mergeCell ref="AD67:AD70"/>
    <mergeCell ref="AE67:AE70"/>
    <mergeCell ref="A71:A76"/>
    <mergeCell ref="D71:D76"/>
    <mergeCell ref="E71:E76"/>
    <mergeCell ref="F71:F76"/>
    <mergeCell ref="G71:G76"/>
    <mergeCell ref="H71:H76"/>
    <mergeCell ref="N67:N70"/>
    <mergeCell ref="O67:O70"/>
    <mergeCell ref="Q67:Q70"/>
    <mergeCell ref="R67:R70"/>
    <mergeCell ref="S67:S70"/>
    <mergeCell ref="T67:T70"/>
    <mergeCell ref="H67:H70"/>
    <mergeCell ref="I67:I70"/>
    <mergeCell ref="J67:J70"/>
    <mergeCell ref="K67:K70"/>
    <mergeCell ref="L67:L70"/>
    <mergeCell ref="M67:M70"/>
    <mergeCell ref="V71:V76"/>
    <mergeCell ref="AD71:AD76"/>
    <mergeCell ref="AE71:AE76"/>
    <mergeCell ref="A77:A86"/>
    <mergeCell ref="D77:D86"/>
    <mergeCell ref="E77:E86"/>
    <mergeCell ref="F77:F86"/>
    <mergeCell ref="G77:G86"/>
    <mergeCell ref="H77:H86"/>
    <mergeCell ref="I77:I86"/>
    <mergeCell ref="O71:O76"/>
    <mergeCell ref="Q71:Q76"/>
    <mergeCell ref="R71:R76"/>
    <mergeCell ref="S71:S76"/>
    <mergeCell ref="T71:T76"/>
    <mergeCell ref="U71:U76"/>
    <mergeCell ref="I71:I76"/>
    <mergeCell ref="J71:J76"/>
    <mergeCell ref="K71:K76"/>
    <mergeCell ref="L71:L76"/>
    <mergeCell ref="M71:M76"/>
    <mergeCell ref="N71:N76"/>
    <mergeCell ref="V77:V86"/>
    <mergeCell ref="AC77:AC82"/>
    <mergeCell ref="AD77:AD86"/>
    <mergeCell ref="AE77:AE86"/>
    <mergeCell ref="P83:P86"/>
    <mergeCell ref="W83:W85"/>
    <mergeCell ref="AC83:AC86"/>
    <mergeCell ref="P77:P82"/>
    <mergeCell ref="Q77:Q86"/>
    <mergeCell ref="R77:R86"/>
    <mergeCell ref="S77:S86"/>
    <mergeCell ref="T77:T86"/>
    <mergeCell ref="U77:U86"/>
    <mergeCell ref="J77:J86"/>
    <mergeCell ref="K77:K86"/>
    <mergeCell ref="L77:L86"/>
    <mergeCell ref="M77:M86"/>
    <mergeCell ref="N77:N86"/>
    <mergeCell ref="O77:O86"/>
    <mergeCell ref="V88:V91"/>
    <mergeCell ref="AD88:AD91"/>
    <mergeCell ref="AE88:AE91"/>
    <mergeCell ref="A92:A94"/>
    <mergeCell ref="D92:D94"/>
    <mergeCell ref="E92:E94"/>
    <mergeCell ref="F92:F94"/>
    <mergeCell ref="G92:G94"/>
    <mergeCell ref="H92:H94"/>
    <mergeCell ref="I92:I94"/>
    <mergeCell ref="O88:O91"/>
    <mergeCell ref="Q88:Q91"/>
    <mergeCell ref="R88:R91"/>
    <mergeCell ref="S88:S91"/>
    <mergeCell ref="T88:T91"/>
    <mergeCell ref="U88:U91"/>
    <mergeCell ref="I88:I91"/>
    <mergeCell ref="J88:J91"/>
    <mergeCell ref="K88:K91"/>
    <mergeCell ref="L88:L91"/>
    <mergeCell ref="M88:M91"/>
    <mergeCell ref="N88:N91"/>
    <mergeCell ref="A88:A91"/>
    <mergeCell ref="D88:D91"/>
    <mergeCell ref="E88:E91"/>
    <mergeCell ref="F88:F91"/>
    <mergeCell ref="G88:G91"/>
    <mergeCell ref="H88:H91"/>
    <mergeCell ref="AD92:AD94"/>
    <mergeCell ref="AE92:AE94"/>
    <mergeCell ref="A95:A96"/>
    <mergeCell ref="D95:D96"/>
    <mergeCell ref="E95:E96"/>
    <mergeCell ref="F95:F96"/>
    <mergeCell ref="G95:G96"/>
    <mergeCell ref="H95:H96"/>
    <mergeCell ref="I95:I96"/>
    <mergeCell ref="J95:J96"/>
    <mergeCell ref="Q92:Q94"/>
    <mergeCell ref="R92:R94"/>
    <mergeCell ref="S92:S94"/>
    <mergeCell ref="T92:T94"/>
    <mergeCell ref="U92:U94"/>
    <mergeCell ref="V92:V94"/>
    <mergeCell ref="J92:J94"/>
    <mergeCell ref="K92:K94"/>
    <mergeCell ref="L92:L94"/>
    <mergeCell ref="M92:M94"/>
    <mergeCell ref="N92:N94"/>
    <mergeCell ref="O92:O94"/>
    <mergeCell ref="AE95:AE96"/>
    <mergeCell ref="A97:A100"/>
    <mergeCell ref="D97:D100"/>
    <mergeCell ref="E97:E100"/>
    <mergeCell ref="F97:F100"/>
    <mergeCell ref="G97:G100"/>
    <mergeCell ref="H97:H100"/>
    <mergeCell ref="I97:I100"/>
    <mergeCell ref="J97:J100"/>
    <mergeCell ref="K97:K100"/>
    <mergeCell ref="R95:R96"/>
    <mergeCell ref="S95:S96"/>
    <mergeCell ref="T95:T96"/>
    <mergeCell ref="U95:U96"/>
    <mergeCell ref="V95:V96"/>
    <mergeCell ref="AD95:AD96"/>
    <mergeCell ref="K95:K96"/>
    <mergeCell ref="L95:L96"/>
    <mergeCell ref="M95:M96"/>
    <mergeCell ref="N95:N96"/>
    <mergeCell ref="O95:O96"/>
    <mergeCell ref="Q95:Q96"/>
    <mergeCell ref="AD97:AD100"/>
    <mergeCell ref="AE97:AE100"/>
    <mergeCell ref="A101:A102"/>
    <mergeCell ref="D101:D102"/>
    <mergeCell ref="E101:E102"/>
    <mergeCell ref="F101:F102"/>
    <mergeCell ref="G101:G102"/>
    <mergeCell ref="H101:H102"/>
    <mergeCell ref="I101:I102"/>
    <mergeCell ref="J101:J102"/>
    <mergeCell ref="R97:R100"/>
    <mergeCell ref="S97:S100"/>
    <mergeCell ref="T97:T100"/>
    <mergeCell ref="U97:U100"/>
    <mergeCell ref="V97:V100"/>
    <mergeCell ref="AC97:AC100"/>
    <mergeCell ref="L97:L100"/>
    <mergeCell ref="M97:M100"/>
    <mergeCell ref="N97:N100"/>
    <mergeCell ref="O97:O100"/>
    <mergeCell ref="P97:P100"/>
    <mergeCell ref="Q97:Q100"/>
    <mergeCell ref="A103:A110"/>
    <mergeCell ref="D103:D110"/>
    <mergeCell ref="E103:E110"/>
    <mergeCell ref="F103:F110"/>
    <mergeCell ref="G103:G110"/>
    <mergeCell ref="H103:H110"/>
    <mergeCell ref="I103:I110"/>
    <mergeCell ref="J103:J110"/>
    <mergeCell ref="K103:K110"/>
    <mergeCell ref="R101:R102"/>
    <mergeCell ref="S101:S102"/>
    <mergeCell ref="T101:T102"/>
    <mergeCell ref="U101:U102"/>
    <mergeCell ref="V101:V102"/>
    <mergeCell ref="AD101:AD102"/>
    <mergeCell ref="K101:K102"/>
    <mergeCell ref="L101:L102"/>
    <mergeCell ref="M101:M102"/>
    <mergeCell ref="N101:N102"/>
    <mergeCell ref="O101:O102"/>
    <mergeCell ref="Q101:Q102"/>
    <mergeCell ref="S103:S110"/>
    <mergeCell ref="T103:T110"/>
    <mergeCell ref="U103:U110"/>
    <mergeCell ref="V103:V110"/>
    <mergeCell ref="AD103:AD110"/>
    <mergeCell ref="AE103:AE110"/>
    <mergeCell ref="AC104:AC105"/>
    <mergeCell ref="AC108:AC109"/>
    <mergeCell ref="L103:L110"/>
    <mergeCell ref="M103:M110"/>
    <mergeCell ref="N103:N110"/>
    <mergeCell ref="O103:O110"/>
    <mergeCell ref="Q103:Q110"/>
    <mergeCell ref="R103:R110"/>
    <mergeCell ref="P104:P105"/>
    <mergeCell ref="P108:P109"/>
    <mergeCell ref="AE101:AE102"/>
    <mergeCell ref="V111:V115"/>
    <mergeCell ref="AD111:AD115"/>
    <mergeCell ref="AE111:AE115"/>
    <mergeCell ref="A116:A119"/>
    <mergeCell ref="D116:D119"/>
    <mergeCell ref="E116:E119"/>
    <mergeCell ref="F116:F119"/>
    <mergeCell ref="G116:G119"/>
    <mergeCell ref="H116:H119"/>
    <mergeCell ref="I116:I119"/>
    <mergeCell ref="O111:O115"/>
    <mergeCell ref="Q111:Q115"/>
    <mergeCell ref="R111:R115"/>
    <mergeCell ref="S111:S115"/>
    <mergeCell ref="T111:T115"/>
    <mergeCell ref="U111:U115"/>
    <mergeCell ref="I111:I115"/>
    <mergeCell ref="J111:J115"/>
    <mergeCell ref="K111:K115"/>
    <mergeCell ref="L111:L115"/>
    <mergeCell ref="M111:M115"/>
    <mergeCell ref="N111:N115"/>
    <mergeCell ref="A111:A115"/>
    <mergeCell ref="D111:D115"/>
    <mergeCell ref="E111:E115"/>
    <mergeCell ref="F111:F115"/>
    <mergeCell ref="G111:G115"/>
    <mergeCell ref="H111:H115"/>
    <mergeCell ref="O120:O123"/>
    <mergeCell ref="Q120:Q123"/>
    <mergeCell ref="AD116:AD119"/>
    <mergeCell ref="AE116:AE119"/>
    <mergeCell ref="A120:A123"/>
    <mergeCell ref="D120:D123"/>
    <mergeCell ref="E120:E123"/>
    <mergeCell ref="F120:F123"/>
    <mergeCell ref="G120:G123"/>
    <mergeCell ref="H120:H123"/>
    <mergeCell ref="I120:I123"/>
    <mergeCell ref="J120:J123"/>
    <mergeCell ref="Q116:Q119"/>
    <mergeCell ref="R116:R119"/>
    <mergeCell ref="S116:S119"/>
    <mergeCell ref="T116:T119"/>
    <mergeCell ref="U116:U119"/>
    <mergeCell ref="V116:V119"/>
    <mergeCell ref="J116:J119"/>
    <mergeCell ref="K116:K119"/>
    <mergeCell ref="L116:L119"/>
    <mergeCell ref="M116:M119"/>
    <mergeCell ref="N116:N119"/>
    <mergeCell ref="O116:O119"/>
    <mergeCell ref="S126:S127"/>
    <mergeCell ref="T126:T127"/>
    <mergeCell ref="U126:U127"/>
    <mergeCell ref="V126:V127"/>
    <mergeCell ref="AD126:AD127"/>
    <mergeCell ref="AE126:AE127"/>
    <mergeCell ref="L126:L127"/>
    <mergeCell ref="M126:M127"/>
    <mergeCell ref="N126:N127"/>
    <mergeCell ref="O126:O127"/>
    <mergeCell ref="Q126:Q127"/>
    <mergeCell ref="R126:R127"/>
    <mergeCell ref="AE120:AE123"/>
    <mergeCell ref="A126:A127"/>
    <mergeCell ref="D126:D127"/>
    <mergeCell ref="E126:E127"/>
    <mergeCell ref="F126:F127"/>
    <mergeCell ref="G126:G127"/>
    <mergeCell ref="H126:H127"/>
    <mergeCell ref="I126:I127"/>
    <mergeCell ref="J126:J127"/>
    <mergeCell ref="K126:K127"/>
    <mergeCell ref="R120:R123"/>
    <mergeCell ref="S120:S123"/>
    <mergeCell ref="T120:T123"/>
    <mergeCell ref="U120:U123"/>
    <mergeCell ref="V120:V123"/>
    <mergeCell ref="AD120:AD123"/>
    <mergeCell ref="K120:K123"/>
    <mergeCell ref="L120:L123"/>
    <mergeCell ref="M120:M123"/>
    <mergeCell ref="N120:N123"/>
    <mergeCell ref="V130:V132"/>
    <mergeCell ref="AD130:AD132"/>
    <mergeCell ref="AE130:AE132"/>
    <mergeCell ref="A135:A137"/>
    <mergeCell ref="D135:D137"/>
    <mergeCell ref="E135:E137"/>
    <mergeCell ref="F135:F137"/>
    <mergeCell ref="G135:G137"/>
    <mergeCell ref="H135:H137"/>
    <mergeCell ref="I135:I137"/>
    <mergeCell ref="O130:O132"/>
    <mergeCell ref="Q130:Q132"/>
    <mergeCell ref="R130:R132"/>
    <mergeCell ref="S130:S132"/>
    <mergeCell ref="T130:T132"/>
    <mergeCell ref="U130:U132"/>
    <mergeCell ref="I130:I132"/>
    <mergeCell ref="J130:J132"/>
    <mergeCell ref="K130:K132"/>
    <mergeCell ref="L130:L132"/>
    <mergeCell ref="M130:M132"/>
    <mergeCell ref="N130:N132"/>
    <mergeCell ref="A130:A132"/>
    <mergeCell ref="D130:D132"/>
    <mergeCell ref="E130:E132"/>
    <mergeCell ref="F130:F132"/>
    <mergeCell ref="G130:G132"/>
    <mergeCell ref="H130:H132"/>
    <mergeCell ref="O138:O141"/>
    <mergeCell ref="Q138:Q141"/>
    <mergeCell ref="AD135:AD137"/>
    <mergeCell ref="AE135:AE137"/>
    <mergeCell ref="A138:A141"/>
    <mergeCell ref="D138:D141"/>
    <mergeCell ref="E138:E141"/>
    <mergeCell ref="F138:F141"/>
    <mergeCell ref="G138:G141"/>
    <mergeCell ref="H138:H141"/>
    <mergeCell ref="I138:I141"/>
    <mergeCell ref="J138:J141"/>
    <mergeCell ref="Q135:Q137"/>
    <mergeCell ref="R135:R137"/>
    <mergeCell ref="S135:S137"/>
    <mergeCell ref="T135:T137"/>
    <mergeCell ref="U135:U137"/>
    <mergeCell ref="V135:V137"/>
    <mergeCell ref="J135:J137"/>
    <mergeCell ref="K135:K137"/>
    <mergeCell ref="L135:L137"/>
    <mergeCell ref="M135:M137"/>
    <mergeCell ref="N135:N137"/>
    <mergeCell ref="O135:O137"/>
    <mergeCell ref="S142:S143"/>
    <mergeCell ref="T142:T143"/>
    <mergeCell ref="U142:U143"/>
    <mergeCell ref="V142:V143"/>
    <mergeCell ref="AD142:AD143"/>
    <mergeCell ref="AE142:AE143"/>
    <mergeCell ref="L142:L143"/>
    <mergeCell ref="M142:M143"/>
    <mergeCell ref="N142:N143"/>
    <mergeCell ref="O142:O143"/>
    <mergeCell ref="Q142:Q143"/>
    <mergeCell ref="R142:R143"/>
    <mergeCell ref="AE138:AE141"/>
    <mergeCell ref="A142:A143"/>
    <mergeCell ref="D142:D143"/>
    <mergeCell ref="E142:E143"/>
    <mergeCell ref="F142:F143"/>
    <mergeCell ref="G142:G143"/>
    <mergeCell ref="H142:H143"/>
    <mergeCell ref="I142:I143"/>
    <mergeCell ref="J142:J143"/>
    <mergeCell ref="K142:K143"/>
    <mergeCell ref="R138:R141"/>
    <mergeCell ref="S138:S141"/>
    <mergeCell ref="T138:T141"/>
    <mergeCell ref="U138:U141"/>
    <mergeCell ref="V138:V141"/>
    <mergeCell ref="AD138:AD141"/>
    <mergeCell ref="K138:K141"/>
    <mergeCell ref="L138:L141"/>
    <mergeCell ref="M138:M141"/>
    <mergeCell ref="N138:N141"/>
    <mergeCell ref="V144:V147"/>
    <mergeCell ref="AD144:AD147"/>
    <mergeCell ref="AE144:AE147"/>
    <mergeCell ref="P145:P146"/>
    <mergeCell ref="AC145:AC146"/>
    <mergeCell ref="A148:A149"/>
    <mergeCell ref="D148:D149"/>
    <mergeCell ref="E148:E149"/>
    <mergeCell ref="F148:F149"/>
    <mergeCell ref="G148:G149"/>
    <mergeCell ref="O144:O147"/>
    <mergeCell ref="Q144:Q147"/>
    <mergeCell ref="R144:R147"/>
    <mergeCell ref="S144:S147"/>
    <mergeCell ref="T144:T147"/>
    <mergeCell ref="U144:U147"/>
    <mergeCell ref="I144:I147"/>
    <mergeCell ref="J144:J147"/>
    <mergeCell ref="K144:K147"/>
    <mergeCell ref="L144:L147"/>
    <mergeCell ref="M144:M147"/>
    <mergeCell ref="N144:N147"/>
    <mergeCell ref="A144:A147"/>
    <mergeCell ref="D144:D147"/>
    <mergeCell ref="E144:E147"/>
    <mergeCell ref="F144:F147"/>
    <mergeCell ref="G144:G147"/>
    <mergeCell ref="H144:H147"/>
    <mergeCell ref="U148:U149"/>
    <mergeCell ref="V148:V149"/>
    <mergeCell ref="AD148:AD149"/>
    <mergeCell ref="AE148:AE149"/>
    <mergeCell ref="A152:A156"/>
    <mergeCell ref="D152:D156"/>
    <mergeCell ref="E152:E156"/>
    <mergeCell ref="F152:F156"/>
    <mergeCell ref="G152:G156"/>
    <mergeCell ref="H152:H156"/>
    <mergeCell ref="N148:N149"/>
    <mergeCell ref="O148:O149"/>
    <mergeCell ref="Q148:Q149"/>
    <mergeCell ref="R148:R149"/>
    <mergeCell ref="S148:S149"/>
    <mergeCell ref="T148:T149"/>
    <mergeCell ref="H148:H149"/>
    <mergeCell ref="I148:I149"/>
    <mergeCell ref="J148:J149"/>
    <mergeCell ref="K148:K149"/>
    <mergeCell ref="L148:L149"/>
    <mergeCell ref="M148:M149"/>
    <mergeCell ref="AA152:AA153"/>
    <mergeCell ref="AB152:AB153"/>
    <mergeCell ref="AC152:AC153"/>
    <mergeCell ref="AD152:AD156"/>
    <mergeCell ref="AE152:AE156"/>
    <mergeCell ref="A157:A159"/>
    <mergeCell ref="D157:D159"/>
    <mergeCell ref="E157:E159"/>
    <mergeCell ref="F157:F159"/>
    <mergeCell ref="G157:G159"/>
    <mergeCell ref="U152:U156"/>
    <mergeCell ref="V152:V156"/>
    <mergeCell ref="W152:W153"/>
    <mergeCell ref="X152:X153"/>
    <mergeCell ref="Y152:Y153"/>
    <mergeCell ref="Z152:Z153"/>
    <mergeCell ref="O152:O156"/>
    <mergeCell ref="P152:P153"/>
    <mergeCell ref="Q152:Q156"/>
    <mergeCell ref="R152:R156"/>
    <mergeCell ref="S152:S156"/>
    <mergeCell ref="T152:T156"/>
    <mergeCell ref="I152:I156"/>
    <mergeCell ref="J152:J156"/>
    <mergeCell ref="K152:K156"/>
    <mergeCell ref="L152:L156"/>
    <mergeCell ref="M152:M156"/>
    <mergeCell ref="N152:N156"/>
    <mergeCell ref="U157:U159"/>
    <mergeCell ref="V157:V159"/>
    <mergeCell ref="AD157:AD159"/>
    <mergeCell ref="AE157:AE159"/>
    <mergeCell ref="A160:A162"/>
    <mergeCell ref="D160:D162"/>
    <mergeCell ref="E160:E162"/>
    <mergeCell ref="F160:F162"/>
    <mergeCell ref="G160:G162"/>
    <mergeCell ref="H160:H162"/>
    <mergeCell ref="N157:N159"/>
    <mergeCell ref="O157:O159"/>
    <mergeCell ref="Q157:Q159"/>
    <mergeCell ref="R157:R159"/>
    <mergeCell ref="S157:S159"/>
    <mergeCell ref="T157:T159"/>
    <mergeCell ref="H157:H159"/>
    <mergeCell ref="I157:I159"/>
    <mergeCell ref="J157:J159"/>
    <mergeCell ref="K157:K159"/>
    <mergeCell ref="L157:L159"/>
    <mergeCell ref="M157:M159"/>
    <mergeCell ref="V160:V162"/>
    <mergeCell ref="AD160:AD162"/>
    <mergeCell ref="AE160:AE162"/>
    <mergeCell ref="A163:A167"/>
    <mergeCell ref="D163:D167"/>
    <mergeCell ref="E163:E167"/>
    <mergeCell ref="F163:F167"/>
    <mergeCell ref="G163:G167"/>
    <mergeCell ref="H163:H167"/>
    <mergeCell ref="I163:I167"/>
    <mergeCell ref="O160:O162"/>
    <mergeCell ref="Q160:Q162"/>
    <mergeCell ref="R160:R162"/>
    <mergeCell ref="S160:S162"/>
    <mergeCell ref="T160:T162"/>
    <mergeCell ref="U160:U162"/>
    <mergeCell ref="I160:I162"/>
    <mergeCell ref="J160:J162"/>
    <mergeCell ref="K160:K162"/>
    <mergeCell ref="L160:L162"/>
    <mergeCell ref="M160:M162"/>
    <mergeCell ref="N160:N162"/>
    <mergeCell ref="O168:O170"/>
    <mergeCell ref="Q168:Q170"/>
    <mergeCell ref="AD163:AD167"/>
    <mergeCell ref="AE163:AE167"/>
    <mergeCell ref="A168:A170"/>
    <mergeCell ref="D168:D170"/>
    <mergeCell ref="E168:E170"/>
    <mergeCell ref="F168:F170"/>
    <mergeCell ref="G168:G170"/>
    <mergeCell ref="H168:H170"/>
    <mergeCell ref="I168:I170"/>
    <mergeCell ref="J168:J170"/>
    <mergeCell ref="Q163:Q167"/>
    <mergeCell ref="R163:R167"/>
    <mergeCell ref="S163:S167"/>
    <mergeCell ref="T163:T167"/>
    <mergeCell ref="U163:U167"/>
    <mergeCell ref="V163:V167"/>
    <mergeCell ref="J163:J167"/>
    <mergeCell ref="K163:K167"/>
    <mergeCell ref="L163:L167"/>
    <mergeCell ref="M163:M167"/>
    <mergeCell ref="N163:N167"/>
    <mergeCell ref="O163:O167"/>
    <mergeCell ref="S171:S172"/>
    <mergeCell ref="T171:T172"/>
    <mergeCell ref="U171:U172"/>
    <mergeCell ref="V171:V172"/>
    <mergeCell ref="AD171:AD172"/>
    <mergeCell ref="AE171:AE172"/>
    <mergeCell ref="L171:L172"/>
    <mergeCell ref="M171:M172"/>
    <mergeCell ref="N171:N172"/>
    <mergeCell ref="O171:O172"/>
    <mergeCell ref="Q171:Q172"/>
    <mergeCell ref="R171:R172"/>
    <mergeCell ref="AE168:AE170"/>
    <mergeCell ref="A171:A172"/>
    <mergeCell ref="D171:D172"/>
    <mergeCell ref="E171:E172"/>
    <mergeCell ref="F171:F172"/>
    <mergeCell ref="G171:G172"/>
    <mergeCell ref="H171:H172"/>
    <mergeCell ref="I171:I172"/>
    <mergeCell ref="J171:J172"/>
    <mergeCell ref="K171:K172"/>
    <mergeCell ref="R168:R170"/>
    <mergeCell ref="S168:S170"/>
    <mergeCell ref="T168:T170"/>
    <mergeCell ref="U168:U170"/>
    <mergeCell ref="V168:V170"/>
    <mergeCell ref="AD168:AD170"/>
    <mergeCell ref="K168:K170"/>
    <mergeCell ref="L168:L170"/>
    <mergeCell ref="M168:M170"/>
    <mergeCell ref="N168:N170"/>
    <mergeCell ref="V173:V174"/>
    <mergeCell ref="AD173:AD174"/>
    <mergeCell ref="AE173:AE174"/>
    <mergeCell ref="A175:A177"/>
    <mergeCell ref="D175:D177"/>
    <mergeCell ref="E175:E177"/>
    <mergeCell ref="F175:F177"/>
    <mergeCell ref="G175:G177"/>
    <mergeCell ref="H175:H177"/>
    <mergeCell ref="I175:I177"/>
    <mergeCell ref="O173:O174"/>
    <mergeCell ref="Q173:Q174"/>
    <mergeCell ref="R173:R174"/>
    <mergeCell ref="S173:S174"/>
    <mergeCell ref="T173:T174"/>
    <mergeCell ref="U173:U174"/>
    <mergeCell ref="I173:I174"/>
    <mergeCell ref="J173:J174"/>
    <mergeCell ref="K173:K174"/>
    <mergeCell ref="L173:L174"/>
    <mergeCell ref="M173:M174"/>
    <mergeCell ref="N173:N174"/>
    <mergeCell ref="A173:A174"/>
    <mergeCell ref="D173:D174"/>
    <mergeCell ref="E173:E174"/>
    <mergeCell ref="F173:F174"/>
    <mergeCell ref="G173:G174"/>
    <mergeCell ref="H173:H174"/>
    <mergeCell ref="V175:V177"/>
    <mergeCell ref="AC175:AC177"/>
    <mergeCell ref="AD175:AD177"/>
    <mergeCell ref="AE175:AE177"/>
    <mergeCell ref="A179:A182"/>
    <mergeCell ref="D179:D182"/>
    <mergeCell ref="E179:E182"/>
    <mergeCell ref="F179:F182"/>
    <mergeCell ref="G179:G182"/>
    <mergeCell ref="H179:H182"/>
    <mergeCell ref="P175:P177"/>
    <mergeCell ref="Q175:Q177"/>
    <mergeCell ref="R175:R177"/>
    <mergeCell ref="S175:S177"/>
    <mergeCell ref="T175:T177"/>
    <mergeCell ref="U175:U177"/>
    <mergeCell ref="J175:J177"/>
    <mergeCell ref="K175:K177"/>
    <mergeCell ref="L175:L177"/>
    <mergeCell ref="M175:M177"/>
    <mergeCell ref="N175:N177"/>
    <mergeCell ref="O175:O177"/>
    <mergeCell ref="V179:V182"/>
    <mergeCell ref="AD179:AD182"/>
    <mergeCell ref="AE179:AE182"/>
    <mergeCell ref="P181:P182"/>
    <mergeCell ref="AC181:AC182"/>
    <mergeCell ref="A183:A185"/>
    <mergeCell ref="D183:D185"/>
    <mergeCell ref="E183:E185"/>
    <mergeCell ref="F183:F185"/>
    <mergeCell ref="G183:G185"/>
    <mergeCell ref="O179:O182"/>
    <mergeCell ref="Q179:Q182"/>
    <mergeCell ref="R179:R182"/>
    <mergeCell ref="S179:S182"/>
    <mergeCell ref="T179:T182"/>
    <mergeCell ref="U179:U182"/>
    <mergeCell ref="I179:I182"/>
    <mergeCell ref="J179:J182"/>
    <mergeCell ref="K179:K182"/>
    <mergeCell ref="L179:L182"/>
    <mergeCell ref="M179:M182"/>
    <mergeCell ref="N179:N182"/>
    <mergeCell ref="U183:U185"/>
    <mergeCell ref="V183:V185"/>
    <mergeCell ref="AD183:AD185"/>
    <mergeCell ref="AE183:AE185"/>
    <mergeCell ref="P184:P185"/>
    <mergeCell ref="AC184:AC185"/>
    <mergeCell ref="N183:N185"/>
    <mergeCell ref="O183:O185"/>
    <mergeCell ref="Q183:Q185"/>
    <mergeCell ref="R183:R185"/>
    <mergeCell ref="S183:S185"/>
    <mergeCell ref="T183:T185"/>
    <mergeCell ref="H183:H185"/>
    <mergeCell ref="I183:I185"/>
    <mergeCell ref="J183:J185"/>
    <mergeCell ref="K183:K185"/>
    <mergeCell ref="L183:L185"/>
    <mergeCell ref="M183:M185"/>
    <mergeCell ref="V186:V188"/>
    <mergeCell ref="AD186:AD188"/>
    <mergeCell ref="AE186:AE188"/>
    <mergeCell ref="P187:P188"/>
    <mergeCell ref="AC187:AC188"/>
    <mergeCell ref="A189:A190"/>
    <mergeCell ref="D189:D190"/>
    <mergeCell ref="E189:E190"/>
    <mergeCell ref="F189:F190"/>
    <mergeCell ref="G189:G190"/>
    <mergeCell ref="O186:O188"/>
    <mergeCell ref="Q186:Q188"/>
    <mergeCell ref="R186:R188"/>
    <mergeCell ref="S186:S188"/>
    <mergeCell ref="T186:T188"/>
    <mergeCell ref="U186:U188"/>
    <mergeCell ref="I186:I188"/>
    <mergeCell ref="J186:J188"/>
    <mergeCell ref="K186:K188"/>
    <mergeCell ref="L186:L188"/>
    <mergeCell ref="M186:M188"/>
    <mergeCell ref="N186:N188"/>
    <mergeCell ref="A186:A188"/>
    <mergeCell ref="D186:D188"/>
    <mergeCell ref="E186:E188"/>
    <mergeCell ref="F186:F188"/>
    <mergeCell ref="G186:G188"/>
    <mergeCell ref="H186:H188"/>
    <mergeCell ref="T189:T190"/>
    <mergeCell ref="U189:U190"/>
    <mergeCell ref="V189:V190"/>
    <mergeCell ref="AC189:AC190"/>
    <mergeCell ref="AD189:AD190"/>
    <mergeCell ref="AE189:AE190"/>
    <mergeCell ref="N189:N190"/>
    <mergeCell ref="O189:O190"/>
    <mergeCell ref="P189:P190"/>
    <mergeCell ref="Q189:Q190"/>
    <mergeCell ref="R189:R190"/>
    <mergeCell ref="S189:S190"/>
    <mergeCell ref="H189:H190"/>
    <mergeCell ref="I189:I190"/>
    <mergeCell ref="J189:J190"/>
    <mergeCell ref="K189:K190"/>
    <mergeCell ref="L189:L190"/>
    <mergeCell ref="M189:M190"/>
    <mergeCell ref="U191:U192"/>
    <mergeCell ref="V191:V192"/>
    <mergeCell ref="AC191:AC192"/>
    <mergeCell ref="AD191:AD192"/>
    <mergeCell ref="AE191:AE192"/>
    <mergeCell ref="A193:A195"/>
    <mergeCell ref="D193:D195"/>
    <mergeCell ref="E193:E195"/>
    <mergeCell ref="F193:F195"/>
    <mergeCell ref="G193:G195"/>
    <mergeCell ref="O191:O192"/>
    <mergeCell ref="P191:P192"/>
    <mergeCell ref="Q191:Q192"/>
    <mergeCell ref="R191:R192"/>
    <mergeCell ref="S191:S192"/>
    <mergeCell ref="T191:T192"/>
    <mergeCell ref="I191:I192"/>
    <mergeCell ref="J191:J192"/>
    <mergeCell ref="K191:K192"/>
    <mergeCell ref="L191:L192"/>
    <mergeCell ref="M191:M192"/>
    <mergeCell ref="N191:N192"/>
    <mergeCell ref="A191:A192"/>
    <mergeCell ref="D191:D192"/>
    <mergeCell ref="E191:E192"/>
    <mergeCell ref="F191:F192"/>
    <mergeCell ref="G191:G192"/>
    <mergeCell ref="H191:H192"/>
    <mergeCell ref="AA194:AA195"/>
    <mergeCell ref="AB194:AB195"/>
    <mergeCell ref="A196:A199"/>
    <mergeCell ref="D196:D199"/>
    <mergeCell ref="E196:E199"/>
    <mergeCell ref="F196:F199"/>
    <mergeCell ref="G196:G199"/>
    <mergeCell ref="H196:H199"/>
    <mergeCell ref="I196:I199"/>
    <mergeCell ref="J196:J199"/>
    <mergeCell ref="T193:T195"/>
    <mergeCell ref="U193:U195"/>
    <mergeCell ref="V193:V195"/>
    <mergeCell ref="AC193:AC195"/>
    <mergeCell ref="AD193:AD195"/>
    <mergeCell ref="AE193:AE195"/>
    <mergeCell ref="W194:W195"/>
    <mergeCell ref="X194:X195"/>
    <mergeCell ref="Y194:Y195"/>
    <mergeCell ref="Z194:Z195"/>
    <mergeCell ref="N193:N195"/>
    <mergeCell ref="O193:O195"/>
    <mergeCell ref="P193:P195"/>
    <mergeCell ref="Q193:Q195"/>
    <mergeCell ref="R193:R195"/>
    <mergeCell ref="S193:S195"/>
    <mergeCell ref="H193:H195"/>
    <mergeCell ref="I193:I195"/>
    <mergeCell ref="J193:J195"/>
    <mergeCell ref="K193:K195"/>
    <mergeCell ref="L193:L195"/>
    <mergeCell ref="M193:M195"/>
    <mergeCell ref="AC196:AC199"/>
    <mergeCell ref="AD196:AD199"/>
    <mergeCell ref="AE196:AE199"/>
    <mergeCell ref="A200:A204"/>
    <mergeCell ref="D200:D204"/>
    <mergeCell ref="E200:E204"/>
    <mergeCell ref="F200:F204"/>
    <mergeCell ref="G200:G204"/>
    <mergeCell ref="H200:H204"/>
    <mergeCell ref="I200:I204"/>
    <mergeCell ref="Q196:Q199"/>
    <mergeCell ref="R196:R199"/>
    <mergeCell ref="S196:S199"/>
    <mergeCell ref="T196:T199"/>
    <mergeCell ref="U196:U199"/>
    <mergeCell ref="V196:V199"/>
    <mergeCell ref="K196:K199"/>
    <mergeCell ref="L196:L199"/>
    <mergeCell ref="M196:M199"/>
    <mergeCell ref="N196:N199"/>
    <mergeCell ref="O196:O199"/>
    <mergeCell ref="P196:P199"/>
    <mergeCell ref="V200:V204"/>
    <mergeCell ref="AC200:AC201"/>
    <mergeCell ref="AD200:AD204"/>
    <mergeCell ref="AE200:AE204"/>
    <mergeCell ref="P202:P204"/>
    <mergeCell ref="W202:W203"/>
    <mergeCell ref="AC202:AC204"/>
    <mergeCell ref="P200:P201"/>
    <mergeCell ref="Q200:Q204"/>
    <mergeCell ref="R200:R204"/>
    <mergeCell ref="S200:S204"/>
    <mergeCell ref="T200:T204"/>
    <mergeCell ref="U200:U204"/>
    <mergeCell ref="J200:J204"/>
    <mergeCell ref="K200:K204"/>
    <mergeCell ref="L200:L204"/>
    <mergeCell ref="M200:M204"/>
    <mergeCell ref="N200:N204"/>
    <mergeCell ref="O200:O204"/>
    <mergeCell ref="U205:U208"/>
    <mergeCell ref="V205:V208"/>
    <mergeCell ref="AC205:AC207"/>
    <mergeCell ref="AD205:AD208"/>
    <mergeCell ref="AE205:AE208"/>
    <mergeCell ref="A209:A214"/>
    <mergeCell ref="D209:D214"/>
    <mergeCell ref="E209:E214"/>
    <mergeCell ref="F209:F214"/>
    <mergeCell ref="G209:G214"/>
    <mergeCell ref="O205:O208"/>
    <mergeCell ref="P205:P207"/>
    <mergeCell ref="Q205:Q208"/>
    <mergeCell ref="R205:R208"/>
    <mergeCell ref="S205:S208"/>
    <mergeCell ref="T205:T208"/>
    <mergeCell ref="I205:I208"/>
    <mergeCell ref="J205:J208"/>
    <mergeCell ref="K205:K208"/>
    <mergeCell ref="L205:L208"/>
    <mergeCell ref="M205:M208"/>
    <mergeCell ref="N205:N208"/>
    <mergeCell ref="A205:A208"/>
    <mergeCell ref="D205:D208"/>
    <mergeCell ref="E205:E208"/>
    <mergeCell ref="F205:F208"/>
    <mergeCell ref="G205:G208"/>
    <mergeCell ref="H205:H208"/>
    <mergeCell ref="AE209:AE214"/>
    <mergeCell ref="A215:A219"/>
    <mergeCell ref="D215:D219"/>
    <mergeCell ref="E215:E219"/>
    <mergeCell ref="F215:F219"/>
    <mergeCell ref="G215:G219"/>
    <mergeCell ref="H215:H219"/>
    <mergeCell ref="I215:I219"/>
    <mergeCell ref="J215:J219"/>
    <mergeCell ref="K215:K219"/>
    <mergeCell ref="T209:T214"/>
    <mergeCell ref="U209:U214"/>
    <mergeCell ref="V209:V214"/>
    <mergeCell ref="W209:W211"/>
    <mergeCell ref="AC209:AC214"/>
    <mergeCell ref="AD209:AD214"/>
    <mergeCell ref="N209:N214"/>
    <mergeCell ref="O209:O214"/>
    <mergeCell ref="P209:P214"/>
    <mergeCell ref="Q209:Q214"/>
    <mergeCell ref="R209:R214"/>
    <mergeCell ref="S209:S214"/>
    <mergeCell ref="H209:H214"/>
    <mergeCell ref="I209:I214"/>
    <mergeCell ref="J209:J214"/>
    <mergeCell ref="K209:K214"/>
    <mergeCell ref="L209:L214"/>
    <mergeCell ref="M209:M214"/>
    <mergeCell ref="AD215:AD219"/>
    <mergeCell ref="AE215:AE219"/>
    <mergeCell ref="A220:A221"/>
    <mergeCell ref="D220:D221"/>
    <mergeCell ref="E220:E221"/>
    <mergeCell ref="F220:F221"/>
    <mergeCell ref="G220:G221"/>
    <mergeCell ref="H220:H221"/>
    <mergeCell ref="I220:I221"/>
    <mergeCell ref="J220:J221"/>
    <mergeCell ref="R215:R219"/>
    <mergeCell ref="S215:S219"/>
    <mergeCell ref="T215:T219"/>
    <mergeCell ref="U215:U219"/>
    <mergeCell ref="V215:V219"/>
    <mergeCell ref="AC215:AC219"/>
    <mergeCell ref="L215:L219"/>
    <mergeCell ref="M215:M219"/>
    <mergeCell ref="N215:N219"/>
    <mergeCell ref="O215:O219"/>
    <mergeCell ref="P215:P219"/>
    <mergeCell ref="Q215:Q219"/>
    <mergeCell ref="AE220:AE221"/>
    <mergeCell ref="A224:A227"/>
    <mergeCell ref="D224:D227"/>
    <mergeCell ref="E224:E227"/>
    <mergeCell ref="F224:F227"/>
    <mergeCell ref="G224:G227"/>
    <mergeCell ref="H224:H227"/>
    <mergeCell ref="I224:I227"/>
    <mergeCell ref="J224:J227"/>
    <mergeCell ref="K224:K227"/>
    <mergeCell ref="R220:R221"/>
    <mergeCell ref="S220:S221"/>
    <mergeCell ref="T220:T221"/>
    <mergeCell ref="U220:U221"/>
    <mergeCell ref="V220:V221"/>
    <mergeCell ref="AD220:AD221"/>
    <mergeCell ref="K220:K221"/>
    <mergeCell ref="L220:L221"/>
    <mergeCell ref="M220:M221"/>
    <mergeCell ref="N220:N221"/>
    <mergeCell ref="O220:O221"/>
    <mergeCell ref="Q220:Q221"/>
    <mergeCell ref="AD224:AD227"/>
    <mergeCell ref="AE224:AE227"/>
    <mergeCell ref="A232:A233"/>
    <mergeCell ref="D232:D233"/>
    <mergeCell ref="E232:E233"/>
    <mergeCell ref="F232:F233"/>
    <mergeCell ref="G232:G233"/>
    <mergeCell ref="H232:H233"/>
    <mergeCell ref="I232:I233"/>
    <mergeCell ref="J232:J233"/>
    <mergeCell ref="R224:R227"/>
    <mergeCell ref="S224:S227"/>
    <mergeCell ref="T224:T227"/>
    <mergeCell ref="U224:U227"/>
    <mergeCell ref="V224:V227"/>
    <mergeCell ref="AC224:AC225"/>
    <mergeCell ref="L224:L227"/>
    <mergeCell ref="M224:M227"/>
    <mergeCell ref="N224:N227"/>
    <mergeCell ref="O224:O227"/>
    <mergeCell ref="P224:P225"/>
    <mergeCell ref="Q224:Q227"/>
    <mergeCell ref="AE232:AE233"/>
    <mergeCell ref="A236:A238"/>
    <mergeCell ref="D236:D238"/>
    <mergeCell ref="E236:E238"/>
    <mergeCell ref="F236:F238"/>
    <mergeCell ref="G236:G238"/>
    <mergeCell ref="H236:H238"/>
    <mergeCell ref="I236:I238"/>
    <mergeCell ref="J236:J238"/>
    <mergeCell ref="K236:K238"/>
    <mergeCell ref="R232:R233"/>
    <mergeCell ref="S232:S233"/>
    <mergeCell ref="T232:T233"/>
    <mergeCell ref="U232:U233"/>
    <mergeCell ref="V232:V233"/>
    <mergeCell ref="AD232:AD233"/>
    <mergeCell ref="K232:K233"/>
    <mergeCell ref="L232:L233"/>
    <mergeCell ref="M232:M233"/>
    <mergeCell ref="N232:N233"/>
    <mergeCell ref="O232:O233"/>
    <mergeCell ref="Q232:Q233"/>
    <mergeCell ref="AD236:AD238"/>
    <mergeCell ref="AE236:AE238"/>
    <mergeCell ref="A240:A241"/>
    <mergeCell ref="D240:D241"/>
    <mergeCell ref="E240:E241"/>
    <mergeCell ref="F240:F241"/>
    <mergeCell ref="G240:G241"/>
    <mergeCell ref="H240:H241"/>
    <mergeCell ref="I240:I241"/>
    <mergeCell ref="J240:J241"/>
    <mergeCell ref="R236:R238"/>
    <mergeCell ref="S236:S238"/>
    <mergeCell ref="T236:T238"/>
    <mergeCell ref="U236:U238"/>
    <mergeCell ref="V236:V238"/>
    <mergeCell ref="AC236:AC238"/>
    <mergeCell ref="L236:L238"/>
    <mergeCell ref="M236:M238"/>
    <mergeCell ref="N236:N238"/>
    <mergeCell ref="O236:O238"/>
    <mergeCell ref="P236:P238"/>
    <mergeCell ref="Q236:Q238"/>
    <mergeCell ref="AC240:AC241"/>
    <mergeCell ref="AD240:AD241"/>
    <mergeCell ref="AE240:AE241"/>
    <mergeCell ref="A242:A243"/>
    <mergeCell ref="D242:D243"/>
    <mergeCell ref="E242:E243"/>
    <mergeCell ref="F242:F243"/>
    <mergeCell ref="G242:G243"/>
    <mergeCell ref="H242:H243"/>
    <mergeCell ref="I242:I243"/>
    <mergeCell ref="Q240:Q241"/>
    <mergeCell ref="R240:R241"/>
    <mergeCell ref="S240:S241"/>
    <mergeCell ref="T240:T241"/>
    <mergeCell ref="U240:U241"/>
    <mergeCell ref="V240:V241"/>
    <mergeCell ref="K240:K241"/>
    <mergeCell ref="L240:L241"/>
    <mergeCell ref="M240:M241"/>
    <mergeCell ref="N240:N241"/>
    <mergeCell ref="O240:O241"/>
    <mergeCell ref="P240:P241"/>
    <mergeCell ref="O245:O246"/>
    <mergeCell ref="Q245:Q246"/>
    <mergeCell ref="AD242:AD243"/>
    <mergeCell ref="AE242:AE243"/>
    <mergeCell ref="A245:A246"/>
    <mergeCell ref="D245:D246"/>
    <mergeCell ref="E245:E246"/>
    <mergeCell ref="F245:F246"/>
    <mergeCell ref="G245:G246"/>
    <mergeCell ref="H245:H246"/>
    <mergeCell ref="I245:I246"/>
    <mergeCell ref="J245:J246"/>
    <mergeCell ref="Q242:Q243"/>
    <mergeCell ref="R242:R243"/>
    <mergeCell ref="S242:S243"/>
    <mergeCell ref="T242:T243"/>
    <mergeCell ref="U242:U243"/>
    <mergeCell ref="V242:V243"/>
    <mergeCell ref="J242:J243"/>
    <mergeCell ref="K242:K243"/>
    <mergeCell ref="L242:L243"/>
    <mergeCell ref="M242:M243"/>
    <mergeCell ref="N242:N243"/>
    <mergeCell ref="O242:O243"/>
    <mergeCell ref="S247:S250"/>
    <mergeCell ref="T247:T250"/>
    <mergeCell ref="U247:U250"/>
    <mergeCell ref="V247:V250"/>
    <mergeCell ref="AD247:AD250"/>
    <mergeCell ref="AE247:AE250"/>
    <mergeCell ref="L247:L250"/>
    <mergeCell ref="M247:M250"/>
    <mergeCell ref="N247:N250"/>
    <mergeCell ref="O247:O250"/>
    <mergeCell ref="Q247:Q250"/>
    <mergeCell ref="R247:R250"/>
    <mergeCell ref="AE245:AE246"/>
    <mergeCell ref="A247:A250"/>
    <mergeCell ref="D247:D250"/>
    <mergeCell ref="E247:E250"/>
    <mergeCell ref="F247:F250"/>
    <mergeCell ref="G247:G250"/>
    <mergeCell ref="H247:H250"/>
    <mergeCell ref="I247:I250"/>
    <mergeCell ref="J247:J250"/>
    <mergeCell ref="K247:K250"/>
    <mergeCell ref="R245:R246"/>
    <mergeCell ref="S245:S246"/>
    <mergeCell ref="T245:T246"/>
    <mergeCell ref="U245:U246"/>
    <mergeCell ref="V245:V246"/>
    <mergeCell ref="AD245:AD246"/>
    <mergeCell ref="K245:K246"/>
    <mergeCell ref="L245:L246"/>
    <mergeCell ref="M245:M246"/>
    <mergeCell ref="N245:N246"/>
    <mergeCell ref="A255:A257"/>
    <mergeCell ref="D255:D257"/>
    <mergeCell ref="E255:E257"/>
    <mergeCell ref="F255:F257"/>
    <mergeCell ref="G255:G257"/>
    <mergeCell ref="H255:H257"/>
    <mergeCell ref="I255:I257"/>
    <mergeCell ref="O253:O254"/>
    <mergeCell ref="Q253:Q254"/>
    <mergeCell ref="R253:R254"/>
    <mergeCell ref="S253:S254"/>
    <mergeCell ref="T253:T254"/>
    <mergeCell ref="U253:U254"/>
    <mergeCell ref="I253:I254"/>
    <mergeCell ref="J253:J254"/>
    <mergeCell ref="K253:K254"/>
    <mergeCell ref="L253:L254"/>
    <mergeCell ref="M253:M254"/>
    <mergeCell ref="N253:N254"/>
    <mergeCell ref="A253:A254"/>
    <mergeCell ref="D253:D254"/>
    <mergeCell ref="E253:E254"/>
    <mergeCell ref="F253:F254"/>
    <mergeCell ref="G253:G254"/>
    <mergeCell ref="H253:H254"/>
    <mergeCell ref="V255:V257"/>
    <mergeCell ref="AC255:AC257"/>
    <mergeCell ref="AD255:AD257"/>
    <mergeCell ref="AE255:AE257"/>
    <mergeCell ref="P255:P257"/>
    <mergeCell ref="Q255:Q257"/>
    <mergeCell ref="R255:R257"/>
    <mergeCell ref="S255:S257"/>
    <mergeCell ref="T255:T257"/>
    <mergeCell ref="U255:U257"/>
    <mergeCell ref="J255:J257"/>
    <mergeCell ref="K255:K257"/>
    <mergeCell ref="L255:L257"/>
    <mergeCell ref="M255:M257"/>
    <mergeCell ref="N255:N257"/>
    <mergeCell ref="O255:O257"/>
    <mergeCell ref="V253:V254"/>
    <mergeCell ref="AD253:AD254"/>
    <mergeCell ref="AE253:AE254"/>
  </mergeCells>
  <conditionalFormatting sqref="N9 N205:N207 V205:V207 V220 N220 N39 V39 V157 N42 N44 N47 N58:N60 N67 N71 N160 N157 N163 N168 N171 N173 N183:N184 N186:N187 N189 N209 N222:N223 V42 V44 V47 V58:V60 V67 V71 V77 V160 V163 V168 V171 V173 V183:V184 V186:V187 V189 V209 V222:V223 X200:X203 N77 N101 N97 V101 V97 V125:V126 N125:N126 V178:V179 V175 N178:N179 N175 V196:W196 N196 V236 N236 V239:V240 N239:N240 Q64:V65 N64:N65 N50:N56 V50:V56 Q51:U56">
    <cfRule type="cellIs" dxfId="2019" priority="2017" operator="equal">
      <formula>"Extremo"</formula>
    </cfRule>
    <cfRule type="cellIs" dxfId="2018" priority="2018" operator="equal">
      <formula>"Alto"</formula>
    </cfRule>
    <cfRule type="cellIs" dxfId="2017" priority="2019" operator="equal">
      <formula>"Moderado"</formula>
    </cfRule>
    <cfRule type="cellIs" dxfId="2016" priority="2020" operator="equal">
      <formula>"Bajo"</formula>
    </cfRule>
  </conditionalFormatting>
  <conditionalFormatting sqref="N13 N20:N23 N87 N191 N193:N194 N200 N116 N151:N152 N228:N232 N244 N247 N16 N29:N32 N120 N124 N128:N130 N133:N135 N138 N142 N144:N145 N234:N235 N251:N252">
    <cfRule type="cellIs" dxfId="2015" priority="2013" operator="equal">
      <formula>"Extremo"</formula>
    </cfRule>
    <cfRule type="cellIs" dxfId="2014" priority="2014" operator="equal">
      <formula>"Alto"</formula>
    </cfRule>
    <cfRule type="cellIs" dxfId="2013" priority="2015" operator="equal">
      <formula>"Moderado"</formula>
    </cfRule>
    <cfRule type="cellIs" dxfId="2012" priority="2016" operator="equal">
      <formula>"Bajo"</formula>
    </cfRule>
  </conditionalFormatting>
  <conditionalFormatting sqref="V9 V87 V191 V193:V194 V200 V116 V151:V152 V228:V232 V244 V247 V29:V32 V16 V120 V124 V128:V130 V133:V135 V138 V142 V144:V145 V234:V235 V251:V252">
    <cfRule type="cellIs" dxfId="2011" priority="2009" operator="equal">
      <formula>"Extremo"</formula>
    </cfRule>
    <cfRule type="cellIs" dxfId="2010" priority="2010" operator="equal">
      <formula>"Alto"</formula>
    </cfRule>
    <cfRule type="cellIs" dxfId="2009" priority="2011" operator="equal">
      <formula>"Moderado"</formula>
    </cfRule>
    <cfRule type="cellIs" dxfId="2008" priority="2012" operator="equal">
      <formula>"Bajo"</formula>
    </cfRule>
  </conditionalFormatting>
  <conditionalFormatting sqref="N103:N104 N111">
    <cfRule type="cellIs" dxfId="2007" priority="2005" operator="equal">
      <formula>"Extremo"</formula>
    </cfRule>
    <cfRule type="cellIs" dxfId="2006" priority="2006" operator="equal">
      <formula>"Alto"</formula>
    </cfRule>
    <cfRule type="cellIs" dxfId="2005" priority="2007" operator="equal">
      <formula>"Moderado"</formula>
    </cfRule>
    <cfRule type="cellIs" dxfId="2004" priority="2008" operator="equal">
      <formula>"Bajo"</formula>
    </cfRule>
  </conditionalFormatting>
  <conditionalFormatting sqref="V103:V104 V111">
    <cfRule type="cellIs" dxfId="2003" priority="2001" operator="equal">
      <formula>"Extremo"</formula>
    </cfRule>
    <cfRule type="cellIs" dxfId="2002" priority="2002" operator="equal">
      <formula>"Alto"</formula>
    </cfRule>
    <cfRule type="cellIs" dxfId="2001" priority="2003" operator="equal">
      <formula>"Moderado"</formula>
    </cfRule>
    <cfRule type="cellIs" dxfId="2000" priority="2004" operator="equal">
      <formula>"Bajo"</formula>
    </cfRule>
  </conditionalFormatting>
  <conditionalFormatting sqref="N150">
    <cfRule type="cellIs" dxfId="1999" priority="1997" operator="equal">
      <formula>"Extremo"</formula>
    </cfRule>
    <cfRule type="cellIs" dxfId="1998" priority="1998" operator="equal">
      <formula>"Alto"</formula>
    </cfRule>
    <cfRule type="cellIs" dxfId="1997" priority="1999" operator="equal">
      <formula>"Moderado"</formula>
    </cfRule>
    <cfRule type="cellIs" dxfId="1996" priority="2000" operator="equal">
      <formula>"Bajo"</formula>
    </cfRule>
  </conditionalFormatting>
  <conditionalFormatting sqref="V150">
    <cfRule type="cellIs" dxfId="1995" priority="1993" operator="equal">
      <formula>"Extremo"</formula>
    </cfRule>
    <cfRule type="cellIs" dxfId="1994" priority="1994" operator="equal">
      <formula>"Alto"</formula>
    </cfRule>
    <cfRule type="cellIs" dxfId="1993" priority="1995" operator="equal">
      <formula>"Moderado"</formula>
    </cfRule>
    <cfRule type="cellIs" dxfId="1992" priority="1996" operator="equal">
      <formula>"Bajo"</formula>
    </cfRule>
  </conditionalFormatting>
  <conditionalFormatting sqref="N224">
    <cfRule type="cellIs" dxfId="1991" priority="1989" operator="equal">
      <formula>"Extremo"</formula>
    </cfRule>
    <cfRule type="cellIs" dxfId="1990" priority="1990" operator="equal">
      <formula>"Alto"</formula>
    </cfRule>
    <cfRule type="cellIs" dxfId="1989" priority="1991" operator="equal">
      <formula>"Moderado"</formula>
    </cfRule>
    <cfRule type="cellIs" dxfId="1988" priority="1992" operator="equal">
      <formula>"Bajo"</formula>
    </cfRule>
  </conditionalFormatting>
  <conditionalFormatting sqref="V224">
    <cfRule type="cellIs" dxfId="1987" priority="1985" operator="equal">
      <formula>"Extremo"</formula>
    </cfRule>
    <cfRule type="cellIs" dxfId="1986" priority="1986" operator="equal">
      <formula>"Alto"</formula>
    </cfRule>
    <cfRule type="cellIs" dxfId="1985" priority="1987" operator="equal">
      <formula>"Moderado"</formula>
    </cfRule>
    <cfRule type="cellIs" dxfId="1984" priority="1988" operator="equal">
      <formula>"Bajo"</formula>
    </cfRule>
  </conditionalFormatting>
  <conditionalFormatting sqref="N242">
    <cfRule type="cellIs" dxfId="1983" priority="1981" operator="equal">
      <formula>"Extremo"</formula>
    </cfRule>
    <cfRule type="cellIs" dxfId="1982" priority="1982" operator="equal">
      <formula>"Alto"</formula>
    </cfRule>
    <cfRule type="cellIs" dxfId="1981" priority="1983" operator="equal">
      <formula>"Moderado"</formula>
    </cfRule>
    <cfRule type="cellIs" dxfId="1980" priority="1984" operator="equal">
      <formula>"Bajo"</formula>
    </cfRule>
  </conditionalFormatting>
  <conditionalFormatting sqref="V242">
    <cfRule type="cellIs" dxfId="1979" priority="1977" operator="equal">
      <formula>"Extremo"</formula>
    </cfRule>
    <cfRule type="cellIs" dxfId="1978" priority="1978" operator="equal">
      <formula>"Alto"</formula>
    </cfRule>
    <cfRule type="cellIs" dxfId="1977" priority="1979" operator="equal">
      <formula>"Moderado"</formula>
    </cfRule>
    <cfRule type="cellIs" dxfId="1976" priority="1980" operator="equal">
      <formula>"Bajo"</formula>
    </cfRule>
  </conditionalFormatting>
  <conditionalFormatting sqref="V245">
    <cfRule type="cellIs" dxfId="1975" priority="1953" operator="equal">
      <formula>"Extremo"</formula>
    </cfRule>
    <cfRule type="cellIs" dxfId="1974" priority="1954" operator="equal">
      <formula>"Alto"</formula>
    </cfRule>
    <cfRule type="cellIs" dxfId="1973" priority="1955" operator="equal">
      <formula>"Moderado"</formula>
    </cfRule>
    <cfRule type="cellIs" dxfId="1972" priority="1956" operator="equal">
      <formula>"Bajo"</formula>
    </cfRule>
  </conditionalFormatting>
  <conditionalFormatting sqref="N37">
    <cfRule type="cellIs" dxfId="1971" priority="1973" operator="equal">
      <formula>"Extremo"</formula>
    </cfRule>
    <cfRule type="cellIs" dxfId="1970" priority="1974" operator="equal">
      <formula>"Alto"</formula>
    </cfRule>
    <cfRule type="cellIs" dxfId="1969" priority="1975" operator="equal">
      <formula>"Moderado"</formula>
    </cfRule>
    <cfRule type="cellIs" dxfId="1968" priority="1976" operator="equal">
      <formula>"Bajo"</formula>
    </cfRule>
  </conditionalFormatting>
  <conditionalFormatting sqref="V37">
    <cfRule type="cellIs" dxfId="1967" priority="1969" operator="equal">
      <formula>"Extremo"</formula>
    </cfRule>
    <cfRule type="cellIs" dxfId="1966" priority="1970" operator="equal">
      <formula>"Alto"</formula>
    </cfRule>
    <cfRule type="cellIs" dxfId="1965" priority="1971" operator="equal">
      <formula>"Moderado"</formula>
    </cfRule>
    <cfRule type="cellIs" dxfId="1964" priority="1972" operator="equal">
      <formula>"Bajo"</formula>
    </cfRule>
  </conditionalFormatting>
  <conditionalFormatting sqref="N88 N92 N95">
    <cfRule type="cellIs" dxfId="1963" priority="1965" operator="equal">
      <formula>"Extremo"</formula>
    </cfRule>
    <cfRule type="cellIs" dxfId="1962" priority="1966" operator="equal">
      <formula>"Alto"</formula>
    </cfRule>
    <cfRule type="cellIs" dxfId="1961" priority="1967" operator="equal">
      <formula>"Moderado"</formula>
    </cfRule>
    <cfRule type="cellIs" dxfId="1960" priority="1968" operator="equal">
      <formula>"Bajo"</formula>
    </cfRule>
  </conditionalFormatting>
  <conditionalFormatting sqref="V88 V92 V95">
    <cfRule type="cellIs" dxfId="1959" priority="1961" operator="equal">
      <formula>"Extremo"</formula>
    </cfRule>
    <cfRule type="cellIs" dxfId="1958" priority="1962" operator="equal">
      <formula>"Alto"</formula>
    </cfRule>
    <cfRule type="cellIs" dxfId="1957" priority="1963" operator="equal">
      <formula>"Moderado"</formula>
    </cfRule>
    <cfRule type="cellIs" dxfId="1956" priority="1964" operator="equal">
      <formula>"Bajo"</formula>
    </cfRule>
  </conditionalFormatting>
  <conditionalFormatting sqref="N245">
    <cfRule type="cellIs" dxfId="1955" priority="1957" operator="equal">
      <formula>"Extremo"</formula>
    </cfRule>
    <cfRule type="cellIs" dxfId="1954" priority="1958" operator="equal">
      <formula>"Alto"</formula>
    </cfRule>
    <cfRule type="cellIs" dxfId="1953" priority="1959" operator="equal">
      <formula>"Moderado"</formula>
    </cfRule>
    <cfRule type="cellIs" dxfId="1952" priority="1960" operator="equal">
      <formula>"Bajo"</formula>
    </cfRule>
  </conditionalFormatting>
  <conditionalFormatting sqref="N148">
    <cfRule type="cellIs" dxfId="1951" priority="1949" operator="equal">
      <formula>"Extremo"</formula>
    </cfRule>
    <cfRule type="cellIs" dxfId="1950" priority="1950" operator="equal">
      <formula>"Alto"</formula>
    </cfRule>
    <cfRule type="cellIs" dxfId="1949" priority="1951" operator="equal">
      <formula>"Moderado"</formula>
    </cfRule>
    <cfRule type="cellIs" dxfId="1948" priority="1952" operator="equal">
      <formula>"Bajo"</formula>
    </cfRule>
  </conditionalFormatting>
  <conditionalFormatting sqref="V148">
    <cfRule type="cellIs" dxfId="1947" priority="1945" operator="equal">
      <formula>"Extremo"</formula>
    </cfRule>
    <cfRule type="cellIs" dxfId="1946" priority="1946" operator="equal">
      <formula>"Alto"</formula>
    </cfRule>
    <cfRule type="cellIs" dxfId="1945" priority="1947" operator="equal">
      <formula>"Moderado"</formula>
    </cfRule>
    <cfRule type="cellIs" dxfId="1944" priority="1948" operator="equal">
      <formula>"Bajo"</formula>
    </cfRule>
  </conditionalFormatting>
  <conditionalFormatting sqref="N253">
    <cfRule type="cellIs" dxfId="1943" priority="1941" operator="equal">
      <formula>"Extremo"</formula>
    </cfRule>
    <cfRule type="cellIs" dxfId="1942" priority="1942" operator="equal">
      <formula>"Alto"</formula>
    </cfRule>
    <cfRule type="cellIs" dxfId="1941" priority="1943" operator="equal">
      <formula>"Moderado"</formula>
    </cfRule>
    <cfRule type="cellIs" dxfId="1940" priority="1944" operator="equal">
      <formula>"Bajo"</formula>
    </cfRule>
  </conditionalFormatting>
  <conditionalFormatting sqref="V253">
    <cfRule type="cellIs" dxfId="1939" priority="1937" operator="equal">
      <formula>"Extremo"</formula>
    </cfRule>
    <cfRule type="cellIs" dxfId="1938" priority="1938" operator="equal">
      <formula>"Alto"</formula>
    </cfRule>
    <cfRule type="cellIs" dxfId="1937" priority="1939" operator="equal">
      <formula>"Moderado"</formula>
    </cfRule>
    <cfRule type="cellIs" dxfId="1936" priority="1940" operator="equal">
      <formula>"Bajo"</formula>
    </cfRule>
  </conditionalFormatting>
  <conditionalFormatting sqref="N215 V215">
    <cfRule type="cellIs" dxfId="1935" priority="1933" operator="equal">
      <formula>"Extremo"</formula>
    </cfRule>
    <cfRule type="cellIs" dxfId="1934" priority="1934" operator="equal">
      <formula>"Alto"</formula>
    </cfRule>
    <cfRule type="cellIs" dxfId="1933" priority="1935" operator="equal">
      <formula>"Moderado"</formula>
    </cfRule>
    <cfRule type="cellIs" dxfId="1932" priority="1936" operator="equal">
      <formula>"Bajo"</formula>
    </cfRule>
  </conditionalFormatting>
  <conditionalFormatting sqref="N255">
    <cfRule type="cellIs" dxfId="1931" priority="1929" operator="equal">
      <formula>"Extremo"</formula>
    </cfRule>
    <cfRule type="cellIs" dxfId="1930" priority="1930" operator="equal">
      <formula>"Alto"</formula>
    </cfRule>
    <cfRule type="cellIs" dxfId="1929" priority="1931" operator="equal">
      <formula>"Moderado"</formula>
    </cfRule>
    <cfRule type="cellIs" dxfId="1928" priority="1932" operator="equal">
      <formula>"Bajo"</formula>
    </cfRule>
  </conditionalFormatting>
  <conditionalFormatting sqref="V255">
    <cfRule type="cellIs" dxfId="1927" priority="1925" operator="equal">
      <formula>"Extremo"</formula>
    </cfRule>
    <cfRule type="cellIs" dxfId="1926" priority="1926" operator="equal">
      <formula>"Alto"</formula>
    </cfRule>
    <cfRule type="cellIs" dxfId="1925" priority="1927" operator="equal">
      <formula>"Moderado"</formula>
    </cfRule>
    <cfRule type="cellIs" dxfId="1924" priority="1928" operator="equal">
      <formula>"Bajo"</formula>
    </cfRule>
  </conditionalFormatting>
  <conditionalFormatting sqref="M67">
    <cfRule type="cellIs" dxfId="1923" priority="1921" operator="equal">
      <formula>"Extremo"</formula>
    </cfRule>
    <cfRule type="cellIs" dxfId="1922" priority="1922" operator="equal">
      <formula>"Alto"</formula>
    </cfRule>
    <cfRule type="cellIs" dxfId="1921" priority="1923" operator="equal">
      <formula>"Moderado"</formula>
    </cfRule>
    <cfRule type="cellIs" dxfId="1920" priority="1924" operator="equal">
      <formula>"Bajo"</formula>
    </cfRule>
  </conditionalFormatting>
  <conditionalFormatting sqref="L67">
    <cfRule type="cellIs" dxfId="1919" priority="1917" operator="equal">
      <formula>"Extremo"</formula>
    </cfRule>
    <cfRule type="cellIs" dxfId="1918" priority="1918" operator="equal">
      <formula>"Alto"</formula>
    </cfRule>
    <cfRule type="cellIs" dxfId="1917" priority="1919" operator="equal">
      <formula>"Moderado"</formula>
    </cfRule>
    <cfRule type="cellIs" dxfId="1916" priority="1920" operator="equal">
      <formula>"Bajo"</formula>
    </cfRule>
  </conditionalFormatting>
  <conditionalFormatting sqref="K67">
    <cfRule type="cellIs" dxfId="1915" priority="1913" operator="equal">
      <formula>"Extremo"</formula>
    </cfRule>
    <cfRule type="cellIs" dxfId="1914" priority="1914" operator="equal">
      <formula>"Alto"</formula>
    </cfRule>
    <cfRule type="cellIs" dxfId="1913" priority="1915" operator="equal">
      <formula>"Moderado"</formula>
    </cfRule>
    <cfRule type="cellIs" dxfId="1912" priority="1916" operator="equal">
      <formula>"Bajo"</formula>
    </cfRule>
  </conditionalFormatting>
  <conditionalFormatting sqref="J67">
    <cfRule type="cellIs" dxfId="1911" priority="1909" operator="equal">
      <formula>"Extremo"</formula>
    </cfRule>
    <cfRule type="cellIs" dxfId="1910" priority="1910" operator="equal">
      <formula>"Alto"</formula>
    </cfRule>
    <cfRule type="cellIs" dxfId="1909" priority="1911" operator="equal">
      <formula>"Moderado"</formula>
    </cfRule>
    <cfRule type="cellIs" dxfId="1908" priority="1912" operator="equal">
      <formula>"Bajo"</formula>
    </cfRule>
  </conditionalFormatting>
  <conditionalFormatting sqref="I67">
    <cfRule type="cellIs" dxfId="1907" priority="1905" operator="equal">
      <formula>"Extremo"</formula>
    </cfRule>
    <cfRule type="cellIs" dxfId="1906" priority="1906" operator="equal">
      <formula>"Alto"</formula>
    </cfRule>
    <cfRule type="cellIs" dxfId="1905" priority="1907" operator="equal">
      <formula>"Moderado"</formula>
    </cfRule>
    <cfRule type="cellIs" dxfId="1904" priority="1908" operator="equal">
      <formula>"Bajo"</formula>
    </cfRule>
  </conditionalFormatting>
  <conditionalFormatting sqref="H67">
    <cfRule type="cellIs" dxfId="1903" priority="1901" operator="equal">
      <formula>"Extremo"</formula>
    </cfRule>
    <cfRule type="cellIs" dxfId="1902" priority="1902" operator="equal">
      <formula>"Alto"</formula>
    </cfRule>
    <cfRule type="cellIs" dxfId="1901" priority="1903" operator="equal">
      <formula>"Moderado"</formula>
    </cfRule>
    <cfRule type="cellIs" dxfId="1900" priority="1904" operator="equal">
      <formula>"Bajo"</formula>
    </cfRule>
  </conditionalFormatting>
  <conditionalFormatting sqref="G67">
    <cfRule type="cellIs" dxfId="1899" priority="1897" operator="equal">
      <formula>"Extremo"</formula>
    </cfRule>
    <cfRule type="cellIs" dxfId="1898" priority="1898" operator="equal">
      <formula>"Alto"</formula>
    </cfRule>
    <cfRule type="cellIs" dxfId="1897" priority="1899" operator="equal">
      <formula>"Moderado"</formula>
    </cfRule>
    <cfRule type="cellIs" dxfId="1896" priority="1900" operator="equal">
      <formula>"Bajo"</formula>
    </cfRule>
  </conditionalFormatting>
  <conditionalFormatting sqref="L71">
    <cfRule type="cellIs" dxfId="1895" priority="1893" operator="equal">
      <formula>"Extremo"</formula>
    </cfRule>
    <cfRule type="cellIs" dxfId="1894" priority="1894" operator="equal">
      <formula>"Alto"</formula>
    </cfRule>
    <cfRule type="cellIs" dxfId="1893" priority="1895" operator="equal">
      <formula>"Moderado"</formula>
    </cfRule>
    <cfRule type="cellIs" dxfId="1892" priority="1896" operator="equal">
      <formula>"Bajo"</formula>
    </cfRule>
  </conditionalFormatting>
  <conditionalFormatting sqref="K71">
    <cfRule type="cellIs" dxfId="1891" priority="1889" operator="equal">
      <formula>"Extremo"</formula>
    </cfRule>
    <cfRule type="cellIs" dxfId="1890" priority="1890" operator="equal">
      <formula>"Alto"</formula>
    </cfRule>
    <cfRule type="cellIs" dxfId="1889" priority="1891" operator="equal">
      <formula>"Moderado"</formula>
    </cfRule>
    <cfRule type="cellIs" dxfId="1888" priority="1892" operator="equal">
      <formula>"Bajo"</formula>
    </cfRule>
  </conditionalFormatting>
  <conditionalFormatting sqref="J71">
    <cfRule type="cellIs" dxfId="1887" priority="1885" operator="equal">
      <formula>"Extremo"</formula>
    </cfRule>
    <cfRule type="cellIs" dxfId="1886" priority="1886" operator="equal">
      <formula>"Alto"</formula>
    </cfRule>
    <cfRule type="cellIs" dxfId="1885" priority="1887" operator="equal">
      <formula>"Moderado"</formula>
    </cfRule>
    <cfRule type="cellIs" dxfId="1884" priority="1888" operator="equal">
      <formula>"Bajo"</formula>
    </cfRule>
  </conditionalFormatting>
  <conditionalFormatting sqref="I71">
    <cfRule type="cellIs" dxfId="1883" priority="1881" operator="equal">
      <formula>"Extremo"</formula>
    </cfRule>
    <cfRule type="cellIs" dxfId="1882" priority="1882" operator="equal">
      <formula>"Alto"</formula>
    </cfRule>
    <cfRule type="cellIs" dxfId="1881" priority="1883" operator="equal">
      <formula>"Moderado"</formula>
    </cfRule>
    <cfRule type="cellIs" dxfId="1880" priority="1884" operator="equal">
      <formula>"Bajo"</formula>
    </cfRule>
  </conditionalFormatting>
  <conditionalFormatting sqref="H71">
    <cfRule type="cellIs" dxfId="1879" priority="1877" operator="equal">
      <formula>"Extremo"</formula>
    </cfRule>
    <cfRule type="cellIs" dxfId="1878" priority="1878" operator="equal">
      <formula>"Alto"</formula>
    </cfRule>
    <cfRule type="cellIs" dxfId="1877" priority="1879" operator="equal">
      <formula>"Moderado"</formula>
    </cfRule>
    <cfRule type="cellIs" dxfId="1876" priority="1880" operator="equal">
      <formula>"Bajo"</formula>
    </cfRule>
  </conditionalFormatting>
  <conditionalFormatting sqref="G71">
    <cfRule type="cellIs" dxfId="1875" priority="1873" operator="equal">
      <formula>"Extremo"</formula>
    </cfRule>
    <cfRule type="cellIs" dxfId="1874" priority="1874" operator="equal">
      <formula>"Alto"</formula>
    </cfRule>
    <cfRule type="cellIs" dxfId="1873" priority="1875" operator="equal">
      <formula>"Moderado"</formula>
    </cfRule>
    <cfRule type="cellIs" dxfId="1872" priority="1876" operator="equal">
      <formula>"Bajo"</formula>
    </cfRule>
  </conditionalFormatting>
  <conditionalFormatting sqref="L88">
    <cfRule type="cellIs" dxfId="1871" priority="1869" operator="equal">
      <formula>"Extremo"</formula>
    </cfRule>
    <cfRule type="cellIs" dxfId="1870" priority="1870" operator="equal">
      <formula>"Alto"</formula>
    </cfRule>
    <cfRule type="cellIs" dxfId="1869" priority="1871" operator="equal">
      <formula>"Moderado"</formula>
    </cfRule>
    <cfRule type="cellIs" dxfId="1868" priority="1872" operator="equal">
      <formula>"Bajo"</formula>
    </cfRule>
  </conditionalFormatting>
  <conditionalFormatting sqref="K88">
    <cfRule type="cellIs" dxfId="1867" priority="1865" operator="equal">
      <formula>"Extremo"</formula>
    </cfRule>
    <cfRule type="cellIs" dxfId="1866" priority="1866" operator="equal">
      <formula>"Alto"</formula>
    </cfRule>
    <cfRule type="cellIs" dxfId="1865" priority="1867" operator="equal">
      <formula>"Moderado"</formula>
    </cfRule>
    <cfRule type="cellIs" dxfId="1864" priority="1868" operator="equal">
      <formula>"Bajo"</formula>
    </cfRule>
  </conditionalFormatting>
  <conditionalFormatting sqref="J88">
    <cfRule type="cellIs" dxfId="1863" priority="1861" operator="equal">
      <formula>"Extremo"</formula>
    </cfRule>
    <cfRule type="cellIs" dxfId="1862" priority="1862" operator="equal">
      <formula>"Alto"</formula>
    </cfRule>
    <cfRule type="cellIs" dxfId="1861" priority="1863" operator="equal">
      <formula>"Moderado"</formula>
    </cfRule>
    <cfRule type="cellIs" dxfId="1860" priority="1864" operator="equal">
      <formula>"Bajo"</formula>
    </cfRule>
  </conditionalFormatting>
  <conditionalFormatting sqref="I88">
    <cfRule type="cellIs" dxfId="1859" priority="1857" operator="equal">
      <formula>"Extremo"</formula>
    </cfRule>
    <cfRule type="cellIs" dxfId="1858" priority="1858" operator="equal">
      <formula>"Alto"</formula>
    </cfRule>
    <cfRule type="cellIs" dxfId="1857" priority="1859" operator="equal">
      <formula>"Moderado"</formula>
    </cfRule>
    <cfRule type="cellIs" dxfId="1856" priority="1860" operator="equal">
      <formula>"Bajo"</formula>
    </cfRule>
  </conditionalFormatting>
  <conditionalFormatting sqref="H88">
    <cfRule type="cellIs" dxfId="1855" priority="1853" operator="equal">
      <formula>"Extremo"</formula>
    </cfRule>
    <cfRule type="cellIs" dxfId="1854" priority="1854" operator="equal">
      <formula>"Alto"</formula>
    </cfRule>
    <cfRule type="cellIs" dxfId="1853" priority="1855" operator="equal">
      <formula>"Moderado"</formula>
    </cfRule>
    <cfRule type="cellIs" dxfId="1852" priority="1856" operator="equal">
      <formula>"Bajo"</formula>
    </cfRule>
  </conditionalFormatting>
  <conditionalFormatting sqref="G88">
    <cfRule type="cellIs" dxfId="1851" priority="1849" operator="equal">
      <formula>"Extremo"</formula>
    </cfRule>
    <cfRule type="cellIs" dxfId="1850" priority="1850" operator="equal">
      <formula>"Alto"</formula>
    </cfRule>
    <cfRule type="cellIs" dxfId="1849" priority="1851" operator="equal">
      <formula>"Moderado"</formula>
    </cfRule>
    <cfRule type="cellIs" dxfId="1848" priority="1852" operator="equal">
      <formula>"Bajo"</formula>
    </cfRule>
  </conditionalFormatting>
  <conditionalFormatting sqref="M92">
    <cfRule type="cellIs" dxfId="1847" priority="1845" operator="equal">
      <formula>"Extremo"</formula>
    </cfRule>
    <cfRule type="cellIs" dxfId="1846" priority="1846" operator="equal">
      <formula>"Alto"</formula>
    </cfRule>
    <cfRule type="cellIs" dxfId="1845" priority="1847" operator="equal">
      <formula>"Moderado"</formula>
    </cfRule>
    <cfRule type="cellIs" dxfId="1844" priority="1848" operator="equal">
      <formula>"Bajo"</formula>
    </cfRule>
  </conditionalFormatting>
  <conditionalFormatting sqref="L92">
    <cfRule type="cellIs" dxfId="1843" priority="1841" operator="equal">
      <formula>"Extremo"</formula>
    </cfRule>
    <cfRule type="cellIs" dxfId="1842" priority="1842" operator="equal">
      <formula>"Alto"</formula>
    </cfRule>
    <cfRule type="cellIs" dxfId="1841" priority="1843" operator="equal">
      <formula>"Moderado"</formula>
    </cfRule>
    <cfRule type="cellIs" dxfId="1840" priority="1844" operator="equal">
      <formula>"Bajo"</formula>
    </cfRule>
  </conditionalFormatting>
  <conditionalFormatting sqref="K92">
    <cfRule type="cellIs" dxfId="1839" priority="1837" operator="equal">
      <formula>"Extremo"</formula>
    </cfRule>
    <cfRule type="cellIs" dxfId="1838" priority="1838" operator="equal">
      <formula>"Alto"</formula>
    </cfRule>
    <cfRule type="cellIs" dxfId="1837" priority="1839" operator="equal">
      <formula>"Moderado"</formula>
    </cfRule>
    <cfRule type="cellIs" dxfId="1836" priority="1840" operator="equal">
      <formula>"Bajo"</formula>
    </cfRule>
  </conditionalFormatting>
  <conditionalFormatting sqref="J92">
    <cfRule type="cellIs" dxfId="1835" priority="1833" operator="equal">
      <formula>"Extremo"</formula>
    </cfRule>
    <cfRule type="cellIs" dxfId="1834" priority="1834" operator="equal">
      <formula>"Alto"</formula>
    </cfRule>
    <cfRule type="cellIs" dxfId="1833" priority="1835" operator="equal">
      <formula>"Moderado"</formula>
    </cfRule>
    <cfRule type="cellIs" dxfId="1832" priority="1836" operator="equal">
      <formula>"Bajo"</formula>
    </cfRule>
  </conditionalFormatting>
  <conditionalFormatting sqref="I92">
    <cfRule type="cellIs" dxfId="1831" priority="1829" operator="equal">
      <formula>"Extremo"</formula>
    </cfRule>
    <cfRule type="cellIs" dxfId="1830" priority="1830" operator="equal">
      <formula>"Alto"</formula>
    </cfRule>
    <cfRule type="cellIs" dxfId="1829" priority="1831" operator="equal">
      <formula>"Moderado"</formula>
    </cfRule>
    <cfRule type="cellIs" dxfId="1828" priority="1832" operator="equal">
      <formula>"Bajo"</formula>
    </cfRule>
  </conditionalFormatting>
  <conditionalFormatting sqref="H92">
    <cfRule type="cellIs" dxfId="1827" priority="1825" operator="equal">
      <formula>"Extremo"</formula>
    </cfRule>
    <cfRule type="cellIs" dxfId="1826" priority="1826" operator="equal">
      <formula>"Alto"</formula>
    </cfRule>
    <cfRule type="cellIs" dxfId="1825" priority="1827" operator="equal">
      <formula>"Moderado"</formula>
    </cfRule>
    <cfRule type="cellIs" dxfId="1824" priority="1828" operator="equal">
      <formula>"Bajo"</formula>
    </cfRule>
  </conditionalFormatting>
  <conditionalFormatting sqref="G92">
    <cfRule type="cellIs" dxfId="1823" priority="1821" operator="equal">
      <formula>"Extremo"</formula>
    </cfRule>
    <cfRule type="cellIs" dxfId="1822" priority="1822" operator="equal">
      <formula>"Alto"</formula>
    </cfRule>
    <cfRule type="cellIs" dxfId="1821" priority="1823" operator="equal">
      <formula>"Moderado"</formula>
    </cfRule>
    <cfRule type="cellIs" dxfId="1820" priority="1824" operator="equal">
      <formula>"Bajo"</formula>
    </cfRule>
  </conditionalFormatting>
  <conditionalFormatting sqref="L95">
    <cfRule type="cellIs" dxfId="1819" priority="1817" operator="equal">
      <formula>"Extremo"</formula>
    </cfRule>
    <cfRule type="cellIs" dxfId="1818" priority="1818" operator="equal">
      <formula>"Alto"</formula>
    </cfRule>
    <cfRule type="cellIs" dxfId="1817" priority="1819" operator="equal">
      <formula>"Moderado"</formula>
    </cfRule>
    <cfRule type="cellIs" dxfId="1816" priority="1820" operator="equal">
      <formula>"Bajo"</formula>
    </cfRule>
  </conditionalFormatting>
  <conditionalFormatting sqref="K95">
    <cfRule type="cellIs" dxfId="1815" priority="1813" operator="equal">
      <formula>"Extremo"</formula>
    </cfRule>
    <cfRule type="cellIs" dxfId="1814" priority="1814" operator="equal">
      <formula>"Alto"</formula>
    </cfRule>
    <cfRule type="cellIs" dxfId="1813" priority="1815" operator="equal">
      <formula>"Moderado"</formula>
    </cfRule>
    <cfRule type="cellIs" dxfId="1812" priority="1816" operator="equal">
      <formula>"Bajo"</formula>
    </cfRule>
  </conditionalFormatting>
  <conditionalFormatting sqref="J95">
    <cfRule type="cellIs" dxfId="1811" priority="1809" operator="equal">
      <formula>"Extremo"</formula>
    </cfRule>
    <cfRule type="cellIs" dxfId="1810" priority="1810" operator="equal">
      <formula>"Alto"</formula>
    </cfRule>
    <cfRule type="cellIs" dxfId="1809" priority="1811" operator="equal">
      <formula>"Moderado"</formula>
    </cfRule>
    <cfRule type="cellIs" dxfId="1808" priority="1812" operator="equal">
      <formula>"Bajo"</formula>
    </cfRule>
  </conditionalFormatting>
  <conditionalFormatting sqref="I95">
    <cfRule type="cellIs" dxfId="1807" priority="1805" operator="equal">
      <formula>"Extremo"</formula>
    </cfRule>
    <cfRule type="cellIs" dxfId="1806" priority="1806" operator="equal">
      <formula>"Alto"</formula>
    </cfRule>
    <cfRule type="cellIs" dxfId="1805" priority="1807" operator="equal">
      <formula>"Moderado"</formula>
    </cfRule>
    <cfRule type="cellIs" dxfId="1804" priority="1808" operator="equal">
      <formula>"Bajo"</formula>
    </cfRule>
  </conditionalFormatting>
  <conditionalFormatting sqref="H95">
    <cfRule type="cellIs" dxfId="1803" priority="1801" operator="equal">
      <formula>"Extremo"</formula>
    </cfRule>
    <cfRule type="cellIs" dxfId="1802" priority="1802" operator="equal">
      <formula>"Alto"</formula>
    </cfRule>
    <cfRule type="cellIs" dxfId="1801" priority="1803" operator="equal">
      <formula>"Moderado"</formula>
    </cfRule>
    <cfRule type="cellIs" dxfId="1800" priority="1804" operator="equal">
      <formula>"Bajo"</formula>
    </cfRule>
  </conditionalFormatting>
  <conditionalFormatting sqref="G95">
    <cfRule type="cellIs" dxfId="1799" priority="1797" operator="equal">
      <formula>"Extremo"</formula>
    </cfRule>
    <cfRule type="cellIs" dxfId="1798" priority="1798" operator="equal">
      <formula>"Alto"</formula>
    </cfRule>
    <cfRule type="cellIs" dxfId="1797" priority="1799" operator="equal">
      <formula>"Moderado"</formula>
    </cfRule>
    <cfRule type="cellIs" dxfId="1796" priority="1800" operator="equal">
      <formula>"Bajo"</formula>
    </cfRule>
  </conditionalFormatting>
  <conditionalFormatting sqref="L101">
    <cfRule type="cellIs" dxfId="1795" priority="1793" operator="equal">
      <formula>"Extremo"</formula>
    </cfRule>
    <cfRule type="cellIs" dxfId="1794" priority="1794" operator="equal">
      <formula>"Alto"</formula>
    </cfRule>
    <cfRule type="cellIs" dxfId="1793" priority="1795" operator="equal">
      <formula>"Moderado"</formula>
    </cfRule>
    <cfRule type="cellIs" dxfId="1792" priority="1796" operator="equal">
      <formula>"Bajo"</formula>
    </cfRule>
  </conditionalFormatting>
  <conditionalFormatting sqref="K101">
    <cfRule type="cellIs" dxfId="1791" priority="1789" operator="equal">
      <formula>"Extremo"</formula>
    </cfRule>
    <cfRule type="cellIs" dxfId="1790" priority="1790" operator="equal">
      <formula>"Alto"</formula>
    </cfRule>
    <cfRule type="cellIs" dxfId="1789" priority="1791" operator="equal">
      <formula>"Moderado"</formula>
    </cfRule>
    <cfRule type="cellIs" dxfId="1788" priority="1792" operator="equal">
      <formula>"Bajo"</formula>
    </cfRule>
  </conditionalFormatting>
  <conditionalFormatting sqref="J101">
    <cfRule type="cellIs" dxfId="1787" priority="1785" operator="equal">
      <formula>"Extremo"</formula>
    </cfRule>
    <cfRule type="cellIs" dxfId="1786" priority="1786" operator="equal">
      <formula>"Alto"</formula>
    </cfRule>
    <cfRule type="cellIs" dxfId="1785" priority="1787" operator="equal">
      <formula>"Moderado"</formula>
    </cfRule>
    <cfRule type="cellIs" dxfId="1784" priority="1788" operator="equal">
      <formula>"Bajo"</formula>
    </cfRule>
  </conditionalFormatting>
  <conditionalFormatting sqref="I101">
    <cfRule type="cellIs" dxfId="1783" priority="1781" operator="equal">
      <formula>"Extremo"</formula>
    </cfRule>
    <cfRule type="cellIs" dxfId="1782" priority="1782" operator="equal">
      <formula>"Alto"</formula>
    </cfRule>
    <cfRule type="cellIs" dxfId="1781" priority="1783" operator="equal">
      <formula>"Moderado"</formula>
    </cfRule>
    <cfRule type="cellIs" dxfId="1780" priority="1784" operator="equal">
      <formula>"Bajo"</formula>
    </cfRule>
  </conditionalFormatting>
  <conditionalFormatting sqref="H101">
    <cfRule type="cellIs" dxfId="1779" priority="1777" operator="equal">
      <formula>"Extremo"</formula>
    </cfRule>
    <cfRule type="cellIs" dxfId="1778" priority="1778" operator="equal">
      <formula>"Alto"</formula>
    </cfRule>
    <cfRule type="cellIs" dxfId="1777" priority="1779" operator="equal">
      <formula>"Moderado"</formula>
    </cfRule>
    <cfRule type="cellIs" dxfId="1776" priority="1780" operator="equal">
      <formula>"Bajo"</formula>
    </cfRule>
  </conditionalFormatting>
  <conditionalFormatting sqref="G101">
    <cfRule type="cellIs" dxfId="1775" priority="1773" operator="equal">
      <formula>"Extremo"</formula>
    </cfRule>
    <cfRule type="cellIs" dxfId="1774" priority="1774" operator="equal">
      <formula>"Alto"</formula>
    </cfRule>
    <cfRule type="cellIs" dxfId="1773" priority="1775" operator="equal">
      <formula>"Moderado"</formula>
    </cfRule>
    <cfRule type="cellIs" dxfId="1772" priority="1776" operator="equal">
      <formula>"Bajo"</formula>
    </cfRule>
  </conditionalFormatting>
  <conditionalFormatting sqref="L103:L104">
    <cfRule type="cellIs" dxfId="1771" priority="1769" operator="equal">
      <formula>"Extremo"</formula>
    </cfRule>
    <cfRule type="cellIs" dxfId="1770" priority="1770" operator="equal">
      <formula>"Alto"</formula>
    </cfRule>
    <cfRule type="cellIs" dxfId="1769" priority="1771" operator="equal">
      <formula>"Moderado"</formula>
    </cfRule>
    <cfRule type="cellIs" dxfId="1768" priority="1772" operator="equal">
      <formula>"Bajo"</formula>
    </cfRule>
  </conditionalFormatting>
  <conditionalFormatting sqref="K103:K104">
    <cfRule type="cellIs" dxfId="1767" priority="1765" operator="equal">
      <formula>"Extremo"</formula>
    </cfRule>
    <cfRule type="cellIs" dxfId="1766" priority="1766" operator="equal">
      <formula>"Alto"</formula>
    </cfRule>
    <cfRule type="cellIs" dxfId="1765" priority="1767" operator="equal">
      <formula>"Moderado"</formula>
    </cfRule>
    <cfRule type="cellIs" dxfId="1764" priority="1768" operator="equal">
      <formula>"Bajo"</formula>
    </cfRule>
  </conditionalFormatting>
  <conditionalFormatting sqref="J103:J104">
    <cfRule type="cellIs" dxfId="1763" priority="1761" operator="equal">
      <formula>"Extremo"</formula>
    </cfRule>
    <cfRule type="cellIs" dxfId="1762" priority="1762" operator="equal">
      <formula>"Alto"</formula>
    </cfRule>
    <cfRule type="cellIs" dxfId="1761" priority="1763" operator="equal">
      <formula>"Moderado"</formula>
    </cfRule>
    <cfRule type="cellIs" dxfId="1760" priority="1764" operator="equal">
      <formula>"Bajo"</formula>
    </cfRule>
  </conditionalFormatting>
  <conditionalFormatting sqref="I103:I104">
    <cfRule type="cellIs" dxfId="1759" priority="1757" operator="equal">
      <formula>"Extremo"</formula>
    </cfRule>
    <cfRule type="cellIs" dxfId="1758" priority="1758" operator="equal">
      <formula>"Alto"</formula>
    </cfRule>
    <cfRule type="cellIs" dxfId="1757" priority="1759" operator="equal">
      <formula>"Moderado"</formula>
    </cfRule>
    <cfRule type="cellIs" dxfId="1756" priority="1760" operator="equal">
      <formula>"Bajo"</formula>
    </cfRule>
  </conditionalFormatting>
  <conditionalFormatting sqref="H103:H104">
    <cfRule type="cellIs" dxfId="1755" priority="1753" operator="equal">
      <formula>"Extremo"</formula>
    </cfRule>
    <cfRule type="cellIs" dxfId="1754" priority="1754" operator="equal">
      <formula>"Alto"</formula>
    </cfRule>
    <cfRule type="cellIs" dxfId="1753" priority="1755" operator="equal">
      <formula>"Moderado"</formula>
    </cfRule>
    <cfRule type="cellIs" dxfId="1752" priority="1756" operator="equal">
      <formula>"Bajo"</formula>
    </cfRule>
  </conditionalFormatting>
  <conditionalFormatting sqref="G103:G104">
    <cfRule type="cellIs" dxfId="1751" priority="1749" operator="equal">
      <formula>"Extremo"</formula>
    </cfRule>
    <cfRule type="cellIs" dxfId="1750" priority="1750" operator="equal">
      <formula>"Alto"</formula>
    </cfRule>
    <cfRule type="cellIs" dxfId="1749" priority="1751" operator="equal">
      <formula>"Moderado"</formula>
    </cfRule>
    <cfRule type="cellIs" dxfId="1748" priority="1752" operator="equal">
      <formula>"Bajo"</formula>
    </cfRule>
  </conditionalFormatting>
  <conditionalFormatting sqref="L111">
    <cfRule type="cellIs" dxfId="1747" priority="1745" operator="equal">
      <formula>"Extremo"</formula>
    </cfRule>
    <cfRule type="cellIs" dxfId="1746" priority="1746" operator="equal">
      <formula>"Alto"</formula>
    </cfRule>
    <cfRule type="cellIs" dxfId="1745" priority="1747" operator="equal">
      <formula>"Moderado"</formula>
    </cfRule>
    <cfRule type="cellIs" dxfId="1744" priority="1748" operator="equal">
      <formula>"Bajo"</formula>
    </cfRule>
  </conditionalFormatting>
  <conditionalFormatting sqref="K111">
    <cfRule type="cellIs" dxfId="1743" priority="1741" operator="equal">
      <formula>"Extremo"</formula>
    </cfRule>
    <cfRule type="cellIs" dxfId="1742" priority="1742" operator="equal">
      <formula>"Alto"</formula>
    </cfRule>
    <cfRule type="cellIs" dxfId="1741" priority="1743" operator="equal">
      <formula>"Moderado"</formula>
    </cfRule>
    <cfRule type="cellIs" dxfId="1740" priority="1744" operator="equal">
      <formula>"Bajo"</formula>
    </cfRule>
  </conditionalFormatting>
  <conditionalFormatting sqref="J111">
    <cfRule type="cellIs" dxfId="1739" priority="1737" operator="equal">
      <formula>"Extremo"</formula>
    </cfRule>
    <cfRule type="cellIs" dxfId="1738" priority="1738" operator="equal">
      <formula>"Alto"</formula>
    </cfRule>
    <cfRule type="cellIs" dxfId="1737" priority="1739" operator="equal">
      <formula>"Moderado"</formula>
    </cfRule>
    <cfRule type="cellIs" dxfId="1736" priority="1740" operator="equal">
      <formula>"Bajo"</formula>
    </cfRule>
  </conditionalFormatting>
  <conditionalFormatting sqref="I111">
    <cfRule type="cellIs" dxfId="1735" priority="1733" operator="equal">
      <formula>"Extremo"</formula>
    </cfRule>
    <cfRule type="cellIs" dxfId="1734" priority="1734" operator="equal">
      <formula>"Alto"</formula>
    </cfRule>
    <cfRule type="cellIs" dxfId="1733" priority="1735" operator="equal">
      <formula>"Moderado"</formula>
    </cfRule>
    <cfRule type="cellIs" dxfId="1732" priority="1736" operator="equal">
      <formula>"Bajo"</formula>
    </cfRule>
  </conditionalFormatting>
  <conditionalFormatting sqref="H111">
    <cfRule type="cellIs" dxfId="1731" priority="1729" operator="equal">
      <formula>"Extremo"</formula>
    </cfRule>
    <cfRule type="cellIs" dxfId="1730" priority="1730" operator="equal">
      <formula>"Alto"</formula>
    </cfRule>
    <cfRule type="cellIs" dxfId="1729" priority="1731" operator="equal">
      <formula>"Moderado"</formula>
    </cfRule>
    <cfRule type="cellIs" dxfId="1728" priority="1732" operator="equal">
      <formula>"Bajo"</formula>
    </cfRule>
  </conditionalFormatting>
  <conditionalFormatting sqref="G111">
    <cfRule type="cellIs" dxfId="1727" priority="1725" operator="equal">
      <formula>"Extremo"</formula>
    </cfRule>
    <cfRule type="cellIs" dxfId="1726" priority="1726" operator="equal">
      <formula>"Alto"</formula>
    </cfRule>
    <cfRule type="cellIs" dxfId="1725" priority="1727" operator="equal">
      <formula>"Moderado"</formula>
    </cfRule>
    <cfRule type="cellIs" dxfId="1724" priority="1728" operator="equal">
      <formula>"Bajo"</formula>
    </cfRule>
  </conditionalFormatting>
  <conditionalFormatting sqref="L116">
    <cfRule type="cellIs" dxfId="1723" priority="1721" operator="equal">
      <formula>"Extremo"</formula>
    </cfRule>
    <cfRule type="cellIs" dxfId="1722" priority="1722" operator="equal">
      <formula>"Alto"</formula>
    </cfRule>
    <cfRule type="cellIs" dxfId="1721" priority="1723" operator="equal">
      <formula>"Moderado"</formula>
    </cfRule>
    <cfRule type="cellIs" dxfId="1720" priority="1724" operator="equal">
      <formula>"Bajo"</formula>
    </cfRule>
  </conditionalFormatting>
  <conditionalFormatting sqref="K116">
    <cfRule type="cellIs" dxfId="1719" priority="1717" operator="equal">
      <formula>"Extremo"</formula>
    </cfRule>
    <cfRule type="cellIs" dxfId="1718" priority="1718" operator="equal">
      <formula>"Alto"</formula>
    </cfRule>
    <cfRule type="cellIs" dxfId="1717" priority="1719" operator="equal">
      <formula>"Moderado"</formula>
    </cfRule>
    <cfRule type="cellIs" dxfId="1716" priority="1720" operator="equal">
      <formula>"Bajo"</formula>
    </cfRule>
  </conditionalFormatting>
  <conditionalFormatting sqref="J116">
    <cfRule type="cellIs" dxfId="1715" priority="1713" operator="equal">
      <formula>"Extremo"</formula>
    </cfRule>
    <cfRule type="cellIs" dxfId="1714" priority="1714" operator="equal">
      <formula>"Alto"</formula>
    </cfRule>
    <cfRule type="cellIs" dxfId="1713" priority="1715" operator="equal">
      <formula>"Moderado"</formula>
    </cfRule>
    <cfRule type="cellIs" dxfId="1712" priority="1716" operator="equal">
      <formula>"Bajo"</formula>
    </cfRule>
  </conditionalFormatting>
  <conditionalFormatting sqref="I116">
    <cfRule type="cellIs" dxfId="1711" priority="1709" operator="equal">
      <formula>"Extremo"</formula>
    </cfRule>
    <cfRule type="cellIs" dxfId="1710" priority="1710" operator="equal">
      <formula>"Alto"</formula>
    </cfRule>
    <cfRule type="cellIs" dxfId="1709" priority="1711" operator="equal">
      <formula>"Moderado"</formula>
    </cfRule>
    <cfRule type="cellIs" dxfId="1708" priority="1712" operator="equal">
      <formula>"Bajo"</formula>
    </cfRule>
  </conditionalFormatting>
  <conditionalFormatting sqref="H116">
    <cfRule type="cellIs" dxfId="1707" priority="1705" operator="equal">
      <formula>"Extremo"</formula>
    </cfRule>
    <cfRule type="cellIs" dxfId="1706" priority="1706" operator="equal">
      <formula>"Alto"</formula>
    </cfRule>
    <cfRule type="cellIs" dxfId="1705" priority="1707" operator="equal">
      <formula>"Moderado"</formula>
    </cfRule>
    <cfRule type="cellIs" dxfId="1704" priority="1708" operator="equal">
      <formula>"Bajo"</formula>
    </cfRule>
  </conditionalFormatting>
  <conditionalFormatting sqref="G116">
    <cfRule type="cellIs" dxfId="1703" priority="1701" operator="equal">
      <formula>"Extremo"</formula>
    </cfRule>
    <cfRule type="cellIs" dxfId="1702" priority="1702" operator="equal">
      <formula>"Alto"</formula>
    </cfRule>
    <cfRule type="cellIs" dxfId="1701" priority="1703" operator="equal">
      <formula>"Moderado"</formula>
    </cfRule>
    <cfRule type="cellIs" dxfId="1700" priority="1704" operator="equal">
      <formula>"Bajo"</formula>
    </cfRule>
  </conditionalFormatting>
  <conditionalFormatting sqref="L120">
    <cfRule type="cellIs" dxfId="1699" priority="1697" operator="equal">
      <formula>"Extremo"</formula>
    </cfRule>
    <cfRule type="cellIs" dxfId="1698" priority="1698" operator="equal">
      <formula>"Alto"</formula>
    </cfRule>
    <cfRule type="cellIs" dxfId="1697" priority="1699" operator="equal">
      <formula>"Moderado"</formula>
    </cfRule>
    <cfRule type="cellIs" dxfId="1696" priority="1700" operator="equal">
      <formula>"Bajo"</formula>
    </cfRule>
  </conditionalFormatting>
  <conditionalFormatting sqref="K120">
    <cfRule type="cellIs" dxfId="1695" priority="1693" operator="equal">
      <formula>"Extremo"</formula>
    </cfRule>
    <cfRule type="cellIs" dxfId="1694" priority="1694" operator="equal">
      <formula>"Alto"</formula>
    </cfRule>
    <cfRule type="cellIs" dxfId="1693" priority="1695" operator="equal">
      <formula>"Moderado"</formula>
    </cfRule>
    <cfRule type="cellIs" dxfId="1692" priority="1696" operator="equal">
      <formula>"Bajo"</formula>
    </cfRule>
  </conditionalFormatting>
  <conditionalFormatting sqref="J120">
    <cfRule type="cellIs" dxfId="1691" priority="1689" operator="equal">
      <formula>"Extremo"</formula>
    </cfRule>
    <cfRule type="cellIs" dxfId="1690" priority="1690" operator="equal">
      <formula>"Alto"</formula>
    </cfRule>
    <cfRule type="cellIs" dxfId="1689" priority="1691" operator="equal">
      <formula>"Moderado"</formula>
    </cfRule>
    <cfRule type="cellIs" dxfId="1688" priority="1692" operator="equal">
      <formula>"Bajo"</formula>
    </cfRule>
  </conditionalFormatting>
  <conditionalFormatting sqref="I120">
    <cfRule type="cellIs" dxfId="1687" priority="1685" operator="equal">
      <formula>"Extremo"</formula>
    </cfRule>
    <cfRule type="cellIs" dxfId="1686" priority="1686" operator="equal">
      <formula>"Alto"</formula>
    </cfRule>
    <cfRule type="cellIs" dxfId="1685" priority="1687" operator="equal">
      <formula>"Moderado"</formula>
    </cfRule>
    <cfRule type="cellIs" dxfId="1684" priority="1688" operator="equal">
      <formula>"Bajo"</formula>
    </cfRule>
  </conditionalFormatting>
  <conditionalFormatting sqref="H120">
    <cfRule type="cellIs" dxfId="1683" priority="1681" operator="equal">
      <formula>"Extremo"</formula>
    </cfRule>
    <cfRule type="cellIs" dxfId="1682" priority="1682" operator="equal">
      <formula>"Alto"</formula>
    </cfRule>
    <cfRule type="cellIs" dxfId="1681" priority="1683" operator="equal">
      <formula>"Moderado"</formula>
    </cfRule>
    <cfRule type="cellIs" dxfId="1680" priority="1684" operator="equal">
      <formula>"Bajo"</formula>
    </cfRule>
  </conditionalFormatting>
  <conditionalFormatting sqref="G120">
    <cfRule type="cellIs" dxfId="1679" priority="1677" operator="equal">
      <formula>"Extremo"</formula>
    </cfRule>
    <cfRule type="cellIs" dxfId="1678" priority="1678" operator="equal">
      <formula>"Alto"</formula>
    </cfRule>
    <cfRule type="cellIs" dxfId="1677" priority="1679" operator="equal">
      <formula>"Moderado"</formula>
    </cfRule>
    <cfRule type="cellIs" dxfId="1676" priority="1680" operator="equal">
      <formula>"Bajo"</formula>
    </cfRule>
  </conditionalFormatting>
  <conditionalFormatting sqref="M126">
    <cfRule type="cellIs" dxfId="1675" priority="1673" operator="equal">
      <formula>"Extremo"</formula>
    </cfRule>
    <cfRule type="cellIs" dxfId="1674" priority="1674" operator="equal">
      <formula>"Alto"</formula>
    </cfRule>
    <cfRule type="cellIs" dxfId="1673" priority="1675" operator="equal">
      <formula>"Moderado"</formula>
    </cfRule>
    <cfRule type="cellIs" dxfId="1672" priority="1676" operator="equal">
      <formula>"Bajo"</formula>
    </cfRule>
  </conditionalFormatting>
  <conditionalFormatting sqref="L126">
    <cfRule type="cellIs" dxfId="1671" priority="1669" operator="equal">
      <formula>"Extremo"</formula>
    </cfRule>
    <cfRule type="cellIs" dxfId="1670" priority="1670" operator="equal">
      <formula>"Alto"</formula>
    </cfRule>
    <cfRule type="cellIs" dxfId="1669" priority="1671" operator="equal">
      <formula>"Moderado"</formula>
    </cfRule>
    <cfRule type="cellIs" dxfId="1668" priority="1672" operator="equal">
      <formula>"Bajo"</formula>
    </cfRule>
  </conditionalFormatting>
  <conditionalFormatting sqref="K126">
    <cfRule type="cellIs" dxfId="1667" priority="1665" operator="equal">
      <formula>"Extremo"</formula>
    </cfRule>
    <cfRule type="cellIs" dxfId="1666" priority="1666" operator="equal">
      <formula>"Alto"</formula>
    </cfRule>
    <cfRule type="cellIs" dxfId="1665" priority="1667" operator="equal">
      <formula>"Moderado"</formula>
    </cfRule>
    <cfRule type="cellIs" dxfId="1664" priority="1668" operator="equal">
      <formula>"Bajo"</formula>
    </cfRule>
  </conditionalFormatting>
  <conditionalFormatting sqref="J126">
    <cfRule type="cellIs" dxfId="1663" priority="1661" operator="equal">
      <formula>"Extremo"</formula>
    </cfRule>
    <cfRule type="cellIs" dxfId="1662" priority="1662" operator="equal">
      <formula>"Alto"</formula>
    </cfRule>
    <cfRule type="cellIs" dxfId="1661" priority="1663" operator="equal">
      <formula>"Moderado"</formula>
    </cfRule>
    <cfRule type="cellIs" dxfId="1660" priority="1664" operator="equal">
      <formula>"Bajo"</formula>
    </cfRule>
  </conditionalFormatting>
  <conditionalFormatting sqref="I126">
    <cfRule type="cellIs" dxfId="1659" priority="1657" operator="equal">
      <formula>"Extremo"</formula>
    </cfRule>
    <cfRule type="cellIs" dxfId="1658" priority="1658" operator="equal">
      <formula>"Alto"</formula>
    </cfRule>
    <cfRule type="cellIs" dxfId="1657" priority="1659" operator="equal">
      <formula>"Moderado"</formula>
    </cfRule>
    <cfRule type="cellIs" dxfId="1656" priority="1660" operator="equal">
      <formula>"Bajo"</formula>
    </cfRule>
  </conditionalFormatting>
  <conditionalFormatting sqref="H126">
    <cfRule type="cellIs" dxfId="1655" priority="1653" operator="equal">
      <formula>"Extremo"</formula>
    </cfRule>
    <cfRule type="cellIs" dxfId="1654" priority="1654" operator="equal">
      <formula>"Alto"</formula>
    </cfRule>
    <cfRule type="cellIs" dxfId="1653" priority="1655" operator="equal">
      <formula>"Moderado"</formula>
    </cfRule>
    <cfRule type="cellIs" dxfId="1652" priority="1656" operator="equal">
      <formula>"Bajo"</formula>
    </cfRule>
  </conditionalFormatting>
  <conditionalFormatting sqref="G126">
    <cfRule type="cellIs" dxfId="1651" priority="1649" operator="equal">
      <formula>"Extremo"</formula>
    </cfRule>
    <cfRule type="cellIs" dxfId="1650" priority="1650" operator="equal">
      <formula>"Alto"</formula>
    </cfRule>
    <cfRule type="cellIs" dxfId="1649" priority="1651" operator="equal">
      <formula>"Moderado"</formula>
    </cfRule>
    <cfRule type="cellIs" dxfId="1648" priority="1652" operator="equal">
      <formula>"Bajo"</formula>
    </cfRule>
  </conditionalFormatting>
  <conditionalFormatting sqref="L130">
    <cfRule type="cellIs" dxfId="1647" priority="1645" operator="equal">
      <formula>"Extremo"</formula>
    </cfRule>
    <cfRule type="cellIs" dxfId="1646" priority="1646" operator="equal">
      <formula>"Alto"</formula>
    </cfRule>
    <cfRule type="cellIs" dxfId="1645" priority="1647" operator="equal">
      <formula>"Moderado"</formula>
    </cfRule>
    <cfRule type="cellIs" dxfId="1644" priority="1648" operator="equal">
      <formula>"Bajo"</formula>
    </cfRule>
  </conditionalFormatting>
  <conditionalFormatting sqref="K130">
    <cfRule type="cellIs" dxfId="1643" priority="1641" operator="equal">
      <formula>"Extremo"</formula>
    </cfRule>
    <cfRule type="cellIs" dxfId="1642" priority="1642" operator="equal">
      <formula>"Alto"</formula>
    </cfRule>
    <cfRule type="cellIs" dxfId="1641" priority="1643" operator="equal">
      <formula>"Moderado"</formula>
    </cfRule>
    <cfRule type="cellIs" dxfId="1640" priority="1644" operator="equal">
      <formula>"Bajo"</formula>
    </cfRule>
  </conditionalFormatting>
  <conditionalFormatting sqref="J130">
    <cfRule type="cellIs" dxfId="1639" priority="1637" operator="equal">
      <formula>"Extremo"</formula>
    </cfRule>
    <cfRule type="cellIs" dxfId="1638" priority="1638" operator="equal">
      <formula>"Alto"</formula>
    </cfRule>
    <cfRule type="cellIs" dxfId="1637" priority="1639" operator="equal">
      <formula>"Moderado"</formula>
    </cfRule>
    <cfRule type="cellIs" dxfId="1636" priority="1640" operator="equal">
      <formula>"Bajo"</formula>
    </cfRule>
  </conditionalFormatting>
  <conditionalFormatting sqref="I130">
    <cfRule type="cellIs" dxfId="1635" priority="1633" operator="equal">
      <formula>"Extremo"</formula>
    </cfRule>
    <cfRule type="cellIs" dxfId="1634" priority="1634" operator="equal">
      <formula>"Alto"</formula>
    </cfRule>
    <cfRule type="cellIs" dxfId="1633" priority="1635" operator="equal">
      <formula>"Moderado"</formula>
    </cfRule>
    <cfRule type="cellIs" dxfId="1632" priority="1636" operator="equal">
      <formula>"Bajo"</formula>
    </cfRule>
  </conditionalFormatting>
  <conditionalFormatting sqref="H130">
    <cfRule type="cellIs" dxfId="1631" priority="1629" operator="equal">
      <formula>"Extremo"</formula>
    </cfRule>
    <cfRule type="cellIs" dxfId="1630" priority="1630" operator="equal">
      <formula>"Alto"</formula>
    </cfRule>
    <cfRule type="cellIs" dxfId="1629" priority="1631" operator="equal">
      <formula>"Moderado"</formula>
    </cfRule>
    <cfRule type="cellIs" dxfId="1628" priority="1632" operator="equal">
      <formula>"Bajo"</formula>
    </cfRule>
  </conditionalFormatting>
  <conditionalFormatting sqref="G130">
    <cfRule type="cellIs" dxfId="1627" priority="1625" operator="equal">
      <formula>"Extremo"</formula>
    </cfRule>
    <cfRule type="cellIs" dxfId="1626" priority="1626" operator="equal">
      <formula>"Alto"</formula>
    </cfRule>
    <cfRule type="cellIs" dxfId="1625" priority="1627" operator="equal">
      <formula>"Moderado"</formula>
    </cfRule>
    <cfRule type="cellIs" dxfId="1624" priority="1628" operator="equal">
      <formula>"Bajo"</formula>
    </cfRule>
  </conditionalFormatting>
  <conditionalFormatting sqref="M135">
    <cfRule type="cellIs" dxfId="1623" priority="1621" operator="equal">
      <formula>"Extremo"</formula>
    </cfRule>
    <cfRule type="cellIs" dxfId="1622" priority="1622" operator="equal">
      <formula>"Alto"</formula>
    </cfRule>
    <cfRule type="cellIs" dxfId="1621" priority="1623" operator="equal">
      <formula>"Moderado"</formula>
    </cfRule>
    <cfRule type="cellIs" dxfId="1620" priority="1624" operator="equal">
      <formula>"Bajo"</formula>
    </cfRule>
  </conditionalFormatting>
  <conditionalFormatting sqref="L135">
    <cfRule type="cellIs" dxfId="1619" priority="1617" operator="equal">
      <formula>"Extremo"</formula>
    </cfRule>
    <cfRule type="cellIs" dxfId="1618" priority="1618" operator="equal">
      <formula>"Alto"</formula>
    </cfRule>
    <cfRule type="cellIs" dxfId="1617" priority="1619" operator="equal">
      <formula>"Moderado"</formula>
    </cfRule>
    <cfRule type="cellIs" dxfId="1616" priority="1620" operator="equal">
      <formula>"Bajo"</formula>
    </cfRule>
  </conditionalFormatting>
  <conditionalFormatting sqref="K135">
    <cfRule type="cellIs" dxfId="1615" priority="1613" operator="equal">
      <formula>"Extremo"</formula>
    </cfRule>
    <cfRule type="cellIs" dxfId="1614" priority="1614" operator="equal">
      <formula>"Alto"</formula>
    </cfRule>
    <cfRule type="cellIs" dxfId="1613" priority="1615" operator="equal">
      <formula>"Moderado"</formula>
    </cfRule>
    <cfRule type="cellIs" dxfId="1612" priority="1616" operator="equal">
      <formula>"Bajo"</formula>
    </cfRule>
  </conditionalFormatting>
  <conditionalFormatting sqref="J135">
    <cfRule type="cellIs" dxfId="1611" priority="1609" operator="equal">
      <formula>"Extremo"</formula>
    </cfRule>
    <cfRule type="cellIs" dxfId="1610" priority="1610" operator="equal">
      <formula>"Alto"</formula>
    </cfRule>
    <cfRule type="cellIs" dxfId="1609" priority="1611" operator="equal">
      <formula>"Moderado"</formula>
    </cfRule>
    <cfRule type="cellIs" dxfId="1608" priority="1612" operator="equal">
      <formula>"Bajo"</formula>
    </cfRule>
  </conditionalFormatting>
  <conditionalFormatting sqref="I135">
    <cfRule type="cellIs" dxfId="1607" priority="1605" operator="equal">
      <formula>"Extremo"</formula>
    </cfRule>
    <cfRule type="cellIs" dxfId="1606" priority="1606" operator="equal">
      <formula>"Alto"</formula>
    </cfRule>
    <cfRule type="cellIs" dxfId="1605" priority="1607" operator="equal">
      <formula>"Moderado"</formula>
    </cfRule>
    <cfRule type="cellIs" dxfId="1604" priority="1608" operator="equal">
      <formula>"Bajo"</formula>
    </cfRule>
  </conditionalFormatting>
  <conditionalFormatting sqref="H135">
    <cfRule type="cellIs" dxfId="1603" priority="1601" operator="equal">
      <formula>"Extremo"</formula>
    </cfRule>
    <cfRule type="cellIs" dxfId="1602" priority="1602" operator="equal">
      <formula>"Alto"</formula>
    </cfRule>
    <cfRule type="cellIs" dxfId="1601" priority="1603" operator="equal">
      <formula>"Moderado"</formula>
    </cfRule>
    <cfRule type="cellIs" dxfId="1600" priority="1604" operator="equal">
      <formula>"Bajo"</formula>
    </cfRule>
  </conditionalFormatting>
  <conditionalFormatting sqref="G135">
    <cfRule type="cellIs" dxfId="1599" priority="1597" operator="equal">
      <formula>"Extremo"</formula>
    </cfRule>
    <cfRule type="cellIs" dxfId="1598" priority="1598" operator="equal">
      <formula>"Alto"</formula>
    </cfRule>
    <cfRule type="cellIs" dxfId="1597" priority="1599" operator="equal">
      <formula>"Moderado"</formula>
    </cfRule>
    <cfRule type="cellIs" dxfId="1596" priority="1600" operator="equal">
      <formula>"Bajo"</formula>
    </cfRule>
  </conditionalFormatting>
  <conditionalFormatting sqref="M138">
    <cfRule type="cellIs" dxfId="1595" priority="1593" operator="equal">
      <formula>"Extremo"</formula>
    </cfRule>
    <cfRule type="cellIs" dxfId="1594" priority="1594" operator="equal">
      <formula>"Alto"</formula>
    </cfRule>
    <cfRule type="cellIs" dxfId="1593" priority="1595" operator="equal">
      <formula>"Moderado"</formula>
    </cfRule>
    <cfRule type="cellIs" dxfId="1592" priority="1596" operator="equal">
      <formula>"Bajo"</formula>
    </cfRule>
  </conditionalFormatting>
  <conditionalFormatting sqref="L138">
    <cfRule type="cellIs" dxfId="1591" priority="1589" operator="equal">
      <formula>"Extremo"</formula>
    </cfRule>
    <cfRule type="cellIs" dxfId="1590" priority="1590" operator="equal">
      <formula>"Alto"</formula>
    </cfRule>
    <cfRule type="cellIs" dxfId="1589" priority="1591" operator="equal">
      <formula>"Moderado"</formula>
    </cfRule>
    <cfRule type="cellIs" dxfId="1588" priority="1592" operator="equal">
      <formula>"Bajo"</formula>
    </cfRule>
  </conditionalFormatting>
  <conditionalFormatting sqref="K138">
    <cfRule type="cellIs" dxfId="1587" priority="1585" operator="equal">
      <formula>"Extremo"</formula>
    </cfRule>
    <cfRule type="cellIs" dxfId="1586" priority="1586" operator="equal">
      <formula>"Alto"</formula>
    </cfRule>
    <cfRule type="cellIs" dxfId="1585" priority="1587" operator="equal">
      <formula>"Moderado"</formula>
    </cfRule>
    <cfRule type="cellIs" dxfId="1584" priority="1588" operator="equal">
      <formula>"Bajo"</formula>
    </cfRule>
  </conditionalFormatting>
  <conditionalFormatting sqref="J138">
    <cfRule type="cellIs" dxfId="1583" priority="1581" operator="equal">
      <formula>"Extremo"</formula>
    </cfRule>
    <cfRule type="cellIs" dxfId="1582" priority="1582" operator="equal">
      <formula>"Alto"</formula>
    </cfRule>
    <cfRule type="cellIs" dxfId="1581" priority="1583" operator="equal">
      <formula>"Moderado"</formula>
    </cfRule>
    <cfRule type="cellIs" dxfId="1580" priority="1584" operator="equal">
      <formula>"Bajo"</formula>
    </cfRule>
  </conditionalFormatting>
  <conditionalFormatting sqref="I138">
    <cfRule type="cellIs" dxfId="1579" priority="1577" operator="equal">
      <formula>"Extremo"</formula>
    </cfRule>
    <cfRule type="cellIs" dxfId="1578" priority="1578" operator="equal">
      <formula>"Alto"</formula>
    </cfRule>
    <cfRule type="cellIs" dxfId="1577" priority="1579" operator="equal">
      <formula>"Moderado"</formula>
    </cfRule>
    <cfRule type="cellIs" dxfId="1576" priority="1580" operator="equal">
      <formula>"Bajo"</formula>
    </cfRule>
  </conditionalFormatting>
  <conditionalFormatting sqref="H138">
    <cfRule type="cellIs" dxfId="1575" priority="1573" operator="equal">
      <formula>"Extremo"</formula>
    </cfRule>
    <cfRule type="cellIs" dxfId="1574" priority="1574" operator="equal">
      <formula>"Alto"</formula>
    </cfRule>
    <cfRule type="cellIs" dxfId="1573" priority="1575" operator="equal">
      <formula>"Moderado"</formula>
    </cfRule>
    <cfRule type="cellIs" dxfId="1572" priority="1576" operator="equal">
      <formula>"Bajo"</formula>
    </cfRule>
  </conditionalFormatting>
  <conditionalFormatting sqref="G138">
    <cfRule type="cellIs" dxfId="1571" priority="1569" operator="equal">
      <formula>"Extremo"</formula>
    </cfRule>
    <cfRule type="cellIs" dxfId="1570" priority="1570" operator="equal">
      <formula>"Alto"</formula>
    </cfRule>
    <cfRule type="cellIs" dxfId="1569" priority="1571" operator="equal">
      <formula>"Moderado"</formula>
    </cfRule>
    <cfRule type="cellIs" dxfId="1568" priority="1572" operator="equal">
      <formula>"Bajo"</formula>
    </cfRule>
  </conditionalFormatting>
  <conditionalFormatting sqref="M142">
    <cfRule type="cellIs" dxfId="1567" priority="1565" operator="equal">
      <formula>"Extremo"</formula>
    </cfRule>
    <cfRule type="cellIs" dxfId="1566" priority="1566" operator="equal">
      <formula>"Alto"</formula>
    </cfRule>
    <cfRule type="cellIs" dxfId="1565" priority="1567" operator="equal">
      <formula>"Moderado"</formula>
    </cfRule>
    <cfRule type="cellIs" dxfId="1564" priority="1568" operator="equal">
      <formula>"Bajo"</formula>
    </cfRule>
  </conditionalFormatting>
  <conditionalFormatting sqref="L142">
    <cfRule type="cellIs" dxfId="1563" priority="1561" operator="equal">
      <formula>"Extremo"</formula>
    </cfRule>
    <cfRule type="cellIs" dxfId="1562" priority="1562" operator="equal">
      <formula>"Alto"</formula>
    </cfRule>
    <cfRule type="cellIs" dxfId="1561" priority="1563" operator="equal">
      <formula>"Moderado"</formula>
    </cfRule>
    <cfRule type="cellIs" dxfId="1560" priority="1564" operator="equal">
      <formula>"Bajo"</formula>
    </cfRule>
  </conditionalFormatting>
  <conditionalFormatting sqref="K142">
    <cfRule type="cellIs" dxfId="1559" priority="1557" operator="equal">
      <formula>"Extremo"</formula>
    </cfRule>
    <cfRule type="cellIs" dxfId="1558" priority="1558" operator="equal">
      <formula>"Alto"</formula>
    </cfRule>
    <cfRule type="cellIs" dxfId="1557" priority="1559" operator="equal">
      <formula>"Moderado"</formula>
    </cfRule>
    <cfRule type="cellIs" dxfId="1556" priority="1560" operator="equal">
      <formula>"Bajo"</formula>
    </cfRule>
  </conditionalFormatting>
  <conditionalFormatting sqref="J142">
    <cfRule type="cellIs" dxfId="1555" priority="1553" operator="equal">
      <formula>"Extremo"</formula>
    </cfRule>
    <cfRule type="cellIs" dxfId="1554" priority="1554" operator="equal">
      <formula>"Alto"</formula>
    </cfRule>
    <cfRule type="cellIs" dxfId="1553" priority="1555" operator="equal">
      <formula>"Moderado"</formula>
    </cfRule>
    <cfRule type="cellIs" dxfId="1552" priority="1556" operator="equal">
      <formula>"Bajo"</formula>
    </cfRule>
  </conditionalFormatting>
  <conditionalFormatting sqref="I142">
    <cfRule type="cellIs" dxfId="1551" priority="1549" operator="equal">
      <formula>"Extremo"</formula>
    </cfRule>
    <cfRule type="cellIs" dxfId="1550" priority="1550" operator="equal">
      <formula>"Alto"</formula>
    </cfRule>
    <cfRule type="cellIs" dxfId="1549" priority="1551" operator="equal">
      <formula>"Moderado"</formula>
    </cfRule>
    <cfRule type="cellIs" dxfId="1548" priority="1552" operator="equal">
      <formula>"Bajo"</formula>
    </cfRule>
  </conditionalFormatting>
  <conditionalFormatting sqref="H142">
    <cfRule type="cellIs" dxfId="1547" priority="1545" operator="equal">
      <formula>"Extremo"</formula>
    </cfRule>
    <cfRule type="cellIs" dxfId="1546" priority="1546" operator="equal">
      <formula>"Alto"</formula>
    </cfRule>
    <cfRule type="cellIs" dxfId="1545" priority="1547" operator="equal">
      <formula>"Moderado"</formula>
    </cfRule>
    <cfRule type="cellIs" dxfId="1544" priority="1548" operator="equal">
      <formula>"Bajo"</formula>
    </cfRule>
  </conditionalFormatting>
  <conditionalFormatting sqref="G142">
    <cfRule type="cellIs" dxfId="1543" priority="1541" operator="equal">
      <formula>"Extremo"</formula>
    </cfRule>
    <cfRule type="cellIs" dxfId="1542" priority="1542" operator="equal">
      <formula>"Alto"</formula>
    </cfRule>
    <cfRule type="cellIs" dxfId="1541" priority="1543" operator="equal">
      <formula>"Moderado"</formula>
    </cfRule>
    <cfRule type="cellIs" dxfId="1540" priority="1544" operator="equal">
      <formula>"Bajo"</formula>
    </cfRule>
  </conditionalFormatting>
  <conditionalFormatting sqref="M144:M145">
    <cfRule type="cellIs" dxfId="1539" priority="1537" operator="equal">
      <formula>"Extremo"</formula>
    </cfRule>
    <cfRule type="cellIs" dxfId="1538" priority="1538" operator="equal">
      <formula>"Alto"</formula>
    </cfRule>
    <cfRule type="cellIs" dxfId="1537" priority="1539" operator="equal">
      <formula>"Moderado"</formula>
    </cfRule>
    <cfRule type="cellIs" dxfId="1536" priority="1540" operator="equal">
      <formula>"Bajo"</formula>
    </cfRule>
  </conditionalFormatting>
  <conditionalFormatting sqref="L144:L145">
    <cfRule type="cellIs" dxfId="1535" priority="1533" operator="equal">
      <formula>"Extremo"</formula>
    </cfRule>
    <cfRule type="cellIs" dxfId="1534" priority="1534" operator="equal">
      <formula>"Alto"</formula>
    </cfRule>
    <cfRule type="cellIs" dxfId="1533" priority="1535" operator="equal">
      <formula>"Moderado"</formula>
    </cfRule>
    <cfRule type="cellIs" dxfId="1532" priority="1536" operator="equal">
      <formula>"Bajo"</formula>
    </cfRule>
  </conditionalFormatting>
  <conditionalFormatting sqref="K144:K145">
    <cfRule type="cellIs" dxfId="1531" priority="1529" operator="equal">
      <formula>"Extremo"</formula>
    </cfRule>
    <cfRule type="cellIs" dxfId="1530" priority="1530" operator="equal">
      <formula>"Alto"</formula>
    </cfRule>
    <cfRule type="cellIs" dxfId="1529" priority="1531" operator="equal">
      <formula>"Moderado"</formula>
    </cfRule>
    <cfRule type="cellIs" dxfId="1528" priority="1532" operator="equal">
      <formula>"Bajo"</formula>
    </cfRule>
  </conditionalFormatting>
  <conditionalFormatting sqref="J144:J145">
    <cfRule type="cellIs" dxfId="1527" priority="1525" operator="equal">
      <formula>"Extremo"</formula>
    </cfRule>
    <cfRule type="cellIs" dxfId="1526" priority="1526" operator="equal">
      <formula>"Alto"</formula>
    </cfRule>
    <cfRule type="cellIs" dxfId="1525" priority="1527" operator="equal">
      <formula>"Moderado"</formula>
    </cfRule>
    <cfRule type="cellIs" dxfId="1524" priority="1528" operator="equal">
      <formula>"Bajo"</formula>
    </cfRule>
  </conditionalFormatting>
  <conditionalFormatting sqref="I144:I145">
    <cfRule type="cellIs" dxfId="1523" priority="1521" operator="equal">
      <formula>"Extremo"</formula>
    </cfRule>
    <cfRule type="cellIs" dxfId="1522" priority="1522" operator="equal">
      <formula>"Alto"</formula>
    </cfRule>
    <cfRule type="cellIs" dxfId="1521" priority="1523" operator="equal">
      <formula>"Moderado"</formula>
    </cfRule>
    <cfRule type="cellIs" dxfId="1520" priority="1524" operator="equal">
      <formula>"Bajo"</formula>
    </cfRule>
  </conditionalFormatting>
  <conditionalFormatting sqref="H144:H145">
    <cfRule type="cellIs" dxfId="1519" priority="1517" operator="equal">
      <formula>"Extremo"</formula>
    </cfRule>
    <cfRule type="cellIs" dxfId="1518" priority="1518" operator="equal">
      <formula>"Alto"</formula>
    </cfRule>
    <cfRule type="cellIs" dxfId="1517" priority="1519" operator="equal">
      <formula>"Moderado"</formula>
    </cfRule>
    <cfRule type="cellIs" dxfId="1516" priority="1520" operator="equal">
      <formula>"Bajo"</formula>
    </cfRule>
  </conditionalFormatting>
  <conditionalFormatting sqref="G144:G145">
    <cfRule type="cellIs" dxfId="1515" priority="1513" operator="equal">
      <formula>"Extremo"</formula>
    </cfRule>
    <cfRule type="cellIs" dxfId="1514" priority="1514" operator="equal">
      <formula>"Alto"</formula>
    </cfRule>
    <cfRule type="cellIs" dxfId="1513" priority="1515" operator="equal">
      <formula>"Moderado"</formula>
    </cfRule>
    <cfRule type="cellIs" dxfId="1512" priority="1516" operator="equal">
      <formula>"Bajo"</formula>
    </cfRule>
  </conditionalFormatting>
  <conditionalFormatting sqref="M148">
    <cfRule type="cellIs" dxfId="1511" priority="1509" operator="equal">
      <formula>"Extremo"</formula>
    </cfRule>
    <cfRule type="cellIs" dxfId="1510" priority="1510" operator="equal">
      <formula>"Alto"</formula>
    </cfRule>
    <cfRule type="cellIs" dxfId="1509" priority="1511" operator="equal">
      <formula>"Moderado"</formula>
    </cfRule>
    <cfRule type="cellIs" dxfId="1508" priority="1512" operator="equal">
      <formula>"Bajo"</formula>
    </cfRule>
  </conditionalFormatting>
  <conditionalFormatting sqref="L148">
    <cfRule type="cellIs" dxfId="1507" priority="1505" operator="equal">
      <formula>"Extremo"</formula>
    </cfRule>
    <cfRule type="cellIs" dxfId="1506" priority="1506" operator="equal">
      <formula>"Alto"</formula>
    </cfRule>
    <cfRule type="cellIs" dxfId="1505" priority="1507" operator="equal">
      <formula>"Moderado"</formula>
    </cfRule>
    <cfRule type="cellIs" dxfId="1504" priority="1508" operator="equal">
      <formula>"Bajo"</formula>
    </cfRule>
  </conditionalFormatting>
  <conditionalFormatting sqref="K148">
    <cfRule type="cellIs" dxfId="1503" priority="1501" operator="equal">
      <formula>"Extremo"</formula>
    </cfRule>
    <cfRule type="cellIs" dxfId="1502" priority="1502" operator="equal">
      <formula>"Alto"</formula>
    </cfRule>
    <cfRule type="cellIs" dxfId="1501" priority="1503" operator="equal">
      <formula>"Moderado"</formula>
    </cfRule>
    <cfRule type="cellIs" dxfId="1500" priority="1504" operator="equal">
      <formula>"Bajo"</formula>
    </cfRule>
  </conditionalFormatting>
  <conditionalFormatting sqref="J148">
    <cfRule type="cellIs" dxfId="1499" priority="1497" operator="equal">
      <formula>"Extremo"</formula>
    </cfRule>
    <cfRule type="cellIs" dxfId="1498" priority="1498" operator="equal">
      <formula>"Alto"</formula>
    </cfRule>
    <cfRule type="cellIs" dxfId="1497" priority="1499" operator="equal">
      <formula>"Moderado"</formula>
    </cfRule>
    <cfRule type="cellIs" dxfId="1496" priority="1500" operator="equal">
      <formula>"Bajo"</formula>
    </cfRule>
  </conditionalFormatting>
  <conditionalFormatting sqref="I148">
    <cfRule type="cellIs" dxfId="1495" priority="1493" operator="equal">
      <formula>"Extremo"</formula>
    </cfRule>
    <cfRule type="cellIs" dxfId="1494" priority="1494" operator="equal">
      <formula>"Alto"</formula>
    </cfRule>
    <cfRule type="cellIs" dxfId="1493" priority="1495" operator="equal">
      <formula>"Moderado"</formula>
    </cfRule>
    <cfRule type="cellIs" dxfId="1492" priority="1496" operator="equal">
      <formula>"Bajo"</formula>
    </cfRule>
  </conditionalFormatting>
  <conditionalFormatting sqref="H148">
    <cfRule type="cellIs" dxfId="1491" priority="1489" operator="equal">
      <formula>"Extremo"</formula>
    </cfRule>
    <cfRule type="cellIs" dxfId="1490" priority="1490" operator="equal">
      <formula>"Alto"</formula>
    </cfRule>
    <cfRule type="cellIs" dxfId="1489" priority="1491" operator="equal">
      <formula>"Moderado"</formula>
    </cfRule>
    <cfRule type="cellIs" dxfId="1488" priority="1492" operator="equal">
      <formula>"Bajo"</formula>
    </cfRule>
  </conditionalFormatting>
  <conditionalFormatting sqref="G148">
    <cfRule type="cellIs" dxfId="1487" priority="1485" operator="equal">
      <formula>"Extremo"</formula>
    </cfRule>
    <cfRule type="cellIs" dxfId="1486" priority="1486" operator="equal">
      <formula>"Alto"</formula>
    </cfRule>
    <cfRule type="cellIs" dxfId="1485" priority="1487" operator="equal">
      <formula>"Moderado"</formula>
    </cfRule>
    <cfRule type="cellIs" dxfId="1484" priority="1488" operator="equal">
      <formula>"Bajo"</formula>
    </cfRule>
  </conditionalFormatting>
  <conditionalFormatting sqref="M152">
    <cfRule type="cellIs" dxfId="1483" priority="1481" operator="equal">
      <formula>"Extremo"</formula>
    </cfRule>
    <cfRule type="cellIs" dxfId="1482" priority="1482" operator="equal">
      <formula>"Alto"</formula>
    </cfRule>
    <cfRule type="cellIs" dxfId="1481" priority="1483" operator="equal">
      <formula>"Moderado"</formula>
    </cfRule>
    <cfRule type="cellIs" dxfId="1480" priority="1484" operator="equal">
      <formula>"Bajo"</formula>
    </cfRule>
  </conditionalFormatting>
  <conditionalFormatting sqref="L157">
    <cfRule type="cellIs" dxfId="1479" priority="1477" operator="equal">
      <formula>"Extremo"</formula>
    </cfRule>
    <cfRule type="cellIs" dxfId="1478" priority="1478" operator="equal">
      <formula>"Alto"</formula>
    </cfRule>
    <cfRule type="cellIs" dxfId="1477" priority="1479" operator="equal">
      <formula>"Moderado"</formula>
    </cfRule>
    <cfRule type="cellIs" dxfId="1476" priority="1480" operator="equal">
      <formula>"Bajo"</formula>
    </cfRule>
  </conditionalFormatting>
  <conditionalFormatting sqref="K157">
    <cfRule type="cellIs" dxfId="1475" priority="1473" operator="equal">
      <formula>"Extremo"</formula>
    </cfRule>
    <cfRule type="cellIs" dxfId="1474" priority="1474" operator="equal">
      <formula>"Alto"</formula>
    </cfRule>
    <cfRule type="cellIs" dxfId="1473" priority="1475" operator="equal">
      <formula>"Moderado"</formula>
    </cfRule>
    <cfRule type="cellIs" dxfId="1472" priority="1476" operator="equal">
      <formula>"Bajo"</formula>
    </cfRule>
  </conditionalFormatting>
  <conditionalFormatting sqref="J157">
    <cfRule type="cellIs" dxfId="1471" priority="1469" operator="equal">
      <formula>"Extremo"</formula>
    </cfRule>
    <cfRule type="cellIs" dxfId="1470" priority="1470" operator="equal">
      <formula>"Alto"</formula>
    </cfRule>
    <cfRule type="cellIs" dxfId="1469" priority="1471" operator="equal">
      <formula>"Moderado"</formula>
    </cfRule>
    <cfRule type="cellIs" dxfId="1468" priority="1472" operator="equal">
      <formula>"Bajo"</formula>
    </cfRule>
  </conditionalFormatting>
  <conditionalFormatting sqref="I157">
    <cfRule type="cellIs" dxfId="1467" priority="1465" operator="equal">
      <formula>"Extremo"</formula>
    </cfRule>
    <cfRule type="cellIs" dxfId="1466" priority="1466" operator="equal">
      <formula>"Alto"</formula>
    </cfRule>
    <cfRule type="cellIs" dxfId="1465" priority="1467" operator="equal">
      <formula>"Moderado"</formula>
    </cfRule>
    <cfRule type="cellIs" dxfId="1464" priority="1468" operator="equal">
      <formula>"Bajo"</formula>
    </cfRule>
  </conditionalFormatting>
  <conditionalFormatting sqref="H157">
    <cfRule type="cellIs" dxfId="1463" priority="1461" operator="equal">
      <formula>"Extremo"</formula>
    </cfRule>
    <cfRule type="cellIs" dxfId="1462" priority="1462" operator="equal">
      <formula>"Alto"</formula>
    </cfRule>
    <cfRule type="cellIs" dxfId="1461" priority="1463" operator="equal">
      <formula>"Moderado"</formula>
    </cfRule>
    <cfRule type="cellIs" dxfId="1460" priority="1464" operator="equal">
      <formula>"Bajo"</formula>
    </cfRule>
  </conditionalFormatting>
  <conditionalFormatting sqref="G157">
    <cfRule type="cellIs" dxfId="1459" priority="1457" operator="equal">
      <formula>"Extremo"</formula>
    </cfRule>
    <cfRule type="cellIs" dxfId="1458" priority="1458" operator="equal">
      <formula>"Alto"</formula>
    </cfRule>
    <cfRule type="cellIs" dxfId="1457" priority="1459" operator="equal">
      <formula>"Moderado"</formula>
    </cfRule>
    <cfRule type="cellIs" dxfId="1456" priority="1460" operator="equal">
      <formula>"Bajo"</formula>
    </cfRule>
  </conditionalFormatting>
  <conditionalFormatting sqref="M157">
    <cfRule type="cellIs" dxfId="1455" priority="1453" operator="equal">
      <formula>"Extremo"</formula>
    </cfRule>
    <cfRule type="cellIs" dxfId="1454" priority="1454" operator="equal">
      <formula>"Alto"</formula>
    </cfRule>
    <cfRule type="cellIs" dxfId="1453" priority="1455" operator="equal">
      <formula>"Moderado"</formula>
    </cfRule>
    <cfRule type="cellIs" dxfId="1452" priority="1456" operator="equal">
      <formula>"Bajo"</formula>
    </cfRule>
  </conditionalFormatting>
  <conditionalFormatting sqref="M160">
    <cfRule type="cellIs" dxfId="1451" priority="1449" operator="equal">
      <formula>"Extremo"</formula>
    </cfRule>
    <cfRule type="cellIs" dxfId="1450" priority="1450" operator="equal">
      <formula>"Alto"</formula>
    </cfRule>
    <cfRule type="cellIs" dxfId="1449" priority="1451" operator="equal">
      <formula>"Moderado"</formula>
    </cfRule>
    <cfRule type="cellIs" dxfId="1448" priority="1452" operator="equal">
      <formula>"Bajo"</formula>
    </cfRule>
  </conditionalFormatting>
  <conditionalFormatting sqref="L160">
    <cfRule type="cellIs" dxfId="1447" priority="1445" operator="equal">
      <formula>"Extremo"</formula>
    </cfRule>
    <cfRule type="cellIs" dxfId="1446" priority="1446" operator="equal">
      <formula>"Alto"</formula>
    </cfRule>
    <cfRule type="cellIs" dxfId="1445" priority="1447" operator="equal">
      <formula>"Moderado"</formula>
    </cfRule>
    <cfRule type="cellIs" dxfId="1444" priority="1448" operator="equal">
      <formula>"Bajo"</formula>
    </cfRule>
  </conditionalFormatting>
  <conditionalFormatting sqref="K160">
    <cfRule type="cellIs" dxfId="1443" priority="1441" operator="equal">
      <formula>"Extremo"</formula>
    </cfRule>
    <cfRule type="cellIs" dxfId="1442" priority="1442" operator="equal">
      <formula>"Alto"</formula>
    </cfRule>
    <cfRule type="cellIs" dxfId="1441" priority="1443" operator="equal">
      <formula>"Moderado"</formula>
    </cfRule>
    <cfRule type="cellIs" dxfId="1440" priority="1444" operator="equal">
      <formula>"Bajo"</formula>
    </cfRule>
  </conditionalFormatting>
  <conditionalFormatting sqref="J160">
    <cfRule type="cellIs" dxfId="1439" priority="1437" operator="equal">
      <formula>"Extremo"</formula>
    </cfRule>
    <cfRule type="cellIs" dxfId="1438" priority="1438" operator="equal">
      <formula>"Alto"</formula>
    </cfRule>
    <cfRule type="cellIs" dxfId="1437" priority="1439" operator="equal">
      <formula>"Moderado"</formula>
    </cfRule>
    <cfRule type="cellIs" dxfId="1436" priority="1440" operator="equal">
      <formula>"Bajo"</formula>
    </cfRule>
  </conditionalFormatting>
  <conditionalFormatting sqref="I160">
    <cfRule type="cellIs" dxfId="1435" priority="1433" operator="equal">
      <formula>"Extremo"</formula>
    </cfRule>
    <cfRule type="cellIs" dxfId="1434" priority="1434" operator="equal">
      <formula>"Alto"</formula>
    </cfRule>
    <cfRule type="cellIs" dxfId="1433" priority="1435" operator="equal">
      <formula>"Moderado"</formula>
    </cfRule>
    <cfRule type="cellIs" dxfId="1432" priority="1436" operator="equal">
      <formula>"Bajo"</formula>
    </cfRule>
  </conditionalFormatting>
  <conditionalFormatting sqref="H160">
    <cfRule type="cellIs" dxfId="1431" priority="1429" operator="equal">
      <formula>"Extremo"</formula>
    </cfRule>
    <cfRule type="cellIs" dxfId="1430" priority="1430" operator="equal">
      <formula>"Alto"</formula>
    </cfRule>
    <cfRule type="cellIs" dxfId="1429" priority="1431" operator="equal">
      <formula>"Moderado"</formula>
    </cfRule>
    <cfRule type="cellIs" dxfId="1428" priority="1432" operator="equal">
      <formula>"Bajo"</formula>
    </cfRule>
  </conditionalFormatting>
  <conditionalFormatting sqref="G160">
    <cfRule type="cellIs" dxfId="1427" priority="1425" operator="equal">
      <formula>"Extremo"</formula>
    </cfRule>
    <cfRule type="cellIs" dxfId="1426" priority="1426" operator="equal">
      <formula>"Alto"</formula>
    </cfRule>
    <cfRule type="cellIs" dxfId="1425" priority="1427" operator="equal">
      <formula>"Moderado"</formula>
    </cfRule>
    <cfRule type="cellIs" dxfId="1424" priority="1428" operator="equal">
      <formula>"Bajo"</formula>
    </cfRule>
  </conditionalFormatting>
  <conditionalFormatting sqref="F160">
    <cfRule type="cellIs" dxfId="1423" priority="1421" operator="equal">
      <formula>"Extremo"</formula>
    </cfRule>
    <cfRule type="cellIs" dxfId="1422" priority="1422" operator="equal">
      <formula>"Alto"</formula>
    </cfRule>
    <cfRule type="cellIs" dxfId="1421" priority="1423" operator="equal">
      <formula>"Moderado"</formula>
    </cfRule>
    <cfRule type="cellIs" dxfId="1420" priority="1424" operator="equal">
      <formula>"Bajo"</formula>
    </cfRule>
  </conditionalFormatting>
  <conditionalFormatting sqref="M163">
    <cfRule type="cellIs" dxfId="1419" priority="1417" operator="equal">
      <formula>"Extremo"</formula>
    </cfRule>
    <cfRule type="cellIs" dxfId="1418" priority="1418" operator="equal">
      <formula>"Alto"</formula>
    </cfRule>
    <cfRule type="cellIs" dxfId="1417" priority="1419" operator="equal">
      <formula>"Moderado"</formula>
    </cfRule>
    <cfRule type="cellIs" dxfId="1416" priority="1420" operator="equal">
      <formula>"Bajo"</formula>
    </cfRule>
  </conditionalFormatting>
  <conditionalFormatting sqref="L163">
    <cfRule type="cellIs" dxfId="1415" priority="1413" operator="equal">
      <formula>"Extremo"</formula>
    </cfRule>
    <cfRule type="cellIs" dxfId="1414" priority="1414" operator="equal">
      <formula>"Alto"</formula>
    </cfRule>
    <cfRule type="cellIs" dxfId="1413" priority="1415" operator="equal">
      <formula>"Moderado"</formula>
    </cfRule>
    <cfRule type="cellIs" dxfId="1412" priority="1416" operator="equal">
      <formula>"Bajo"</formula>
    </cfRule>
  </conditionalFormatting>
  <conditionalFormatting sqref="K163">
    <cfRule type="cellIs" dxfId="1411" priority="1409" operator="equal">
      <formula>"Extremo"</formula>
    </cfRule>
    <cfRule type="cellIs" dxfId="1410" priority="1410" operator="equal">
      <formula>"Alto"</formula>
    </cfRule>
    <cfRule type="cellIs" dxfId="1409" priority="1411" operator="equal">
      <formula>"Moderado"</formula>
    </cfRule>
    <cfRule type="cellIs" dxfId="1408" priority="1412" operator="equal">
      <formula>"Bajo"</formula>
    </cfRule>
  </conditionalFormatting>
  <conditionalFormatting sqref="J163">
    <cfRule type="cellIs" dxfId="1407" priority="1405" operator="equal">
      <formula>"Extremo"</formula>
    </cfRule>
    <cfRule type="cellIs" dxfId="1406" priority="1406" operator="equal">
      <formula>"Alto"</formula>
    </cfRule>
    <cfRule type="cellIs" dxfId="1405" priority="1407" operator="equal">
      <formula>"Moderado"</formula>
    </cfRule>
    <cfRule type="cellIs" dxfId="1404" priority="1408" operator="equal">
      <formula>"Bajo"</formula>
    </cfRule>
  </conditionalFormatting>
  <conditionalFormatting sqref="I163">
    <cfRule type="cellIs" dxfId="1403" priority="1401" operator="equal">
      <formula>"Extremo"</formula>
    </cfRule>
    <cfRule type="cellIs" dxfId="1402" priority="1402" operator="equal">
      <formula>"Alto"</formula>
    </cfRule>
    <cfRule type="cellIs" dxfId="1401" priority="1403" operator="equal">
      <formula>"Moderado"</formula>
    </cfRule>
    <cfRule type="cellIs" dxfId="1400" priority="1404" operator="equal">
      <formula>"Bajo"</formula>
    </cfRule>
  </conditionalFormatting>
  <conditionalFormatting sqref="H163">
    <cfRule type="cellIs" dxfId="1399" priority="1397" operator="equal">
      <formula>"Extremo"</formula>
    </cfRule>
    <cfRule type="cellIs" dxfId="1398" priority="1398" operator="equal">
      <formula>"Alto"</formula>
    </cfRule>
    <cfRule type="cellIs" dxfId="1397" priority="1399" operator="equal">
      <formula>"Moderado"</formula>
    </cfRule>
    <cfRule type="cellIs" dxfId="1396" priority="1400" operator="equal">
      <formula>"Bajo"</formula>
    </cfRule>
  </conditionalFormatting>
  <conditionalFormatting sqref="G163">
    <cfRule type="cellIs" dxfId="1395" priority="1393" operator="equal">
      <formula>"Extremo"</formula>
    </cfRule>
    <cfRule type="cellIs" dxfId="1394" priority="1394" operator="equal">
      <formula>"Alto"</formula>
    </cfRule>
    <cfRule type="cellIs" dxfId="1393" priority="1395" operator="equal">
      <formula>"Moderado"</formula>
    </cfRule>
    <cfRule type="cellIs" dxfId="1392" priority="1396" operator="equal">
      <formula>"Bajo"</formula>
    </cfRule>
  </conditionalFormatting>
  <conditionalFormatting sqref="M168">
    <cfRule type="cellIs" dxfId="1391" priority="1389" operator="equal">
      <formula>"Extremo"</formula>
    </cfRule>
    <cfRule type="cellIs" dxfId="1390" priority="1390" operator="equal">
      <formula>"Alto"</formula>
    </cfRule>
    <cfRule type="cellIs" dxfId="1389" priority="1391" operator="equal">
      <formula>"Moderado"</formula>
    </cfRule>
    <cfRule type="cellIs" dxfId="1388" priority="1392" operator="equal">
      <formula>"Bajo"</formula>
    </cfRule>
  </conditionalFormatting>
  <conditionalFormatting sqref="L168">
    <cfRule type="cellIs" dxfId="1387" priority="1385" operator="equal">
      <formula>"Extremo"</formula>
    </cfRule>
    <cfRule type="cellIs" dxfId="1386" priority="1386" operator="equal">
      <formula>"Alto"</formula>
    </cfRule>
    <cfRule type="cellIs" dxfId="1385" priority="1387" operator="equal">
      <formula>"Moderado"</formula>
    </cfRule>
    <cfRule type="cellIs" dxfId="1384" priority="1388" operator="equal">
      <formula>"Bajo"</formula>
    </cfRule>
  </conditionalFormatting>
  <conditionalFormatting sqref="K168">
    <cfRule type="cellIs" dxfId="1383" priority="1381" operator="equal">
      <formula>"Extremo"</formula>
    </cfRule>
    <cfRule type="cellIs" dxfId="1382" priority="1382" operator="equal">
      <formula>"Alto"</formula>
    </cfRule>
    <cfRule type="cellIs" dxfId="1381" priority="1383" operator="equal">
      <formula>"Moderado"</formula>
    </cfRule>
    <cfRule type="cellIs" dxfId="1380" priority="1384" operator="equal">
      <formula>"Bajo"</formula>
    </cfRule>
  </conditionalFormatting>
  <conditionalFormatting sqref="J168">
    <cfRule type="cellIs" dxfId="1379" priority="1377" operator="equal">
      <formula>"Extremo"</formula>
    </cfRule>
    <cfRule type="cellIs" dxfId="1378" priority="1378" operator="equal">
      <formula>"Alto"</formula>
    </cfRule>
    <cfRule type="cellIs" dxfId="1377" priority="1379" operator="equal">
      <formula>"Moderado"</formula>
    </cfRule>
    <cfRule type="cellIs" dxfId="1376" priority="1380" operator="equal">
      <formula>"Bajo"</formula>
    </cfRule>
  </conditionalFormatting>
  <conditionalFormatting sqref="I168">
    <cfRule type="cellIs" dxfId="1375" priority="1373" operator="equal">
      <formula>"Extremo"</formula>
    </cfRule>
    <cfRule type="cellIs" dxfId="1374" priority="1374" operator="equal">
      <formula>"Alto"</formula>
    </cfRule>
    <cfRule type="cellIs" dxfId="1373" priority="1375" operator="equal">
      <formula>"Moderado"</formula>
    </cfRule>
    <cfRule type="cellIs" dxfId="1372" priority="1376" operator="equal">
      <formula>"Bajo"</formula>
    </cfRule>
  </conditionalFormatting>
  <conditionalFormatting sqref="H168">
    <cfRule type="cellIs" dxfId="1371" priority="1369" operator="equal">
      <formula>"Extremo"</formula>
    </cfRule>
    <cfRule type="cellIs" dxfId="1370" priority="1370" operator="equal">
      <formula>"Alto"</formula>
    </cfRule>
    <cfRule type="cellIs" dxfId="1369" priority="1371" operator="equal">
      <formula>"Moderado"</formula>
    </cfRule>
    <cfRule type="cellIs" dxfId="1368" priority="1372" operator="equal">
      <formula>"Bajo"</formula>
    </cfRule>
  </conditionalFormatting>
  <conditionalFormatting sqref="G168">
    <cfRule type="cellIs" dxfId="1367" priority="1365" operator="equal">
      <formula>"Extremo"</formula>
    </cfRule>
    <cfRule type="cellIs" dxfId="1366" priority="1366" operator="equal">
      <formula>"Alto"</formula>
    </cfRule>
    <cfRule type="cellIs" dxfId="1365" priority="1367" operator="equal">
      <formula>"Moderado"</formula>
    </cfRule>
    <cfRule type="cellIs" dxfId="1364" priority="1368" operator="equal">
      <formula>"Bajo"</formula>
    </cfRule>
  </conditionalFormatting>
  <conditionalFormatting sqref="M171">
    <cfRule type="cellIs" dxfId="1363" priority="1361" operator="equal">
      <formula>"Extremo"</formula>
    </cfRule>
    <cfRule type="cellIs" dxfId="1362" priority="1362" operator="equal">
      <formula>"Alto"</formula>
    </cfRule>
    <cfRule type="cellIs" dxfId="1361" priority="1363" operator="equal">
      <formula>"Moderado"</formula>
    </cfRule>
    <cfRule type="cellIs" dxfId="1360" priority="1364" operator="equal">
      <formula>"Bajo"</formula>
    </cfRule>
  </conditionalFormatting>
  <conditionalFormatting sqref="L171">
    <cfRule type="cellIs" dxfId="1359" priority="1357" operator="equal">
      <formula>"Extremo"</formula>
    </cfRule>
    <cfRule type="cellIs" dxfId="1358" priority="1358" operator="equal">
      <formula>"Alto"</formula>
    </cfRule>
    <cfRule type="cellIs" dxfId="1357" priority="1359" operator="equal">
      <formula>"Moderado"</formula>
    </cfRule>
    <cfRule type="cellIs" dxfId="1356" priority="1360" operator="equal">
      <formula>"Bajo"</formula>
    </cfRule>
  </conditionalFormatting>
  <conditionalFormatting sqref="K171">
    <cfRule type="cellIs" dxfId="1355" priority="1353" operator="equal">
      <formula>"Extremo"</formula>
    </cfRule>
    <cfRule type="cellIs" dxfId="1354" priority="1354" operator="equal">
      <formula>"Alto"</formula>
    </cfRule>
    <cfRule type="cellIs" dxfId="1353" priority="1355" operator="equal">
      <formula>"Moderado"</formula>
    </cfRule>
    <cfRule type="cellIs" dxfId="1352" priority="1356" operator="equal">
      <formula>"Bajo"</formula>
    </cfRule>
  </conditionalFormatting>
  <conditionalFormatting sqref="J171">
    <cfRule type="cellIs" dxfId="1351" priority="1349" operator="equal">
      <formula>"Extremo"</formula>
    </cfRule>
    <cfRule type="cellIs" dxfId="1350" priority="1350" operator="equal">
      <formula>"Alto"</formula>
    </cfRule>
    <cfRule type="cellIs" dxfId="1349" priority="1351" operator="equal">
      <formula>"Moderado"</formula>
    </cfRule>
    <cfRule type="cellIs" dxfId="1348" priority="1352" operator="equal">
      <formula>"Bajo"</formula>
    </cfRule>
  </conditionalFormatting>
  <conditionalFormatting sqref="I171">
    <cfRule type="cellIs" dxfId="1347" priority="1345" operator="equal">
      <formula>"Extremo"</formula>
    </cfRule>
    <cfRule type="cellIs" dxfId="1346" priority="1346" operator="equal">
      <formula>"Alto"</formula>
    </cfRule>
    <cfRule type="cellIs" dxfId="1345" priority="1347" operator="equal">
      <formula>"Moderado"</formula>
    </cfRule>
    <cfRule type="cellIs" dxfId="1344" priority="1348" operator="equal">
      <formula>"Bajo"</formula>
    </cfRule>
  </conditionalFormatting>
  <conditionalFormatting sqref="H171">
    <cfRule type="cellIs" dxfId="1343" priority="1341" operator="equal">
      <formula>"Extremo"</formula>
    </cfRule>
    <cfRule type="cellIs" dxfId="1342" priority="1342" operator="equal">
      <formula>"Alto"</formula>
    </cfRule>
    <cfRule type="cellIs" dxfId="1341" priority="1343" operator="equal">
      <formula>"Moderado"</formula>
    </cfRule>
    <cfRule type="cellIs" dxfId="1340" priority="1344" operator="equal">
      <formula>"Bajo"</formula>
    </cfRule>
  </conditionalFormatting>
  <conditionalFormatting sqref="G171">
    <cfRule type="cellIs" dxfId="1339" priority="1337" operator="equal">
      <formula>"Extremo"</formula>
    </cfRule>
    <cfRule type="cellIs" dxfId="1338" priority="1338" operator="equal">
      <formula>"Alto"</formula>
    </cfRule>
    <cfRule type="cellIs" dxfId="1337" priority="1339" operator="equal">
      <formula>"Moderado"</formula>
    </cfRule>
    <cfRule type="cellIs" dxfId="1336" priority="1340" operator="equal">
      <formula>"Bajo"</formula>
    </cfRule>
  </conditionalFormatting>
  <conditionalFormatting sqref="M173">
    <cfRule type="cellIs" dxfId="1335" priority="1333" operator="equal">
      <formula>"Extremo"</formula>
    </cfRule>
    <cfRule type="cellIs" dxfId="1334" priority="1334" operator="equal">
      <formula>"Alto"</formula>
    </cfRule>
    <cfRule type="cellIs" dxfId="1333" priority="1335" operator="equal">
      <formula>"Moderado"</formula>
    </cfRule>
    <cfRule type="cellIs" dxfId="1332" priority="1336" operator="equal">
      <formula>"Bajo"</formula>
    </cfRule>
  </conditionalFormatting>
  <conditionalFormatting sqref="L173">
    <cfRule type="cellIs" dxfId="1331" priority="1329" operator="equal">
      <formula>"Extremo"</formula>
    </cfRule>
    <cfRule type="cellIs" dxfId="1330" priority="1330" operator="equal">
      <formula>"Alto"</formula>
    </cfRule>
    <cfRule type="cellIs" dxfId="1329" priority="1331" operator="equal">
      <formula>"Moderado"</formula>
    </cfRule>
    <cfRule type="cellIs" dxfId="1328" priority="1332" operator="equal">
      <formula>"Bajo"</formula>
    </cfRule>
  </conditionalFormatting>
  <conditionalFormatting sqref="K173">
    <cfRule type="cellIs" dxfId="1327" priority="1325" operator="equal">
      <formula>"Extremo"</formula>
    </cfRule>
    <cfRule type="cellIs" dxfId="1326" priority="1326" operator="equal">
      <formula>"Alto"</formula>
    </cfRule>
    <cfRule type="cellIs" dxfId="1325" priority="1327" operator="equal">
      <formula>"Moderado"</formula>
    </cfRule>
    <cfRule type="cellIs" dxfId="1324" priority="1328" operator="equal">
      <formula>"Bajo"</formula>
    </cfRule>
  </conditionalFormatting>
  <conditionalFormatting sqref="J173">
    <cfRule type="cellIs" dxfId="1323" priority="1321" operator="equal">
      <formula>"Extremo"</formula>
    </cfRule>
    <cfRule type="cellIs" dxfId="1322" priority="1322" operator="equal">
      <formula>"Alto"</formula>
    </cfRule>
    <cfRule type="cellIs" dxfId="1321" priority="1323" operator="equal">
      <formula>"Moderado"</formula>
    </cfRule>
    <cfRule type="cellIs" dxfId="1320" priority="1324" operator="equal">
      <formula>"Bajo"</formula>
    </cfRule>
  </conditionalFormatting>
  <conditionalFormatting sqref="I173">
    <cfRule type="cellIs" dxfId="1319" priority="1317" operator="equal">
      <formula>"Extremo"</formula>
    </cfRule>
    <cfRule type="cellIs" dxfId="1318" priority="1318" operator="equal">
      <formula>"Alto"</formula>
    </cfRule>
    <cfRule type="cellIs" dxfId="1317" priority="1319" operator="equal">
      <formula>"Moderado"</formula>
    </cfRule>
    <cfRule type="cellIs" dxfId="1316" priority="1320" operator="equal">
      <formula>"Bajo"</formula>
    </cfRule>
  </conditionalFormatting>
  <conditionalFormatting sqref="H173">
    <cfRule type="cellIs" dxfId="1315" priority="1313" operator="equal">
      <formula>"Extremo"</formula>
    </cfRule>
    <cfRule type="cellIs" dxfId="1314" priority="1314" operator="equal">
      <formula>"Alto"</formula>
    </cfRule>
    <cfRule type="cellIs" dxfId="1313" priority="1315" operator="equal">
      <formula>"Moderado"</formula>
    </cfRule>
    <cfRule type="cellIs" dxfId="1312" priority="1316" operator="equal">
      <formula>"Bajo"</formula>
    </cfRule>
  </conditionalFormatting>
  <conditionalFormatting sqref="G173">
    <cfRule type="cellIs" dxfId="1311" priority="1309" operator="equal">
      <formula>"Extremo"</formula>
    </cfRule>
    <cfRule type="cellIs" dxfId="1310" priority="1310" operator="equal">
      <formula>"Alto"</formula>
    </cfRule>
    <cfRule type="cellIs" dxfId="1309" priority="1311" operator="equal">
      <formula>"Moderado"</formula>
    </cfRule>
    <cfRule type="cellIs" dxfId="1308" priority="1312" operator="equal">
      <formula>"Bajo"</formula>
    </cfRule>
  </conditionalFormatting>
  <conditionalFormatting sqref="K179">
    <cfRule type="cellIs" dxfId="1307" priority="1305" operator="equal">
      <formula>"Extremo"</formula>
    </cfRule>
    <cfRule type="cellIs" dxfId="1306" priority="1306" operator="equal">
      <formula>"Alto"</formula>
    </cfRule>
    <cfRule type="cellIs" dxfId="1305" priority="1307" operator="equal">
      <formula>"Moderado"</formula>
    </cfRule>
    <cfRule type="cellIs" dxfId="1304" priority="1308" operator="equal">
      <formula>"Bajo"</formula>
    </cfRule>
  </conditionalFormatting>
  <conditionalFormatting sqref="J179">
    <cfRule type="cellIs" dxfId="1303" priority="1301" operator="equal">
      <formula>"Extremo"</formula>
    </cfRule>
    <cfRule type="cellIs" dxfId="1302" priority="1302" operator="equal">
      <formula>"Alto"</formula>
    </cfRule>
    <cfRule type="cellIs" dxfId="1301" priority="1303" operator="equal">
      <formula>"Moderado"</formula>
    </cfRule>
    <cfRule type="cellIs" dxfId="1300" priority="1304" operator="equal">
      <formula>"Bajo"</formula>
    </cfRule>
  </conditionalFormatting>
  <conditionalFormatting sqref="I179">
    <cfRule type="cellIs" dxfId="1299" priority="1297" operator="equal">
      <formula>"Extremo"</formula>
    </cfRule>
    <cfRule type="cellIs" dxfId="1298" priority="1298" operator="equal">
      <formula>"Alto"</formula>
    </cfRule>
    <cfRule type="cellIs" dxfId="1297" priority="1299" operator="equal">
      <formula>"Moderado"</formula>
    </cfRule>
    <cfRule type="cellIs" dxfId="1296" priority="1300" operator="equal">
      <formula>"Bajo"</formula>
    </cfRule>
  </conditionalFormatting>
  <conditionalFormatting sqref="L183:L184">
    <cfRule type="cellIs" dxfId="1295" priority="1293" operator="equal">
      <formula>"Extremo"</formula>
    </cfRule>
    <cfRule type="cellIs" dxfId="1294" priority="1294" operator="equal">
      <formula>"Alto"</formula>
    </cfRule>
    <cfRule type="cellIs" dxfId="1293" priority="1295" operator="equal">
      <formula>"Moderado"</formula>
    </cfRule>
    <cfRule type="cellIs" dxfId="1292" priority="1296" operator="equal">
      <formula>"Bajo"</formula>
    </cfRule>
  </conditionalFormatting>
  <conditionalFormatting sqref="K183:K184">
    <cfRule type="cellIs" dxfId="1291" priority="1289" operator="equal">
      <formula>"Extremo"</formula>
    </cfRule>
    <cfRule type="cellIs" dxfId="1290" priority="1290" operator="equal">
      <formula>"Alto"</formula>
    </cfRule>
    <cfRule type="cellIs" dxfId="1289" priority="1291" operator="equal">
      <formula>"Moderado"</formula>
    </cfRule>
    <cfRule type="cellIs" dxfId="1288" priority="1292" operator="equal">
      <formula>"Bajo"</formula>
    </cfRule>
  </conditionalFormatting>
  <conditionalFormatting sqref="J183:J184">
    <cfRule type="cellIs" dxfId="1287" priority="1285" operator="equal">
      <formula>"Extremo"</formula>
    </cfRule>
    <cfRule type="cellIs" dxfId="1286" priority="1286" operator="equal">
      <formula>"Alto"</formula>
    </cfRule>
    <cfRule type="cellIs" dxfId="1285" priority="1287" operator="equal">
      <formula>"Moderado"</formula>
    </cfRule>
    <cfRule type="cellIs" dxfId="1284" priority="1288" operator="equal">
      <formula>"Bajo"</formula>
    </cfRule>
  </conditionalFormatting>
  <conditionalFormatting sqref="I183:I184">
    <cfRule type="cellIs" dxfId="1283" priority="1281" operator="equal">
      <formula>"Extremo"</formula>
    </cfRule>
    <cfRule type="cellIs" dxfId="1282" priority="1282" operator="equal">
      <formula>"Alto"</formula>
    </cfRule>
    <cfRule type="cellIs" dxfId="1281" priority="1283" operator="equal">
      <formula>"Moderado"</formula>
    </cfRule>
    <cfRule type="cellIs" dxfId="1280" priority="1284" operator="equal">
      <formula>"Bajo"</formula>
    </cfRule>
  </conditionalFormatting>
  <conditionalFormatting sqref="H183:H184">
    <cfRule type="cellIs" dxfId="1279" priority="1277" operator="equal">
      <formula>"Extremo"</formula>
    </cfRule>
    <cfRule type="cellIs" dxfId="1278" priority="1278" operator="equal">
      <formula>"Alto"</formula>
    </cfRule>
    <cfRule type="cellIs" dxfId="1277" priority="1279" operator="equal">
      <formula>"Moderado"</formula>
    </cfRule>
    <cfRule type="cellIs" dxfId="1276" priority="1280" operator="equal">
      <formula>"Bajo"</formula>
    </cfRule>
  </conditionalFormatting>
  <conditionalFormatting sqref="G183:G184">
    <cfRule type="cellIs" dxfId="1275" priority="1273" operator="equal">
      <formula>"Extremo"</formula>
    </cfRule>
    <cfRule type="cellIs" dxfId="1274" priority="1274" operator="equal">
      <formula>"Alto"</formula>
    </cfRule>
    <cfRule type="cellIs" dxfId="1273" priority="1275" operator="equal">
      <formula>"Moderado"</formula>
    </cfRule>
    <cfRule type="cellIs" dxfId="1272" priority="1276" operator="equal">
      <formula>"Bajo"</formula>
    </cfRule>
  </conditionalFormatting>
  <conditionalFormatting sqref="L186:L187">
    <cfRule type="cellIs" dxfId="1271" priority="1269" operator="equal">
      <formula>"Extremo"</formula>
    </cfRule>
    <cfRule type="cellIs" dxfId="1270" priority="1270" operator="equal">
      <formula>"Alto"</formula>
    </cfRule>
    <cfRule type="cellIs" dxfId="1269" priority="1271" operator="equal">
      <formula>"Moderado"</formula>
    </cfRule>
    <cfRule type="cellIs" dxfId="1268" priority="1272" operator="equal">
      <formula>"Bajo"</formula>
    </cfRule>
  </conditionalFormatting>
  <conditionalFormatting sqref="K186:K187">
    <cfRule type="cellIs" dxfId="1267" priority="1265" operator="equal">
      <formula>"Extremo"</formula>
    </cfRule>
    <cfRule type="cellIs" dxfId="1266" priority="1266" operator="equal">
      <formula>"Alto"</formula>
    </cfRule>
    <cfRule type="cellIs" dxfId="1265" priority="1267" operator="equal">
      <formula>"Moderado"</formula>
    </cfRule>
    <cfRule type="cellIs" dxfId="1264" priority="1268" operator="equal">
      <formula>"Bajo"</formula>
    </cfRule>
  </conditionalFormatting>
  <conditionalFormatting sqref="J186:J187">
    <cfRule type="cellIs" dxfId="1263" priority="1261" operator="equal">
      <formula>"Extremo"</formula>
    </cfRule>
    <cfRule type="cellIs" dxfId="1262" priority="1262" operator="equal">
      <formula>"Alto"</formula>
    </cfRule>
    <cfRule type="cellIs" dxfId="1261" priority="1263" operator="equal">
      <formula>"Moderado"</formula>
    </cfRule>
    <cfRule type="cellIs" dxfId="1260" priority="1264" operator="equal">
      <formula>"Bajo"</formula>
    </cfRule>
  </conditionalFormatting>
  <conditionalFormatting sqref="I186:I187">
    <cfRule type="cellIs" dxfId="1259" priority="1257" operator="equal">
      <formula>"Extremo"</formula>
    </cfRule>
    <cfRule type="cellIs" dxfId="1258" priority="1258" operator="equal">
      <formula>"Alto"</formula>
    </cfRule>
    <cfRule type="cellIs" dxfId="1257" priority="1259" operator="equal">
      <formula>"Moderado"</formula>
    </cfRule>
    <cfRule type="cellIs" dxfId="1256" priority="1260" operator="equal">
      <formula>"Bajo"</formula>
    </cfRule>
  </conditionalFormatting>
  <conditionalFormatting sqref="H186:H187">
    <cfRule type="cellIs" dxfId="1255" priority="1253" operator="equal">
      <formula>"Extremo"</formula>
    </cfRule>
    <cfRule type="cellIs" dxfId="1254" priority="1254" operator="equal">
      <formula>"Alto"</formula>
    </cfRule>
    <cfRule type="cellIs" dxfId="1253" priority="1255" operator="equal">
      <formula>"Moderado"</formula>
    </cfRule>
    <cfRule type="cellIs" dxfId="1252" priority="1256" operator="equal">
      <formula>"Bajo"</formula>
    </cfRule>
  </conditionalFormatting>
  <conditionalFormatting sqref="G186:G187">
    <cfRule type="cellIs" dxfId="1251" priority="1249" operator="equal">
      <formula>"Extremo"</formula>
    </cfRule>
    <cfRule type="cellIs" dxfId="1250" priority="1250" operator="equal">
      <formula>"Alto"</formula>
    </cfRule>
    <cfRule type="cellIs" dxfId="1249" priority="1251" operator="equal">
      <formula>"Moderado"</formula>
    </cfRule>
    <cfRule type="cellIs" dxfId="1248" priority="1252" operator="equal">
      <formula>"Bajo"</formula>
    </cfRule>
  </conditionalFormatting>
  <conditionalFormatting sqref="M200">
    <cfRule type="cellIs" dxfId="1247" priority="1245" operator="equal">
      <formula>"Extremo"</formula>
    </cfRule>
    <cfRule type="cellIs" dxfId="1246" priority="1246" operator="equal">
      <formula>"Alto"</formula>
    </cfRule>
    <cfRule type="cellIs" dxfId="1245" priority="1247" operator="equal">
      <formula>"Moderado"</formula>
    </cfRule>
    <cfRule type="cellIs" dxfId="1244" priority="1248" operator="equal">
      <formula>"Bajo"</formula>
    </cfRule>
  </conditionalFormatting>
  <conditionalFormatting sqref="M205:M207">
    <cfRule type="cellIs" dxfId="1243" priority="1241" operator="equal">
      <formula>"Extremo"</formula>
    </cfRule>
    <cfRule type="cellIs" dxfId="1242" priority="1242" operator="equal">
      <formula>"Alto"</formula>
    </cfRule>
    <cfRule type="cellIs" dxfId="1241" priority="1243" operator="equal">
      <formula>"Moderado"</formula>
    </cfRule>
    <cfRule type="cellIs" dxfId="1240" priority="1244" operator="equal">
      <formula>"Bajo"</formula>
    </cfRule>
  </conditionalFormatting>
  <conditionalFormatting sqref="L205:L207">
    <cfRule type="cellIs" dxfId="1239" priority="1237" operator="equal">
      <formula>"Extremo"</formula>
    </cfRule>
    <cfRule type="cellIs" dxfId="1238" priority="1238" operator="equal">
      <formula>"Alto"</formula>
    </cfRule>
    <cfRule type="cellIs" dxfId="1237" priority="1239" operator="equal">
      <formula>"Moderado"</formula>
    </cfRule>
    <cfRule type="cellIs" dxfId="1236" priority="1240" operator="equal">
      <formula>"Bajo"</formula>
    </cfRule>
  </conditionalFormatting>
  <conditionalFormatting sqref="K205:K207">
    <cfRule type="cellIs" dxfId="1235" priority="1233" operator="equal">
      <formula>"Extremo"</formula>
    </cfRule>
    <cfRule type="cellIs" dxfId="1234" priority="1234" operator="equal">
      <formula>"Alto"</formula>
    </cfRule>
    <cfRule type="cellIs" dxfId="1233" priority="1235" operator="equal">
      <formula>"Moderado"</formula>
    </cfRule>
    <cfRule type="cellIs" dxfId="1232" priority="1236" operator="equal">
      <formula>"Bajo"</formula>
    </cfRule>
  </conditionalFormatting>
  <conditionalFormatting sqref="J205:J207">
    <cfRule type="cellIs" dxfId="1231" priority="1229" operator="equal">
      <formula>"Extremo"</formula>
    </cfRule>
    <cfRule type="cellIs" dxfId="1230" priority="1230" operator="equal">
      <formula>"Alto"</formula>
    </cfRule>
    <cfRule type="cellIs" dxfId="1229" priority="1231" operator="equal">
      <formula>"Moderado"</formula>
    </cfRule>
    <cfRule type="cellIs" dxfId="1228" priority="1232" operator="equal">
      <formula>"Bajo"</formula>
    </cfRule>
  </conditionalFormatting>
  <conditionalFormatting sqref="I205:I207">
    <cfRule type="cellIs" dxfId="1227" priority="1225" operator="equal">
      <formula>"Extremo"</formula>
    </cfRule>
    <cfRule type="cellIs" dxfId="1226" priority="1226" operator="equal">
      <formula>"Alto"</formula>
    </cfRule>
    <cfRule type="cellIs" dxfId="1225" priority="1227" operator="equal">
      <formula>"Moderado"</formula>
    </cfRule>
    <cfRule type="cellIs" dxfId="1224" priority="1228" operator="equal">
      <formula>"Bajo"</formula>
    </cfRule>
  </conditionalFormatting>
  <conditionalFormatting sqref="H205:H207">
    <cfRule type="cellIs" dxfId="1223" priority="1221" operator="equal">
      <formula>"Extremo"</formula>
    </cfRule>
    <cfRule type="cellIs" dxfId="1222" priority="1222" operator="equal">
      <formula>"Alto"</formula>
    </cfRule>
    <cfRule type="cellIs" dxfId="1221" priority="1223" operator="equal">
      <formula>"Moderado"</formula>
    </cfRule>
    <cfRule type="cellIs" dxfId="1220" priority="1224" operator="equal">
      <formula>"Bajo"</formula>
    </cfRule>
  </conditionalFormatting>
  <conditionalFormatting sqref="G205:G207">
    <cfRule type="cellIs" dxfId="1219" priority="1217" operator="equal">
      <formula>"Extremo"</formula>
    </cfRule>
    <cfRule type="cellIs" dxfId="1218" priority="1218" operator="equal">
      <formula>"Alto"</formula>
    </cfRule>
    <cfRule type="cellIs" dxfId="1217" priority="1219" operator="equal">
      <formula>"Moderado"</formula>
    </cfRule>
    <cfRule type="cellIs" dxfId="1216" priority="1220" operator="equal">
      <formula>"Bajo"</formula>
    </cfRule>
  </conditionalFormatting>
  <conditionalFormatting sqref="M220">
    <cfRule type="cellIs" dxfId="1215" priority="1213" operator="equal">
      <formula>"Extremo"</formula>
    </cfRule>
    <cfRule type="cellIs" dxfId="1214" priority="1214" operator="equal">
      <formula>"Alto"</formula>
    </cfRule>
    <cfRule type="cellIs" dxfId="1213" priority="1215" operator="equal">
      <formula>"Moderado"</formula>
    </cfRule>
    <cfRule type="cellIs" dxfId="1212" priority="1216" operator="equal">
      <formula>"Bajo"</formula>
    </cfRule>
  </conditionalFormatting>
  <conditionalFormatting sqref="L220">
    <cfRule type="cellIs" dxfId="1211" priority="1209" operator="equal">
      <formula>"Extremo"</formula>
    </cfRule>
    <cfRule type="cellIs" dxfId="1210" priority="1210" operator="equal">
      <formula>"Alto"</formula>
    </cfRule>
    <cfRule type="cellIs" dxfId="1209" priority="1211" operator="equal">
      <formula>"Moderado"</formula>
    </cfRule>
    <cfRule type="cellIs" dxfId="1208" priority="1212" operator="equal">
      <formula>"Bajo"</formula>
    </cfRule>
  </conditionalFormatting>
  <conditionalFormatting sqref="K220">
    <cfRule type="cellIs" dxfId="1207" priority="1205" operator="equal">
      <formula>"Extremo"</formula>
    </cfRule>
    <cfRule type="cellIs" dxfId="1206" priority="1206" operator="equal">
      <formula>"Alto"</formula>
    </cfRule>
    <cfRule type="cellIs" dxfId="1205" priority="1207" operator="equal">
      <formula>"Moderado"</formula>
    </cfRule>
    <cfRule type="cellIs" dxfId="1204" priority="1208" operator="equal">
      <formula>"Bajo"</formula>
    </cfRule>
  </conditionalFormatting>
  <conditionalFormatting sqref="J220">
    <cfRule type="cellIs" dxfId="1203" priority="1201" operator="equal">
      <formula>"Extremo"</formula>
    </cfRule>
    <cfRule type="cellIs" dxfId="1202" priority="1202" operator="equal">
      <formula>"Alto"</formula>
    </cfRule>
    <cfRule type="cellIs" dxfId="1201" priority="1203" operator="equal">
      <formula>"Moderado"</formula>
    </cfRule>
    <cfRule type="cellIs" dxfId="1200" priority="1204" operator="equal">
      <formula>"Bajo"</formula>
    </cfRule>
  </conditionalFormatting>
  <conditionalFormatting sqref="I220">
    <cfRule type="cellIs" dxfId="1199" priority="1197" operator="equal">
      <formula>"Extremo"</formula>
    </cfRule>
    <cfRule type="cellIs" dxfId="1198" priority="1198" operator="equal">
      <formula>"Alto"</formula>
    </cfRule>
    <cfRule type="cellIs" dxfId="1197" priority="1199" operator="equal">
      <formula>"Moderado"</formula>
    </cfRule>
    <cfRule type="cellIs" dxfId="1196" priority="1200" operator="equal">
      <formula>"Bajo"</formula>
    </cfRule>
  </conditionalFormatting>
  <conditionalFormatting sqref="H220">
    <cfRule type="cellIs" dxfId="1195" priority="1193" operator="equal">
      <formula>"Extremo"</formula>
    </cfRule>
    <cfRule type="cellIs" dxfId="1194" priority="1194" operator="equal">
      <formula>"Alto"</formula>
    </cfRule>
    <cfRule type="cellIs" dxfId="1193" priority="1195" operator="equal">
      <formula>"Moderado"</formula>
    </cfRule>
    <cfRule type="cellIs" dxfId="1192" priority="1196" operator="equal">
      <formula>"Bajo"</formula>
    </cfRule>
  </conditionalFormatting>
  <conditionalFormatting sqref="G220">
    <cfRule type="cellIs" dxfId="1191" priority="1189" operator="equal">
      <formula>"Extremo"</formula>
    </cfRule>
    <cfRule type="cellIs" dxfId="1190" priority="1190" operator="equal">
      <formula>"Alto"</formula>
    </cfRule>
    <cfRule type="cellIs" dxfId="1189" priority="1191" operator="equal">
      <formula>"Moderado"</formula>
    </cfRule>
    <cfRule type="cellIs" dxfId="1188" priority="1192" operator="equal">
      <formula>"Bajo"</formula>
    </cfRule>
  </conditionalFormatting>
  <conditionalFormatting sqref="L224">
    <cfRule type="cellIs" dxfId="1187" priority="1185" operator="equal">
      <formula>"Extremo"</formula>
    </cfRule>
    <cfRule type="cellIs" dxfId="1186" priority="1186" operator="equal">
      <formula>"Alto"</formula>
    </cfRule>
    <cfRule type="cellIs" dxfId="1185" priority="1187" operator="equal">
      <formula>"Moderado"</formula>
    </cfRule>
    <cfRule type="cellIs" dxfId="1184" priority="1188" operator="equal">
      <formula>"Bajo"</formula>
    </cfRule>
  </conditionalFormatting>
  <conditionalFormatting sqref="K224">
    <cfRule type="cellIs" dxfId="1183" priority="1181" operator="equal">
      <formula>"Extremo"</formula>
    </cfRule>
    <cfRule type="cellIs" dxfId="1182" priority="1182" operator="equal">
      <formula>"Alto"</formula>
    </cfRule>
    <cfRule type="cellIs" dxfId="1181" priority="1183" operator="equal">
      <formula>"Moderado"</formula>
    </cfRule>
    <cfRule type="cellIs" dxfId="1180" priority="1184" operator="equal">
      <formula>"Bajo"</formula>
    </cfRule>
  </conditionalFormatting>
  <conditionalFormatting sqref="J224">
    <cfRule type="cellIs" dxfId="1179" priority="1177" operator="equal">
      <formula>"Extremo"</formula>
    </cfRule>
    <cfRule type="cellIs" dxfId="1178" priority="1178" operator="equal">
      <formula>"Alto"</formula>
    </cfRule>
    <cfRule type="cellIs" dxfId="1177" priority="1179" operator="equal">
      <formula>"Moderado"</formula>
    </cfRule>
    <cfRule type="cellIs" dxfId="1176" priority="1180" operator="equal">
      <formula>"Bajo"</formula>
    </cfRule>
  </conditionalFormatting>
  <conditionalFormatting sqref="I224">
    <cfRule type="cellIs" dxfId="1175" priority="1173" operator="equal">
      <formula>"Extremo"</formula>
    </cfRule>
    <cfRule type="cellIs" dxfId="1174" priority="1174" operator="equal">
      <formula>"Alto"</formula>
    </cfRule>
    <cfRule type="cellIs" dxfId="1173" priority="1175" operator="equal">
      <formula>"Moderado"</formula>
    </cfRule>
    <cfRule type="cellIs" dxfId="1172" priority="1176" operator="equal">
      <formula>"Bajo"</formula>
    </cfRule>
  </conditionalFormatting>
  <conditionalFormatting sqref="H224">
    <cfRule type="cellIs" dxfId="1171" priority="1169" operator="equal">
      <formula>"Extremo"</formula>
    </cfRule>
    <cfRule type="cellIs" dxfId="1170" priority="1170" operator="equal">
      <formula>"Alto"</formula>
    </cfRule>
    <cfRule type="cellIs" dxfId="1169" priority="1171" operator="equal">
      <formula>"Moderado"</formula>
    </cfRule>
    <cfRule type="cellIs" dxfId="1168" priority="1172" operator="equal">
      <formula>"Bajo"</formula>
    </cfRule>
  </conditionalFormatting>
  <conditionalFormatting sqref="G224">
    <cfRule type="cellIs" dxfId="1167" priority="1165" operator="equal">
      <formula>"Extremo"</formula>
    </cfRule>
    <cfRule type="cellIs" dxfId="1166" priority="1166" operator="equal">
      <formula>"Alto"</formula>
    </cfRule>
    <cfRule type="cellIs" dxfId="1165" priority="1167" operator="equal">
      <formula>"Moderado"</formula>
    </cfRule>
    <cfRule type="cellIs" dxfId="1164" priority="1168" operator="equal">
      <formula>"Bajo"</formula>
    </cfRule>
  </conditionalFormatting>
  <conditionalFormatting sqref="M232">
    <cfRule type="cellIs" dxfId="1163" priority="1161" operator="equal">
      <formula>"Extremo"</formula>
    </cfRule>
    <cfRule type="cellIs" dxfId="1162" priority="1162" operator="equal">
      <formula>"Alto"</formula>
    </cfRule>
    <cfRule type="cellIs" dxfId="1161" priority="1163" operator="equal">
      <formula>"Moderado"</formula>
    </cfRule>
    <cfRule type="cellIs" dxfId="1160" priority="1164" operator="equal">
      <formula>"Bajo"</formula>
    </cfRule>
  </conditionalFormatting>
  <conditionalFormatting sqref="L232">
    <cfRule type="cellIs" dxfId="1159" priority="1157" operator="equal">
      <formula>"Extremo"</formula>
    </cfRule>
    <cfRule type="cellIs" dxfId="1158" priority="1158" operator="equal">
      <formula>"Alto"</formula>
    </cfRule>
    <cfRule type="cellIs" dxfId="1157" priority="1159" operator="equal">
      <formula>"Moderado"</formula>
    </cfRule>
    <cfRule type="cellIs" dxfId="1156" priority="1160" operator="equal">
      <formula>"Bajo"</formula>
    </cfRule>
  </conditionalFormatting>
  <conditionalFormatting sqref="K232">
    <cfRule type="cellIs" dxfId="1155" priority="1153" operator="equal">
      <formula>"Extremo"</formula>
    </cfRule>
    <cfRule type="cellIs" dxfId="1154" priority="1154" operator="equal">
      <formula>"Alto"</formula>
    </cfRule>
    <cfRule type="cellIs" dxfId="1153" priority="1155" operator="equal">
      <formula>"Moderado"</formula>
    </cfRule>
    <cfRule type="cellIs" dxfId="1152" priority="1156" operator="equal">
      <formula>"Bajo"</formula>
    </cfRule>
  </conditionalFormatting>
  <conditionalFormatting sqref="J232">
    <cfRule type="cellIs" dxfId="1151" priority="1149" operator="equal">
      <formula>"Extremo"</formula>
    </cfRule>
    <cfRule type="cellIs" dxfId="1150" priority="1150" operator="equal">
      <formula>"Alto"</formula>
    </cfRule>
    <cfRule type="cellIs" dxfId="1149" priority="1151" operator="equal">
      <formula>"Moderado"</formula>
    </cfRule>
    <cfRule type="cellIs" dxfId="1148" priority="1152" operator="equal">
      <formula>"Bajo"</formula>
    </cfRule>
  </conditionalFormatting>
  <conditionalFormatting sqref="I232">
    <cfRule type="cellIs" dxfId="1147" priority="1145" operator="equal">
      <formula>"Extremo"</formula>
    </cfRule>
    <cfRule type="cellIs" dxfId="1146" priority="1146" operator="equal">
      <formula>"Alto"</formula>
    </cfRule>
    <cfRule type="cellIs" dxfId="1145" priority="1147" operator="equal">
      <formula>"Moderado"</formula>
    </cfRule>
    <cfRule type="cellIs" dxfId="1144" priority="1148" operator="equal">
      <formula>"Bajo"</formula>
    </cfRule>
  </conditionalFormatting>
  <conditionalFormatting sqref="H232">
    <cfRule type="cellIs" dxfId="1143" priority="1141" operator="equal">
      <formula>"Extremo"</formula>
    </cfRule>
    <cfRule type="cellIs" dxfId="1142" priority="1142" operator="equal">
      <formula>"Alto"</formula>
    </cfRule>
    <cfRule type="cellIs" dxfId="1141" priority="1143" operator="equal">
      <formula>"Moderado"</formula>
    </cfRule>
    <cfRule type="cellIs" dxfId="1140" priority="1144" operator="equal">
      <formula>"Bajo"</formula>
    </cfRule>
  </conditionalFormatting>
  <conditionalFormatting sqref="G232">
    <cfRule type="cellIs" dxfId="1139" priority="1137" operator="equal">
      <formula>"Extremo"</formula>
    </cfRule>
    <cfRule type="cellIs" dxfId="1138" priority="1138" operator="equal">
      <formula>"Alto"</formula>
    </cfRule>
    <cfRule type="cellIs" dxfId="1137" priority="1139" operator="equal">
      <formula>"Moderado"</formula>
    </cfRule>
    <cfRule type="cellIs" dxfId="1136" priority="1140" operator="equal">
      <formula>"Bajo"</formula>
    </cfRule>
  </conditionalFormatting>
  <conditionalFormatting sqref="M242">
    <cfRule type="cellIs" dxfId="1135" priority="1133" operator="equal">
      <formula>"Extremo"</formula>
    </cfRule>
    <cfRule type="cellIs" dxfId="1134" priority="1134" operator="equal">
      <formula>"Alto"</formula>
    </cfRule>
    <cfRule type="cellIs" dxfId="1133" priority="1135" operator="equal">
      <formula>"Moderado"</formula>
    </cfRule>
    <cfRule type="cellIs" dxfId="1132" priority="1136" operator="equal">
      <formula>"Bajo"</formula>
    </cfRule>
  </conditionalFormatting>
  <conditionalFormatting sqref="L242">
    <cfRule type="cellIs" dxfId="1131" priority="1129" operator="equal">
      <formula>"Extremo"</formula>
    </cfRule>
    <cfRule type="cellIs" dxfId="1130" priority="1130" operator="equal">
      <formula>"Alto"</formula>
    </cfRule>
    <cfRule type="cellIs" dxfId="1129" priority="1131" operator="equal">
      <formula>"Moderado"</formula>
    </cfRule>
    <cfRule type="cellIs" dxfId="1128" priority="1132" operator="equal">
      <formula>"Bajo"</formula>
    </cfRule>
  </conditionalFormatting>
  <conditionalFormatting sqref="K242">
    <cfRule type="cellIs" dxfId="1127" priority="1125" operator="equal">
      <formula>"Extremo"</formula>
    </cfRule>
    <cfRule type="cellIs" dxfId="1126" priority="1126" operator="equal">
      <formula>"Alto"</formula>
    </cfRule>
    <cfRule type="cellIs" dxfId="1125" priority="1127" operator="equal">
      <formula>"Moderado"</formula>
    </cfRule>
    <cfRule type="cellIs" dxfId="1124" priority="1128" operator="equal">
      <formula>"Bajo"</formula>
    </cfRule>
  </conditionalFormatting>
  <conditionalFormatting sqref="J242">
    <cfRule type="cellIs" dxfId="1123" priority="1121" operator="equal">
      <formula>"Extremo"</formula>
    </cfRule>
    <cfRule type="cellIs" dxfId="1122" priority="1122" operator="equal">
      <formula>"Alto"</formula>
    </cfRule>
    <cfRule type="cellIs" dxfId="1121" priority="1123" operator="equal">
      <formula>"Moderado"</formula>
    </cfRule>
    <cfRule type="cellIs" dxfId="1120" priority="1124" operator="equal">
      <formula>"Bajo"</formula>
    </cfRule>
  </conditionalFormatting>
  <conditionalFormatting sqref="I242">
    <cfRule type="cellIs" dxfId="1119" priority="1117" operator="equal">
      <formula>"Extremo"</formula>
    </cfRule>
    <cfRule type="cellIs" dxfId="1118" priority="1118" operator="equal">
      <formula>"Alto"</formula>
    </cfRule>
    <cfRule type="cellIs" dxfId="1117" priority="1119" operator="equal">
      <formula>"Moderado"</formula>
    </cfRule>
    <cfRule type="cellIs" dxfId="1116" priority="1120" operator="equal">
      <formula>"Bajo"</formula>
    </cfRule>
  </conditionalFormatting>
  <conditionalFormatting sqref="H242">
    <cfRule type="cellIs" dxfId="1115" priority="1113" operator="equal">
      <formula>"Extremo"</formula>
    </cfRule>
    <cfRule type="cellIs" dxfId="1114" priority="1114" operator="equal">
      <formula>"Alto"</formula>
    </cfRule>
    <cfRule type="cellIs" dxfId="1113" priority="1115" operator="equal">
      <formula>"Moderado"</formula>
    </cfRule>
    <cfRule type="cellIs" dxfId="1112" priority="1116" operator="equal">
      <formula>"Bajo"</formula>
    </cfRule>
  </conditionalFormatting>
  <conditionalFormatting sqref="G242">
    <cfRule type="cellIs" dxfId="1111" priority="1109" operator="equal">
      <formula>"Extremo"</formula>
    </cfRule>
    <cfRule type="cellIs" dxfId="1110" priority="1110" operator="equal">
      <formula>"Alto"</formula>
    </cfRule>
    <cfRule type="cellIs" dxfId="1109" priority="1111" operator="equal">
      <formula>"Moderado"</formula>
    </cfRule>
    <cfRule type="cellIs" dxfId="1108" priority="1112" operator="equal">
      <formula>"Bajo"</formula>
    </cfRule>
  </conditionalFormatting>
  <conditionalFormatting sqref="L245">
    <cfRule type="cellIs" dxfId="1107" priority="1105" operator="equal">
      <formula>"Extremo"</formula>
    </cfRule>
    <cfRule type="cellIs" dxfId="1106" priority="1106" operator="equal">
      <formula>"Alto"</formula>
    </cfRule>
    <cfRule type="cellIs" dxfId="1105" priority="1107" operator="equal">
      <formula>"Moderado"</formula>
    </cfRule>
    <cfRule type="cellIs" dxfId="1104" priority="1108" operator="equal">
      <formula>"Bajo"</formula>
    </cfRule>
  </conditionalFormatting>
  <conditionalFormatting sqref="K245">
    <cfRule type="cellIs" dxfId="1103" priority="1101" operator="equal">
      <formula>"Extremo"</formula>
    </cfRule>
    <cfRule type="cellIs" dxfId="1102" priority="1102" operator="equal">
      <formula>"Alto"</formula>
    </cfRule>
    <cfRule type="cellIs" dxfId="1101" priority="1103" operator="equal">
      <formula>"Moderado"</formula>
    </cfRule>
    <cfRule type="cellIs" dxfId="1100" priority="1104" operator="equal">
      <formula>"Bajo"</formula>
    </cfRule>
  </conditionalFormatting>
  <conditionalFormatting sqref="J245">
    <cfRule type="cellIs" dxfId="1099" priority="1097" operator="equal">
      <formula>"Extremo"</formula>
    </cfRule>
    <cfRule type="cellIs" dxfId="1098" priority="1098" operator="equal">
      <formula>"Alto"</formula>
    </cfRule>
    <cfRule type="cellIs" dxfId="1097" priority="1099" operator="equal">
      <formula>"Moderado"</formula>
    </cfRule>
    <cfRule type="cellIs" dxfId="1096" priority="1100" operator="equal">
      <formula>"Bajo"</formula>
    </cfRule>
  </conditionalFormatting>
  <conditionalFormatting sqref="I245">
    <cfRule type="cellIs" dxfId="1095" priority="1093" operator="equal">
      <formula>"Extremo"</formula>
    </cfRule>
    <cfRule type="cellIs" dxfId="1094" priority="1094" operator="equal">
      <formula>"Alto"</formula>
    </cfRule>
    <cfRule type="cellIs" dxfId="1093" priority="1095" operator="equal">
      <formula>"Moderado"</formula>
    </cfRule>
    <cfRule type="cellIs" dxfId="1092" priority="1096" operator="equal">
      <formula>"Bajo"</formula>
    </cfRule>
  </conditionalFormatting>
  <conditionalFormatting sqref="H245">
    <cfRule type="cellIs" dxfId="1091" priority="1089" operator="equal">
      <formula>"Extremo"</formula>
    </cfRule>
    <cfRule type="cellIs" dxfId="1090" priority="1090" operator="equal">
      <formula>"Alto"</formula>
    </cfRule>
    <cfRule type="cellIs" dxfId="1089" priority="1091" operator="equal">
      <formula>"Moderado"</formula>
    </cfRule>
    <cfRule type="cellIs" dxfId="1088" priority="1092" operator="equal">
      <formula>"Bajo"</formula>
    </cfRule>
  </conditionalFormatting>
  <conditionalFormatting sqref="G245">
    <cfRule type="cellIs" dxfId="1087" priority="1085" operator="equal">
      <formula>"Extremo"</formula>
    </cfRule>
    <cfRule type="cellIs" dxfId="1086" priority="1086" operator="equal">
      <formula>"Alto"</formula>
    </cfRule>
    <cfRule type="cellIs" dxfId="1085" priority="1087" operator="equal">
      <formula>"Moderado"</formula>
    </cfRule>
    <cfRule type="cellIs" dxfId="1084" priority="1088" operator="equal">
      <formula>"Bajo"</formula>
    </cfRule>
  </conditionalFormatting>
  <conditionalFormatting sqref="L247">
    <cfRule type="cellIs" dxfId="1083" priority="1081" operator="equal">
      <formula>"Extremo"</formula>
    </cfRule>
    <cfRule type="cellIs" dxfId="1082" priority="1082" operator="equal">
      <formula>"Alto"</formula>
    </cfRule>
    <cfRule type="cellIs" dxfId="1081" priority="1083" operator="equal">
      <formula>"Moderado"</formula>
    </cfRule>
    <cfRule type="cellIs" dxfId="1080" priority="1084" operator="equal">
      <formula>"Bajo"</formula>
    </cfRule>
  </conditionalFormatting>
  <conditionalFormatting sqref="K247">
    <cfRule type="cellIs" dxfId="1079" priority="1077" operator="equal">
      <formula>"Extremo"</formula>
    </cfRule>
    <cfRule type="cellIs" dxfId="1078" priority="1078" operator="equal">
      <formula>"Alto"</formula>
    </cfRule>
    <cfRule type="cellIs" dxfId="1077" priority="1079" operator="equal">
      <formula>"Moderado"</formula>
    </cfRule>
    <cfRule type="cellIs" dxfId="1076" priority="1080" operator="equal">
      <formula>"Bajo"</formula>
    </cfRule>
  </conditionalFormatting>
  <conditionalFormatting sqref="J247">
    <cfRule type="cellIs" dxfId="1075" priority="1073" operator="equal">
      <formula>"Extremo"</formula>
    </cfRule>
    <cfRule type="cellIs" dxfId="1074" priority="1074" operator="equal">
      <formula>"Alto"</formula>
    </cfRule>
    <cfRule type="cellIs" dxfId="1073" priority="1075" operator="equal">
      <formula>"Moderado"</formula>
    </cfRule>
    <cfRule type="cellIs" dxfId="1072" priority="1076" operator="equal">
      <formula>"Bajo"</formula>
    </cfRule>
  </conditionalFormatting>
  <conditionalFormatting sqref="I247">
    <cfRule type="cellIs" dxfId="1071" priority="1069" operator="equal">
      <formula>"Extremo"</formula>
    </cfRule>
    <cfRule type="cellIs" dxfId="1070" priority="1070" operator="equal">
      <formula>"Alto"</formula>
    </cfRule>
    <cfRule type="cellIs" dxfId="1069" priority="1071" operator="equal">
      <formula>"Moderado"</formula>
    </cfRule>
    <cfRule type="cellIs" dxfId="1068" priority="1072" operator="equal">
      <formula>"Bajo"</formula>
    </cfRule>
  </conditionalFormatting>
  <conditionalFormatting sqref="H247">
    <cfRule type="cellIs" dxfId="1067" priority="1065" operator="equal">
      <formula>"Extremo"</formula>
    </cfRule>
    <cfRule type="cellIs" dxfId="1066" priority="1066" operator="equal">
      <formula>"Alto"</formula>
    </cfRule>
    <cfRule type="cellIs" dxfId="1065" priority="1067" operator="equal">
      <formula>"Moderado"</formula>
    </cfRule>
    <cfRule type="cellIs" dxfId="1064" priority="1068" operator="equal">
      <formula>"Bajo"</formula>
    </cfRule>
  </conditionalFormatting>
  <conditionalFormatting sqref="G247">
    <cfRule type="cellIs" dxfId="1063" priority="1061" operator="equal">
      <formula>"Extremo"</formula>
    </cfRule>
    <cfRule type="cellIs" dxfId="1062" priority="1062" operator="equal">
      <formula>"Alto"</formula>
    </cfRule>
    <cfRule type="cellIs" dxfId="1061" priority="1063" operator="equal">
      <formula>"Moderado"</formula>
    </cfRule>
    <cfRule type="cellIs" dxfId="1060" priority="1064" operator="equal">
      <formula>"Bajo"</formula>
    </cfRule>
  </conditionalFormatting>
  <conditionalFormatting sqref="M253">
    <cfRule type="cellIs" dxfId="1059" priority="1057" operator="equal">
      <formula>"Extremo"</formula>
    </cfRule>
    <cfRule type="cellIs" dxfId="1058" priority="1058" operator="equal">
      <formula>"Alto"</formula>
    </cfRule>
    <cfRule type="cellIs" dxfId="1057" priority="1059" operator="equal">
      <formula>"Moderado"</formula>
    </cfRule>
    <cfRule type="cellIs" dxfId="1056" priority="1060" operator="equal">
      <formula>"Bajo"</formula>
    </cfRule>
  </conditionalFormatting>
  <conditionalFormatting sqref="L253">
    <cfRule type="cellIs" dxfId="1055" priority="1053" operator="equal">
      <formula>"Extremo"</formula>
    </cfRule>
    <cfRule type="cellIs" dxfId="1054" priority="1054" operator="equal">
      <formula>"Alto"</formula>
    </cfRule>
    <cfRule type="cellIs" dxfId="1053" priority="1055" operator="equal">
      <formula>"Moderado"</formula>
    </cfRule>
    <cfRule type="cellIs" dxfId="1052" priority="1056" operator="equal">
      <formula>"Bajo"</formula>
    </cfRule>
  </conditionalFormatting>
  <conditionalFormatting sqref="K253">
    <cfRule type="cellIs" dxfId="1051" priority="1049" operator="equal">
      <formula>"Extremo"</formula>
    </cfRule>
    <cfRule type="cellIs" dxfId="1050" priority="1050" operator="equal">
      <formula>"Alto"</formula>
    </cfRule>
    <cfRule type="cellIs" dxfId="1049" priority="1051" operator="equal">
      <formula>"Moderado"</formula>
    </cfRule>
    <cfRule type="cellIs" dxfId="1048" priority="1052" operator="equal">
      <formula>"Bajo"</formula>
    </cfRule>
  </conditionalFormatting>
  <conditionalFormatting sqref="J253">
    <cfRule type="cellIs" dxfId="1047" priority="1045" operator="equal">
      <formula>"Extremo"</formula>
    </cfRule>
    <cfRule type="cellIs" dxfId="1046" priority="1046" operator="equal">
      <formula>"Alto"</formula>
    </cfRule>
    <cfRule type="cellIs" dxfId="1045" priority="1047" operator="equal">
      <formula>"Moderado"</formula>
    </cfRule>
    <cfRule type="cellIs" dxfId="1044" priority="1048" operator="equal">
      <formula>"Bajo"</formula>
    </cfRule>
  </conditionalFormatting>
  <conditionalFormatting sqref="I253">
    <cfRule type="cellIs" dxfId="1043" priority="1041" operator="equal">
      <formula>"Extremo"</formula>
    </cfRule>
    <cfRule type="cellIs" dxfId="1042" priority="1042" operator="equal">
      <formula>"Alto"</formula>
    </cfRule>
    <cfRule type="cellIs" dxfId="1041" priority="1043" operator="equal">
      <formula>"Moderado"</formula>
    </cfRule>
    <cfRule type="cellIs" dxfId="1040" priority="1044" operator="equal">
      <formula>"Bajo"</formula>
    </cfRule>
  </conditionalFormatting>
  <conditionalFormatting sqref="H253">
    <cfRule type="cellIs" dxfId="1039" priority="1037" operator="equal">
      <formula>"Extremo"</formula>
    </cfRule>
    <cfRule type="cellIs" dxfId="1038" priority="1038" operator="equal">
      <formula>"Alto"</formula>
    </cfRule>
    <cfRule type="cellIs" dxfId="1037" priority="1039" operator="equal">
      <formula>"Moderado"</formula>
    </cfRule>
    <cfRule type="cellIs" dxfId="1036" priority="1040" operator="equal">
      <formula>"Bajo"</formula>
    </cfRule>
  </conditionalFormatting>
  <conditionalFormatting sqref="G253">
    <cfRule type="cellIs" dxfId="1035" priority="1033" operator="equal">
      <formula>"Extremo"</formula>
    </cfRule>
    <cfRule type="cellIs" dxfId="1034" priority="1034" operator="equal">
      <formula>"Alto"</formula>
    </cfRule>
    <cfRule type="cellIs" dxfId="1033" priority="1035" operator="equal">
      <formula>"Moderado"</formula>
    </cfRule>
    <cfRule type="cellIs" dxfId="1032" priority="1036" operator="equal">
      <formula>"Bajo"</formula>
    </cfRule>
  </conditionalFormatting>
  <conditionalFormatting sqref="V13">
    <cfRule type="cellIs" dxfId="1031" priority="1029" operator="equal">
      <formula>"Extremo"</formula>
    </cfRule>
    <cfRule type="cellIs" dxfId="1030" priority="1030" operator="equal">
      <formula>"Alto"</formula>
    </cfRule>
    <cfRule type="cellIs" dxfId="1029" priority="1031" operator="equal">
      <formula>"Moderado"</formula>
    </cfRule>
    <cfRule type="cellIs" dxfId="1028" priority="1032" operator="equal">
      <formula>"Bajo"</formula>
    </cfRule>
  </conditionalFormatting>
  <conditionalFormatting sqref="V20:V23">
    <cfRule type="cellIs" dxfId="1027" priority="1025" operator="equal">
      <formula>"Extremo"</formula>
    </cfRule>
    <cfRule type="cellIs" dxfId="1026" priority="1026" operator="equal">
      <formula>"Alto"</formula>
    </cfRule>
    <cfRule type="cellIs" dxfId="1025" priority="1027" operator="equal">
      <formula>"Moderado"</formula>
    </cfRule>
    <cfRule type="cellIs" dxfId="1024" priority="1028" operator="equal">
      <formula>"Bajo"</formula>
    </cfRule>
  </conditionalFormatting>
  <conditionalFormatting sqref="U39">
    <cfRule type="cellIs" dxfId="1023" priority="1021" operator="equal">
      <formula>"Extremo"</formula>
    </cfRule>
    <cfRule type="cellIs" dxfId="1022" priority="1022" operator="equal">
      <formula>"Alto"</formula>
    </cfRule>
    <cfRule type="cellIs" dxfId="1021" priority="1023" operator="equal">
      <formula>"Moderado"</formula>
    </cfRule>
    <cfRule type="cellIs" dxfId="1020" priority="1024" operator="equal">
      <formula>"Bajo"</formula>
    </cfRule>
  </conditionalFormatting>
  <conditionalFormatting sqref="T39">
    <cfRule type="cellIs" dxfId="1019" priority="1017" operator="equal">
      <formula>"Extremo"</formula>
    </cfRule>
    <cfRule type="cellIs" dxfId="1018" priority="1018" operator="equal">
      <formula>"Alto"</formula>
    </cfRule>
    <cfRule type="cellIs" dxfId="1017" priority="1019" operator="equal">
      <formula>"Moderado"</formula>
    </cfRule>
    <cfRule type="cellIs" dxfId="1016" priority="1020" operator="equal">
      <formula>"Bajo"</formula>
    </cfRule>
  </conditionalFormatting>
  <conditionalFormatting sqref="S39">
    <cfRule type="cellIs" dxfId="1015" priority="1013" operator="equal">
      <formula>"Extremo"</formula>
    </cfRule>
    <cfRule type="cellIs" dxfId="1014" priority="1014" operator="equal">
      <formula>"Alto"</formula>
    </cfRule>
    <cfRule type="cellIs" dxfId="1013" priority="1015" operator="equal">
      <formula>"Moderado"</formula>
    </cfRule>
    <cfRule type="cellIs" dxfId="1012" priority="1016" operator="equal">
      <formula>"Bajo"</formula>
    </cfRule>
  </conditionalFormatting>
  <conditionalFormatting sqref="R39">
    <cfRule type="cellIs" dxfId="1011" priority="1009" operator="equal">
      <formula>"Extremo"</formula>
    </cfRule>
    <cfRule type="cellIs" dxfId="1010" priority="1010" operator="equal">
      <formula>"Alto"</formula>
    </cfRule>
    <cfRule type="cellIs" dxfId="1009" priority="1011" operator="equal">
      <formula>"Moderado"</formula>
    </cfRule>
    <cfRule type="cellIs" dxfId="1008" priority="1012" operator="equal">
      <formula>"Bajo"</formula>
    </cfRule>
  </conditionalFormatting>
  <conditionalFormatting sqref="Q39">
    <cfRule type="cellIs" dxfId="1007" priority="1005" operator="equal">
      <formula>"Extremo"</formula>
    </cfRule>
    <cfRule type="cellIs" dxfId="1006" priority="1006" operator="equal">
      <formula>"Alto"</formula>
    </cfRule>
    <cfRule type="cellIs" dxfId="1005" priority="1007" operator="equal">
      <formula>"Moderado"</formula>
    </cfRule>
    <cfRule type="cellIs" dxfId="1004" priority="1008" operator="equal">
      <formula>"Bajo"</formula>
    </cfRule>
  </conditionalFormatting>
  <conditionalFormatting sqref="U44">
    <cfRule type="cellIs" dxfId="1003" priority="1001" operator="equal">
      <formula>"Extremo"</formula>
    </cfRule>
    <cfRule type="cellIs" dxfId="1002" priority="1002" operator="equal">
      <formula>"Alto"</formula>
    </cfRule>
    <cfRule type="cellIs" dxfId="1001" priority="1003" operator="equal">
      <formula>"Moderado"</formula>
    </cfRule>
    <cfRule type="cellIs" dxfId="1000" priority="1004" operator="equal">
      <formula>"Bajo"</formula>
    </cfRule>
  </conditionalFormatting>
  <conditionalFormatting sqref="T44">
    <cfRule type="cellIs" dxfId="999" priority="997" operator="equal">
      <formula>"Extremo"</formula>
    </cfRule>
    <cfRule type="cellIs" dxfId="998" priority="998" operator="equal">
      <formula>"Alto"</formula>
    </cfRule>
    <cfRule type="cellIs" dxfId="997" priority="999" operator="equal">
      <formula>"Moderado"</formula>
    </cfRule>
    <cfRule type="cellIs" dxfId="996" priority="1000" operator="equal">
      <formula>"Bajo"</formula>
    </cfRule>
  </conditionalFormatting>
  <conditionalFormatting sqref="S44">
    <cfRule type="cellIs" dxfId="995" priority="993" operator="equal">
      <formula>"Extremo"</formula>
    </cfRule>
    <cfRule type="cellIs" dxfId="994" priority="994" operator="equal">
      <formula>"Alto"</formula>
    </cfRule>
    <cfRule type="cellIs" dxfId="993" priority="995" operator="equal">
      <formula>"Moderado"</formula>
    </cfRule>
    <cfRule type="cellIs" dxfId="992" priority="996" operator="equal">
      <formula>"Bajo"</formula>
    </cfRule>
  </conditionalFormatting>
  <conditionalFormatting sqref="R44">
    <cfRule type="cellIs" dxfId="991" priority="989" operator="equal">
      <formula>"Extremo"</formula>
    </cfRule>
    <cfRule type="cellIs" dxfId="990" priority="990" operator="equal">
      <formula>"Alto"</formula>
    </cfRule>
    <cfRule type="cellIs" dxfId="989" priority="991" operator="equal">
      <formula>"Moderado"</formula>
    </cfRule>
    <cfRule type="cellIs" dxfId="988" priority="992" operator="equal">
      <formula>"Bajo"</formula>
    </cfRule>
  </conditionalFormatting>
  <conditionalFormatting sqref="Q44">
    <cfRule type="cellIs" dxfId="987" priority="985" operator="equal">
      <formula>"Extremo"</formula>
    </cfRule>
    <cfRule type="cellIs" dxfId="986" priority="986" operator="equal">
      <formula>"Alto"</formula>
    </cfRule>
    <cfRule type="cellIs" dxfId="985" priority="987" operator="equal">
      <formula>"Moderado"</formula>
    </cfRule>
    <cfRule type="cellIs" dxfId="984" priority="988" operator="equal">
      <formula>"Bajo"</formula>
    </cfRule>
  </conditionalFormatting>
  <conditionalFormatting sqref="U71">
    <cfRule type="cellIs" dxfId="983" priority="981" operator="equal">
      <formula>"Extremo"</formula>
    </cfRule>
    <cfRule type="cellIs" dxfId="982" priority="982" operator="equal">
      <formula>"Alto"</formula>
    </cfRule>
    <cfRule type="cellIs" dxfId="981" priority="983" operator="equal">
      <formula>"Moderado"</formula>
    </cfRule>
    <cfRule type="cellIs" dxfId="980" priority="984" operator="equal">
      <formula>"Bajo"</formula>
    </cfRule>
  </conditionalFormatting>
  <conditionalFormatting sqref="T71">
    <cfRule type="cellIs" dxfId="979" priority="977" operator="equal">
      <formula>"Extremo"</formula>
    </cfRule>
    <cfRule type="cellIs" dxfId="978" priority="978" operator="equal">
      <formula>"Alto"</formula>
    </cfRule>
    <cfRule type="cellIs" dxfId="977" priority="979" operator="equal">
      <formula>"Moderado"</formula>
    </cfRule>
    <cfRule type="cellIs" dxfId="976" priority="980" operator="equal">
      <formula>"Bajo"</formula>
    </cfRule>
  </conditionalFormatting>
  <conditionalFormatting sqref="S71">
    <cfRule type="cellIs" dxfId="975" priority="973" operator="equal">
      <formula>"Extremo"</formula>
    </cfRule>
    <cfRule type="cellIs" dxfId="974" priority="974" operator="equal">
      <formula>"Alto"</formula>
    </cfRule>
    <cfRule type="cellIs" dxfId="973" priority="975" operator="equal">
      <formula>"Moderado"</formula>
    </cfRule>
    <cfRule type="cellIs" dxfId="972" priority="976" operator="equal">
      <formula>"Bajo"</formula>
    </cfRule>
  </conditionalFormatting>
  <conditionalFormatting sqref="R71">
    <cfRule type="cellIs" dxfId="971" priority="969" operator="equal">
      <formula>"Extremo"</formula>
    </cfRule>
    <cfRule type="cellIs" dxfId="970" priority="970" operator="equal">
      <formula>"Alto"</formula>
    </cfRule>
    <cfRule type="cellIs" dxfId="969" priority="971" operator="equal">
      <formula>"Moderado"</formula>
    </cfRule>
    <cfRule type="cellIs" dxfId="968" priority="972" operator="equal">
      <formula>"Bajo"</formula>
    </cfRule>
  </conditionalFormatting>
  <conditionalFormatting sqref="Q71">
    <cfRule type="cellIs" dxfId="967" priority="965" operator="equal">
      <formula>"Extremo"</formula>
    </cfRule>
    <cfRule type="cellIs" dxfId="966" priority="966" operator="equal">
      <formula>"Alto"</formula>
    </cfRule>
    <cfRule type="cellIs" dxfId="965" priority="967" operator="equal">
      <formula>"Moderado"</formula>
    </cfRule>
    <cfRule type="cellIs" dxfId="964" priority="968" operator="equal">
      <formula>"Bajo"</formula>
    </cfRule>
  </conditionalFormatting>
  <conditionalFormatting sqref="U92">
    <cfRule type="cellIs" dxfId="963" priority="961" operator="equal">
      <formula>"Extremo"</formula>
    </cfRule>
    <cfRule type="cellIs" dxfId="962" priority="962" operator="equal">
      <formula>"Alto"</formula>
    </cfRule>
    <cfRule type="cellIs" dxfId="961" priority="963" operator="equal">
      <formula>"Moderado"</formula>
    </cfRule>
    <cfRule type="cellIs" dxfId="960" priority="964" operator="equal">
      <formula>"Bajo"</formula>
    </cfRule>
  </conditionalFormatting>
  <conditionalFormatting sqref="T92">
    <cfRule type="cellIs" dxfId="959" priority="957" operator="equal">
      <formula>"Extremo"</formula>
    </cfRule>
    <cfRule type="cellIs" dxfId="958" priority="958" operator="equal">
      <formula>"Alto"</formula>
    </cfRule>
    <cfRule type="cellIs" dxfId="957" priority="959" operator="equal">
      <formula>"Moderado"</formula>
    </cfRule>
    <cfRule type="cellIs" dxfId="956" priority="960" operator="equal">
      <formula>"Bajo"</formula>
    </cfRule>
  </conditionalFormatting>
  <conditionalFormatting sqref="S92">
    <cfRule type="cellIs" dxfId="955" priority="953" operator="equal">
      <formula>"Extremo"</formula>
    </cfRule>
    <cfRule type="cellIs" dxfId="954" priority="954" operator="equal">
      <formula>"Alto"</formula>
    </cfRule>
    <cfRule type="cellIs" dxfId="953" priority="955" operator="equal">
      <formula>"Moderado"</formula>
    </cfRule>
    <cfRule type="cellIs" dxfId="952" priority="956" operator="equal">
      <formula>"Bajo"</formula>
    </cfRule>
  </conditionalFormatting>
  <conditionalFormatting sqref="R92">
    <cfRule type="cellIs" dxfId="951" priority="949" operator="equal">
      <formula>"Extremo"</formula>
    </cfRule>
    <cfRule type="cellIs" dxfId="950" priority="950" operator="equal">
      <formula>"Alto"</formula>
    </cfRule>
    <cfRule type="cellIs" dxfId="949" priority="951" operator="equal">
      <formula>"Moderado"</formula>
    </cfRule>
    <cfRule type="cellIs" dxfId="948" priority="952" operator="equal">
      <formula>"Bajo"</formula>
    </cfRule>
  </conditionalFormatting>
  <conditionalFormatting sqref="Q92">
    <cfRule type="cellIs" dxfId="947" priority="945" operator="equal">
      <formula>"Extremo"</formula>
    </cfRule>
    <cfRule type="cellIs" dxfId="946" priority="946" operator="equal">
      <formula>"Alto"</formula>
    </cfRule>
    <cfRule type="cellIs" dxfId="945" priority="947" operator="equal">
      <formula>"Moderado"</formula>
    </cfRule>
    <cfRule type="cellIs" dxfId="944" priority="948" operator="equal">
      <formula>"Bajo"</formula>
    </cfRule>
  </conditionalFormatting>
  <conditionalFormatting sqref="U101">
    <cfRule type="cellIs" dxfId="943" priority="941" operator="equal">
      <formula>"Extremo"</formula>
    </cfRule>
    <cfRule type="cellIs" dxfId="942" priority="942" operator="equal">
      <formula>"Alto"</formula>
    </cfRule>
    <cfRule type="cellIs" dxfId="941" priority="943" operator="equal">
      <formula>"Moderado"</formula>
    </cfRule>
    <cfRule type="cellIs" dxfId="940" priority="944" operator="equal">
      <formula>"Bajo"</formula>
    </cfRule>
  </conditionalFormatting>
  <conditionalFormatting sqref="T101">
    <cfRule type="cellIs" dxfId="939" priority="937" operator="equal">
      <formula>"Extremo"</formula>
    </cfRule>
    <cfRule type="cellIs" dxfId="938" priority="938" operator="equal">
      <formula>"Alto"</formula>
    </cfRule>
    <cfRule type="cellIs" dxfId="937" priority="939" operator="equal">
      <formula>"Moderado"</formula>
    </cfRule>
    <cfRule type="cellIs" dxfId="936" priority="940" operator="equal">
      <formula>"Bajo"</formula>
    </cfRule>
  </conditionalFormatting>
  <conditionalFormatting sqref="S101">
    <cfRule type="cellIs" dxfId="935" priority="933" operator="equal">
      <formula>"Extremo"</formula>
    </cfRule>
    <cfRule type="cellIs" dxfId="934" priority="934" operator="equal">
      <formula>"Alto"</formula>
    </cfRule>
    <cfRule type="cellIs" dxfId="933" priority="935" operator="equal">
      <formula>"Moderado"</formula>
    </cfRule>
    <cfRule type="cellIs" dxfId="932" priority="936" operator="equal">
      <formula>"Bajo"</formula>
    </cfRule>
  </conditionalFormatting>
  <conditionalFormatting sqref="R101">
    <cfRule type="cellIs" dxfId="931" priority="929" operator="equal">
      <formula>"Extremo"</formula>
    </cfRule>
    <cfRule type="cellIs" dxfId="930" priority="930" operator="equal">
      <formula>"Alto"</formula>
    </cfRule>
    <cfRule type="cellIs" dxfId="929" priority="931" operator="equal">
      <formula>"Moderado"</formula>
    </cfRule>
    <cfRule type="cellIs" dxfId="928" priority="932" operator="equal">
      <formula>"Bajo"</formula>
    </cfRule>
  </conditionalFormatting>
  <conditionalFormatting sqref="Q101">
    <cfRule type="cellIs" dxfId="927" priority="925" operator="equal">
      <formula>"Extremo"</formula>
    </cfRule>
    <cfRule type="cellIs" dxfId="926" priority="926" operator="equal">
      <formula>"Alto"</formula>
    </cfRule>
    <cfRule type="cellIs" dxfId="925" priority="927" operator="equal">
      <formula>"Moderado"</formula>
    </cfRule>
    <cfRule type="cellIs" dxfId="924" priority="928" operator="equal">
      <formula>"Bajo"</formula>
    </cfRule>
  </conditionalFormatting>
  <conditionalFormatting sqref="U111">
    <cfRule type="cellIs" dxfId="923" priority="921" operator="equal">
      <formula>"Extremo"</formula>
    </cfRule>
    <cfRule type="cellIs" dxfId="922" priority="922" operator="equal">
      <formula>"Alto"</formula>
    </cfRule>
    <cfRule type="cellIs" dxfId="921" priority="923" operator="equal">
      <formula>"Moderado"</formula>
    </cfRule>
    <cfRule type="cellIs" dxfId="920" priority="924" operator="equal">
      <formula>"Bajo"</formula>
    </cfRule>
  </conditionalFormatting>
  <conditionalFormatting sqref="T111">
    <cfRule type="cellIs" dxfId="919" priority="917" operator="equal">
      <formula>"Extremo"</formula>
    </cfRule>
    <cfRule type="cellIs" dxfId="918" priority="918" operator="equal">
      <formula>"Alto"</formula>
    </cfRule>
    <cfRule type="cellIs" dxfId="917" priority="919" operator="equal">
      <formula>"Moderado"</formula>
    </cfRule>
    <cfRule type="cellIs" dxfId="916" priority="920" operator="equal">
      <formula>"Bajo"</formula>
    </cfRule>
  </conditionalFormatting>
  <conditionalFormatting sqref="S111">
    <cfRule type="cellIs" dxfId="915" priority="913" operator="equal">
      <formula>"Extremo"</formula>
    </cfRule>
    <cfRule type="cellIs" dxfId="914" priority="914" operator="equal">
      <formula>"Alto"</formula>
    </cfRule>
    <cfRule type="cellIs" dxfId="913" priority="915" operator="equal">
      <formula>"Moderado"</formula>
    </cfRule>
    <cfRule type="cellIs" dxfId="912" priority="916" operator="equal">
      <formula>"Bajo"</formula>
    </cfRule>
  </conditionalFormatting>
  <conditionalFormatting sqref="R111">
    <cfRule type="cellIs" dxfId="911" priority="909" operator="equal">
      <formula>"Extremo"</formula>
    </cfRule>
    <cfRule type="cellIs" dxfId="910" priority="910" operator="equal">
      <formula>"Alto"</formula>
    </cfRule>
    <cfRule type="cellIs" dxfId="909" priority="911" operator="equal">
      <formula>"Moderado"</formula>
    </cfRule>
    <cfRule type="cellIs" dxfId="908" priority="912" operator="equal">
      <formula>"Bajo"</formula>
    </cfRule>
  </conditionalFormatting>
  <conditionalFormatting sqref="Q111">
    <cfRule type="cellIs" dxfId="907" priority="905" operator="equal">
      <formula>"Extremo"</formula>
    </cfRule>
    <cfRule type="cellIs" dxfId="906" priority="906" operator="equal">
      <formula>"Alto"</formula>
    </cfRule>
    <cfRule type="cellIs" dxfId="905" priority="907" operator="equal">
      <formula>"Moderado"</formula>
    </cfRule>
    <cfRule type="cellIs" dxfId="904" priority="908" operator="equal">
      <formula>"Bajo"</formula>
    </cfRule>
  </conditionalFormatting>
  <conditionalFormatting sqref="U120">
    <cfRule type="cellIs" dxfId="903" priority="901" operator="equal">
      <formula>"Extremo"</formula>
    </cfRule>
    <cfRule type="cellIs" dxfId="902" priority="902" operator="equal">
      <formula>"Alto"</formula>
    </cfRule>
    <cfRule type="cellIs" dxfId="901" priority="903" operator="equal">
      <formula>"Moderado"</formula>
    </cfRule>
    <cfRule type="cellIs" dxfId="900" priority="904" operator="equal">
      <formula>"Bajo"</formula>
    </cfRule>
  </conditionalFormatting>
  <conditionalFormatting sqref="T120">
    <cfRule type="cellIs" dxfId="899" priority="897" operator="equal">
      <formula>"Extremo"</formula>
    </cfRule>
    <cfRule type="cellIs" dxfId="898" priority="898" operator="equal">
      <formula>"Alto"</formula>
    </cfRule>
    <cfRule type="cellIs" dxfId="897" priority="899" operator="equal">
      <formula>"Moderado"</formula>
    </cfRule>
    <cfRule type="cellIs" dxfId="896" priority="900" operator="equal">
      <formula>"Bajo"</formula>
    </cfRule>
  </conditionalFormatting>
  <conditionalFormatting sqref="S120">
    <cfRule type="cellIs" dxfId="895" priority="893" operator="equal">
      <formula>"Extremo"</formula>
    </cfRule>
    <cfRule type="cellIs" dxfId="894" priority="894" operator="equal">
      <formula>"Alto"</formula>
    </cfRule>
    <cfRule type="cellIs" dxfId="893" priority="895" operator="equal">
      <formula>"Moderado"</formula>
    </cfRule>
    <cfRule type="cellIs" dxfId="892" priority="896" operator="equal">
      <formula>"Bajo"</formula>
    </cfRule>
  </conditionalFormatting>
  <conditionalFormatting sqref="R120">
    <cfRule type="cellIs" dxfId="891" priority="889" operator="equal">
      <formula>"Extremo"</formula>
    </cfRule>
    <cfRule type="cellIs" dxfId="890" priority="890" operator="equal">
      <formula>"Alto"</formula>
    </cfRule>
    <cfRule type="cellIs" dxfId="889" priority="891" operator="equal">
      <formula>"Moderado"</formula>
    </cfRule>
    <cfRule type="cellIs" dxfId="888" priority="892" operator="equal">
      <formula>"Bajo"</formula>
    </cfRule>
  </conditionalFormatting>
  <conditionalFormatting sqref="Q120">
    <cfRule type="cellIs" dxfId="887" priority="885" operator="equal">
      <formula>"Extremo"</formula>
    </cfRule>
    <cfRule type="cellIs" dxfId="886" priority="886" operator="equal">
      <formula>"Alto"</formula>
    </cfRule>
    <cfRule type="cellIs" dxfId="885" priority="887" operator="equal">
      <formula>"Moderado"</formula>
    </cfRule>
    <cfRule type="cellIs" dxfId="884" priority="888" operator="equal">
      <formula>"Bajo"</formula>
    </cfRule>
  </conditionalFormatting>
  <conditionalFormatting sqref="U130">
    <cfRule type="cellIs" dxfId="883" priority="881" operator="equal">
      <formula>"Extremo"</formula>
    </cfRule>
    <cfRule type="cellIs" dxfId="882" priority="882" operator="equal">
      <formula>"Alto"</formula>
    </cfRule>
    <cfRule type="cellIs" dxfId="881" priority="883" operator="equal">
      <formula>"Moderado"</formula>
    </cfRule>
    <cfRule type="cellIs" dxfId="880" priority="884" operator="equal">
      <formula>"Bajo"</formula>
    </cfRule>
  </conditionalFormatting>
  <conditionalFormatting sqref="T130">
    <cfRule type="cellIs" dxfId="879" priority="877" operator="equal">
      <formula>"Extremo"</formula>
    </cfRule>
    <cfRule type="cellIs" dxfId="878" priority="878" operator="equal">
      <formula>"Alto"</formula>
    </cfRule>
    <cfRule type="cellIs" dxfId="877" priority="879" operator="equal">
      <formula>"Moderado"</formula>
    </cfRule>
    <cfRule type="cellIs" dxfId="876" priority="880" operator="equal">
      <formula>"Bajo"</formula>
    </cfRule>
  </conditionalFormatting>
  <conditionalFormatting sqref="S130">
    <cfRule type="cellIs" dxfId="875" priority="873" operator="equal">
      <formula>"Extremo"</formula>
    </cfRule>
    <cfRule type="cellIs" dxfId="874" priority="874" operator="equal">
      <formula>"Alto"</formula>
    </cfRule>
    <cfRule type="cellIs" dxfId="873" priority="875" operator="equal">
      <formula>"Moderado"</formula>
    </cfRule>
    <cfRule type="cellIs" dxfId="872" priority="876" operator="equal">
      <formula>"Bajo"</formula>
    </cfRule>
  </conditionalFormatting>
  <conditionalFormatting sqref="R130">
    <cfRule type="cellIs" dxfId="871" priority="869" operator="equal">
      <formula>"Extremo"</formula>
    </cfRule>
    <cfRule type="cellIs" dxfId="870" priority="870" operator="equal">
      <formula>"Alto"</formula>
    </cfRule>
    <cfRule type="cellIs" dxfId="869" priority="871" operator="equal">
      <formula>"Moderado"</formula>
    </cfRule>
    <cfRule type="cellIs" dxfId="868" priority="872" operator="equal">
      <formula>"Bajo"</formula>
    </cfRule>
  </conditionalFormatting>
  <conditionalFormatting sqref="Q130">
    <cfRule type="cellIs" dxfId="867" priority="865" operator="equal">
      <formula>"Extremo"</formula>
    </cfRule>
    <cfRule type="cellIs" dxfId="866" priority="866" operator="equal">
      <formula>"Alto"</formula>
    </cfRule>
    <cfRule type="cellIs" dxfId="865" priority="867" operator="equal">
      <formula>"Moderado"</formula>
    </cfRule>
    <cfRule type="cellIs" dxfId="864" priority="868" operator="equal">
      <formula>"Bajo"</formula>
    </cfRule>
  </conditionalFormatting>
  <conditionalFormatting sqref="U138">
    <cfRule type="cellIs" dxfId="863" priority="861" operator="equal">
      <formula>"Extremo"</formula>
    </cfRule>
    <cfRule type="cellIs" dxfId="862" priority="862" operator="equal">
      <formula>"Alto"</formula>
    </cfRule>
    <cfRule type="cellIs" dxfId="861" priority="863" operator="equal">
      <formula>"Moderado"</formula>
    </cfRule>
    <cfRule type="cellIs" dxfId="860" priority="864" operator="equal">
      <formula>"Bajo"</formula>
    </cfRule>
  </conditionalFormatting>
  <conditionalFormatting sqref="T138">
    <cfRule type="cellIs" dxfId="859" priority="857" operator="equal">
      <formula>"Extremo"</formula>
    </cfRule>
    <cfRule type="cellIs" dxfId="858" priority="858" operator="equal">
      <formula>"Alto"</formula>
    </cfRule>
    <cfRule type="cellIs" dxfId="857" priority="859" operator="equal">
      <formula>"Moderado"</formula>
    </cfRule>
    <cfRule type="cellIs" dxfId="856" priority="860" operator="equal">
      <formula>"Bajo"</formula>
    </cfRule>
  </conditionalFormatting>
  <conditionalFormatting sqref="S138">
    <cfRule type="cellIs" dxfId="855" priority="853" operator="equal">
      <formula>"Extremo"</formula>
    </cfRule>
    <cfRule type="cellIs" dxfId="854" priority="854" operator="equal">
      <formula>"Alto"</formula>
    </cfRule>
    <cfRule type="cellIs" dxfId="853" priority="855" operator="equal">
      <formula>"Moderado"</formula>
    </cfRule>
    <cfRule type="cellIs" dxfId="852" priority="856" operator="equal">
      <formula>"Bajo"</formula>
    </cfRule>
  </conditionalFormatting>
  <conditionalFormatting sqref="R138">
    <cfRule type="cellIs" dxfId="851" priority="849" operator="equal">
      <formula>"Extremo"</formula>
    </cfRule>
    <cfRule type="cellIs" dxfId="850" priority="850" operator="equal">
      <formula>"Alto"</formula>
    </cfRule>
    <cfRule type="cellIs" dxfId="849" priority="851" operator="equal">
      <formula>"Moderado"</formula>
    </cfRule>
    <cfRule type="cellIs" dxfId="848" priority="852" operator="equal">
      <formula>"Bajo"</formula>
    </cfRule>
  </conditionalFormatting>
  <conditionalFormatting sqref="Q138">
    <cfRule type="cellIs" dxfId="847" priority="845" operator="equal">
      <formula>"Extremo"</formula>
    </cfRule>
    <cfRule type="cellIs" dxfId="846" priority="846" operator="equal">
      <formula>"Alto"</formula>
    </cfRule>
    <cfRule type="cellIs" dxfId="845" priority="847" operator="equal">
      <formula>"Moderado"</formula>
    </cfRule>
    <cfRule type="cellIs" dxfId="844" priority="848" operator="equal">
      <formula>"Bajo"</formula>
    </cfRule>
  </conditionalFormatting>
  <conditionalFormatting sqref="U144:U145">
    <cfRule type="cellIs" dxfId="843" priority="841" operator="equal">
      <formula>"Extremo"</formula>
    </cfRule>
    <cfRule type="cellIs" dxfId="842" priority="842" operator="equal">
      <formula>"Alto"</formula>
    </cfRule>
    <cfRule type="cellIs" dxfId="841" priority="843" operator="equal">
      <formula>"Moderado"</formula>
    </cfRule>
    <cfRule type="cellIs" dxfId="840" priority="844" operator="equal">
      <formula>"Bajo"</formula>
    </cfRule>
  </conditionalFormatting>
  <conditionalFormatting sqref="T144:T145">
    <cfRule type="cellIs" dxfId="839" priority="837" operator="equal">
      <formula>"Extremo"</formula>
    </cfRule>
    <cfRule type="cellIs" dxfId="838" priority="838" operator="equal">
      <formula>"Alto"</formula>
    </cfRule>
    <cfRule type="cellIs" dxfId="837" priority="839" operator="equal">
      <formula>"Moderado"</formula>
    </cfRule>
    <cfRule type="cellIs" dxfId="836" priority="840" operator="equal">
      <formula>"Bajo"</formula>
    </cfRule>
  </conditionalFormatting>
  <conditionalFormatting sqref="S144:S145">
    <cfRule type="cellIs" dxfId="835" priority="833" operator="equal">
      <formula>"Extremo"</formula>
    </cfRule>
    <cfRule type="cellIs" dxfId="834" priority="834" operator="equal">
      <formula>"Alto"</formula>
    </cfRule>
    <cfRule type="cellIs" dxfId="833" priority="835" operator="equal">
      <formula>"Moderado"</formula>
    </cfRule>
    <cfRule type="cellIs" dxfId="832" priority="836" operator="equal">
      <formula>"Bajo"</formula>
    </cfRule>
  </conditionalFormatting>
  <conditionalFormatting sqref="R144:R145">
    <cfRule type="cellIs" dxfId="831" priority="829" operator="equal">
      <formula>"Extremo"</formula>
    </cfRule>
    <cfRule type="cellIs" dxfId="830" priority="830" operator="equal">
      <formula>"Alto"</formula>
    </cfRule>
    <cfRule type="cellIs" dxfId="829" priority="831" operator="equal">
      <formula>"Moderado"</formula>
    </cfRule>
    <cfRule type="cellIs" dxfId="828" priority="832" operator="equal">
      <formula>"Bajo"</formula>
    </cfRule>
  </conditionalFormatting>
  <conditionalFormatting sqref="Q144:Q145">
    <cfRule type="cellIs" dxfId="827" priority="825" operator="equal">
      <formula>"Extremo"</formula>
    </cfRule>
    <cfRule type="cellIs" dxfId="826" priority="826" operator="equal">
      <formula>"Alto"</formula>
    </cfRule>
    <cfRule type="cellIs" dxfId="825" priority="827" operator="equal">
      <formula>"Moderado"</formula>
    </cfRule>
    <cfRule type="cellIs" dxfId="824" priority="828" operator="equal">
      <formula>"Bajo"</formula>
    </cfRule>
  </conditionalFormatting>
  <conditionalFormatting sqref="U160">
    <cfRule type="cellIs" dxfId="823" priority="821" operator="equal">
      <formula>"Extremo"</formula>
    </cfRule>
    <cfRule type="cellIs" dxfId="822" priority="822" operator="equal">
      <formula>"Alto"</formula>
    </cfRule>
    <cfRule type="cellIs" dxfId="821" priority="823" operator="equal">
      <formula>"Moderado"</formula>
    </cfRule>
    <cfRule type="cellIs" dxfId="820" priority="824" operator="equal">
      <formula>"Bajo"</formula>
    </cfRule>
  </conditionalFormatting>
  <conditionalFormatting sqref="T160">
    <cfRule type="cellIs" dxfId="819" priority="817" operator="equal">
      <formula>"Extremo"</formula>
    </cfRule>
    <cfRule type="cellIs" dxfId="818" priority="818" operator="equal">
      <formula>"Alto"</formula>
    </cfRule>
    <cfRule type="cellIs" dxfId="817" priority="819" operator="equal">
      <formula>"Moderado"</formula>
    </cfRule>
    <cfRule type="cellIs" dxfId="816" priority="820" operator="equal">
      <formula>"Bajo"</formula>
    </cfRule>
  </conditionalFormatting>
  <conditionalFormatting sqref="S160">
    <cfRule type="cellIs" dxfId="815" priority="813" operator="equal">
      <formula>"Extremo"</formula>
    </cfRule>
    <cfRule type="cellIs" dxfId="814" priority="814" operator="equal">
      <formula>"Alto"</formula>
    </cfRule>
    <cfRule type="cellIs" dxfId="813" priority="815" operator="equal">
      <formula>"Moderado"</formula>
    </cfRule>
    <cfRule type="cellIs" dxfId="812" priority="816" operator="equal">
      <formula>"Bajo"</formula>
    </cfRule>
  </conditionalFormatting>
  <conditionalFormatting sqref="R160">
    <cfRule type="cellIs" dxfId="811" priority="809" operator="equal">
      <formula>"Extremo"</formula>
    </cfRule>
    <cfRule type="cellIs" dxfId="810" priority="810" operator="equal">
      <formula>"Alto"</formula>
    </cfRule>
    <cfRule type="cellIs" dxfId="809" priority="811" operator="equal">
      <formula>"Moderado"</formula>
    </cfRule>
    <cfRule type="cellIs" dxfId="808" priority="812" operator="equal">
      <formula>"Bajo"</formula>
    </cfRule>
  </conditionalFormatting>
  <conditionalFormatting sqref="Q160">
    <cfRule type="cellIs" dxfId="807" priority="805" operator="equal">
      <formula>"Extremo"</formula>
    </cfRule>
    <cfRule type="cellIs" dxfId="806" priority="806" operator="equal">
      <formula>"Alto"</formula>
    </cfRule>
    <cfRule type="cellIs" dxfId="805" priority="807" operator="equal">
      <formula>"Moderado"</formula>
    </cfRule>
    <cfRule type="cellIs" dxfId="804" priority="808" operator="equal">
      <formula>"Bajo"</formula>
    </cfRule>
  </conditionalFormatting>
  <conditionalFormatting sqref="U168">
    <cfRule type="cellIs" dxfId="803" priority="801" operator="equal">
      <formula>"Extremo"</formula>
    </cfRule>
    <cfRule type="cellIs" dxfId="802" priority="802" operator="equal">
      <formula>"Alto"</formula>
    </cfRule>
    <cfRule type="cellIs" dxfId="801" priority="803" operator="equal">
      <formula>"Moderado"</formula>
    </cfRule>
    <cfRule type="cellIs" dxfId="800" priority="804" operator="equal">
      <formula>"Bajo"</formula>
    </cfRule>
  </conditionalFormatting>
  <conditionalFormatting sqref="T168">
    <cfRule type="cellIs" dxfId="799" priority="797" operator="equal">
      <formula>"Extremo"</formula>
    </cfRule>
    <cfRule type="cellIs" dxfId="798" priority="798" operator="equal">
      <formula>"Alto"</formula>
    </cfRule>
    <cfRule type="cellIs" dxfId="797" priority="799" operator="equal">
      <formula>"Moderado"</formula>
    </cfRule>
    <cfRule type="cellIs" dxfId="796" priority="800" operator="equal">
      <formula>"Bajo"</formula>
    </cfRule>
  </conditionalFormatting>
  <conditionalFormatting sqref="S168">
    <cfRule type="cellIs" dxfId="795" priority="793" operator="equal">
      <formula>"Extremo"</formula>
    </cfRule>
    <cfRule type="cellIs" dxfId="794" priority="794" operator="equal">
      <formula>"Alto"</formula>
    </cfRule>
    <cfRule type="cellIs" dxfId="793" priority="795" operator="equal">
      <formula>"Moderado"</formula>
    </cfRule>
    <cfRule type="cellIs" dxfId="792" priority="796" operator="equal">
      <formula>"Bajo"</formula>
    </cfRule>
  </conditionalFormatting>
  <conditionalFormatting sqref="R168">
    <cfRule type="cellIs" dxfId="791" priority="789" operator="equal">
      <formula>"Extremo"</formula>
    </cfRule>
    <cfRule type="cellIs" dxfId="790" priority="790" operator="equal">
      <formula>"Alto"</formula>
    </cfRule>
    <cfRule type="cellIs" dxfId="789" priority="791" operator="equal">
      <formula>"Moderado"</formula>
    </cfRule>
    <cfRule type="cellIs" dxfId="788" priority="792" operator="equal">
      <formula>"Bajo"</formula>
    </cfRule>
  </conditionalFormatting>
  <conditionalFormatting sqref="Q168">
    <cfRule type="cellIs" dxfId="787" priority="785" operator="equal">
      <formula>"Extremo"</formula>
    </cfRule>
    <cfRule type="cellIs" dxfId="786" priority="786" operator="equal">
      <formula>"Alto"</formula>
    </cfRule>
    <cfRule type="cellIs" dxfId="785" priority="787" operator="equal">
      <formula>"Moderado"</formula>
    </cfRule>
    <cfRule type="cellIs" dxfId="784" priority="788" operator="equal">
      <formula>"Bajo"</formula>
    </cfRule>
  </conditionalFormatting>
  <conditionalFormatting sqref="U173">
    <cfRule type="cellIs" dxfId="783" priority="781" operator="equal">
      <formula>"Extremo"</formula>
    </cfRule>
    <cfRule type="cellIs" dxfId="782" priority="782" operator="equal">
      <formula>"Alto"</formula>
    </cfRule>
    <cfRule type="cellIs" dxfId="781" priority="783" operator="equal">
      <formula>"Moderado"</formula>
    </cfRule>
    <cfRule type="cellIs" dxfId="780" priority="784" operator="equal">
      <formula>"Bajo"</formula>
    </cfRule>
  </conditionalFormatting>
  <conditionalFormatting sqref="T173">
    <cfRule type="cellIs" dxfId="779" priority="777" operator="equal">
      <formula>"Extremo"</formula>
    </cfRule>
    <cfRule type="cellIs" dxfId="778" priority="778" operator="equal">
      <formula>"Alto"</formula>
    </cfRule>
    <cfRule type="cellIs" dxfId="777" priority="779" operator="equal">
      <formula>"Moderado"</formula>
    </cfRule>
    <cfRule type="cellIs" dxfId="776" priority="780" operator="equal">
      <formula>"Bajo"</formula>
    </cfRule>
  </conditionalFormatting>
  <conditionalFormatting sqref="S173">
    <cfRule type="cellIs" dxfId="775" priority="773" operator="equal">
      <formula>"Extremo"</formula>
    </cfRule>
    <cfRule type="cellIs" dxfId="774" priority="774" operator="equal">
      <formula>"Alto"</formula>
    </cfRule>
    <cfRule type="cellIs" dxfId="773" priority="775" operator="equal">
      <formula>"Moderado"</formula>
    </cfRule>
    <cfRule type="cellIs" dxfId="772" priority="776" operator="equal">
      <formula>"Bajo"</formula>
    </cfRule>
  </conditionalFormatting>
  <conditionalFormatting sqref="R173">
    <cfRule type="cellIs" dxfId="771" priority="769" operator="equal">
      <formula>"Extremo"</formula>
    </cfRule>
    <cfRule type="cellIs" dxfId="770" priority="770" operator="equal">
      <formula>"Alto"</formula>
    </cfRule>
    <cfRule type="cellIs" dxfId="769" priority="771" operator="equal">
      <formula>"Moderado"</formula>
    </cfRule>
    <cfRule type="cellIs" dxfId="768" priority="772" operator="equal">
      <formula>"Bajo"</formula>
    </cfRule>
  </conditionalFormatting>
  <conditionalFormatting sqref="Q173">
    <cfRule type="cellIs" dxfId="767" priority="765" operator="equal">
      <formula>"Extremo"</formula>
    </cfRule>
    <cfRule type="cellIs" dxfId="766" priority="766" operator="equal">
      <formula>"Alto"</formula>
    </cfRule>
    <cfRule type="cellIs" dxfId="765" priority="767" operator="equal">
      <formula>"Moderado"</formula>
    </cfRule>
    <cfRule type="cellIs" dxfId="764" priority="768" operator="equal">
      <formula>"Bajo"</formula>
    </cfRule>
  </conditionalFormatting>
  <conditionalFormatting sqref="U183:U184">
    <cfRule type="cellIs" dxfId="763" priority="761" operator="equal">
      <formula>"Extremo"</formula>
    </cfRule>
    <cfRule type="cellIs" dxfId="762" priority="762" operator="equal">
      <formula>"Alto"</formula>
    </cfRule>
    <cfRule type="cellIs" dxfId="761" priority="763" operator="equal">
      <formula>"Moderado"</formula>
    </cfRule>
    <cfRule type="cellIs" dxfId="760" priority="764" operator="equal">
      <formula>"Bajo"</formula>
    </cfRule>
  </conditionalFormatting>
  <conditionalFormatting sqref="T183:T184">
    <cfRule type="cellIs" dxfId="759" priority="757" operator="equal">
      <formula>"Extremo"</formula>
    </cfRule>
    <cfRule type="cellIs" dxfId="758" priority="758" operator="equal">
      <formula>"Alto"</formula>
    </cfRule>
    <cfRule type="cellIs" dxfId="757" priority="759" operator="equal">
      <formula>"Moderado"</formula>
    </cfRule>
    <cfRule type="cellIs" dxfId="756" priority="760" operator="equal">
      <formula>"Bajo"</formula>
    </cfRule>
  </conditionalFormatting>
  <conditionalFormatting sqref="S183:S184">
    <cfRule type="cellIs" dxfId="755" priority="753" operator="equal">
      <formula>"Extremo"</formula>
    </cfRule>
    <cfRule type="cellIs" dxfId="754" priority="754" operator="equal">
      <formula>"Alto"</formula>
    </cfRule>
    <cfRule type="cellIs" dxfId="753" priority="755" operator="equal">
      <formula>"Moderado"</formula>
    </cfRule>
    <cfRule type="cellIs" dxfId="752" priority="756" operator="equal">
      <formula>"Bajo"</formula>
    </cfRule>
  </conditionalFormatting>
  <conditionalFormatting sqref="R183:R184">
    <cfRule type="cellIs" dxfId="751" priority="749" operator="equal">
      <formula>"Extremo"</formula>
    </cfRule>
    <cfRule type="cellIs" dxfId="750" priority="750" operator="equal">
      <formula>"Alto"</formula>
    </cfRule>
    <cfRule type="cellIs" dxfId="749" priority="751" operator="equal">
      <formula>"Moderado"</formula>
    </cfRule>
    <cfRule type="cellIs" dxfId="748" priority="752" operator="equal">
      <formula>"Bajo"</formula>
    </cfRule>
  </conditionalFormatting>
  <conditionalFormatting sqref="Q183:Q184">
    <cfRule type="cellIs" dxfId="747" priority="745" operator="equal">
      <formula>"Extremo"</formula>
    </cfRule>
    <cfRule type="cellIs" dxfId="746" priority="746" operator="equal">
      <formula>"Alto"</formula>
    </cfRule>
    <cfRule type="cellIs" dxfId="745" priority="747" operator="equal">
      <formula>"Moderado"</formula>
    </cfRule>
    <cfRule type="cellIs" dxfId="744" priority="748" operator="equal">
      <formula>"Bajo"</formula>
    </cfRule>
  </conditionalFormatting>
  <conditionalFormatting sqref="U220">
    <cfRule type="cellIs" dxfId="743" priority="741" operator="equal">
      <formula>"Extremo"</formula>
    </cfRule>
    <cfRule type="cellIs" dxfId="742" priority="742" operator="equal">
      <formula>"Alto"</formula>
    </cfRule>
    <cfRule type="cellIs" dxfId="741" priority="743" operator="equal">
      <formula>"Moderado"</formula>
    </cfRule>
    <cfRule type="cellIs" dxfId="740" priority="744" operator="equal">
      <formula>"Bajo"</formula>
    </cfRule>
  </conditionalFormatting>
  <conditionalFormatting sqref="T220">
    <cfRule type="cellIs" dxfId="739" priority="737" operator="equal">
      <formula>"Extremo"</formula>
    </cfRule>
    <cfRule type="cellIs" dxfId="738" priority="738" operator="equal">
      <formula>"Alto"</formula>
    </cfRule>
    <cfRule type="cellIs" dxfId="737" priority="739" operator="equal">
      <formula>"Moderado"</formula>
    </cfRule>
    <cfRule type="cellIs" dxfId="736" priority="740" operator="equal">
      <formula>"Bajo"</formula>
    </cfRule>
  </conditionalFormatting>
  <conditionalFormatting sqref="S220">
    <cfRule type="cellIs" dxfId="735" priority="733" operator="equal">
      <formula>"Extremo"</formula>
    </cfRule>
    <cfRule type="cellIs" dxfId="734" priority="734" operator="equal">
      <formula>"Alto"</formula>
    </cfRule>
    <cfRule type="cellIs" dxfId="733" priority="735" operator="equal">
      <formula>"Moderado"</formula>
    </cfRule>
    <cfRule type="cellIs" dxfId="732" priority="736" operator="equal">
      <formula>"Bajo"</formula>
    </cfRule>
  </conditionalFormatting>
  <conditionalFormatting sqref="R220">
    <cfRule type="cellIs" dxfId="731" priority="729" operator="equal">
      <formula>"Extremo"</formula>
    </cfRule>
    <cfRule type="cellIs" dxfId="730" priority="730" operator="equal">
      <formula>"Alto"</formula>
    </cfRule>
    <cfRule type="cellIs" dxfId="729" priority="731" operator="equal">
      <formula>"Moderado"</formula>
    </cfRule>
    <cfRule type="cellIs" dxfId="728" priority="732" operator="equal">
      <formula>"Bajo"</formula>
    </cfRule>
  </conditionalFormatting>
  <conditionalFormatting sqref="Q220">
    <cfRule type="cellIs" dxfId="727" priority="725" operator="equal">
      <formula>"Extremo"</formula>
    </cfRule>
    <cfRule type="cellIs" dxfId="726" priority="726" operator="equal">
      <formula>"Alto"</formula>
    </cfRule>
    <cfRule type="cellIs" dxfId="725" priority="727" operator="equal">
      <formula>"Moderado"</formula>
    </cfRule>
    <cfRule type="cellIs" dxfId="724" priority="728" operator="equal">
      <formula>"Bajo"</formula>
    </cfRule>
  </conditionalFormatting>
  <conditionalFormatting sqref="U232">
    <cfRule type="cellIs" dxfId="723" priority="721" operator="equal">
      <formula>"Extremo"</formula>
    </cfRule>
    <cfRule type="cellIs" dxfId="722" priority="722" operator="equal">
      <formula>"Alto"</formula>
    </cfRule>
    <cfRule type="cellIs" dxfId="721" priority="723" operator="equal">
      <formula>"Moderado"</formula>
    </cfRule>
    <cfRule type="cellIs" dxfId="720" priority="724" operator="equal">
      <formula>"Bajo"</formula>
    </cfRule>
  </conditionalFormatting>
  <conditionalFormatting sqref="T232">
    <cfRule type="cellIs" dxfId="719" priority="717" operator="equal">
      <formula>"Extremo"</formula>
    </cfRule>
    <cfRule type="cellIs" dxfId="718" priority="718" operator="equal">
      <formula>"Alto"</formula>
    </cfRule>
    <cfRule type="cellIs" dxfId="717" priority="719" operator="equal">
      <formula>"Moderado"</formula>
    </cfRule>
    <cfRule type="cellIs" dxfId="716" priority="720" operator="equal">
      <formula>"Bajo"</formula>
    </cfRule>
  </conditionalFormatting>
  <conditionalFormatting sqref="S232">
    <cfRule type="cellIs" dxfId="715" priority="713" operator="equal">
      <formula>"Extremo"</formula>
    </cfRule>
    <cfRule type="cellIs" dxfId="714" priority="714" operator="equal">
      <formula>"Alto"</formula>
    </cfRule>
    <cfRule type="cellIs" dxfId="713" priority="715" operator="equal">
      <formula>"Moderado"</formula>
    </cfRule>
    <cfRule type="cellIs" dxfId="712" priority="716" operator="equal">
      <formula>"Bajo"</formula>
    </cfRule>
  </conditionalFormatting>
  <conditionalFormatting sqref="R232">
    <cfRule type="cellIs" dxfId="711" priority="709" operator="equal">
      <formula>"Extremo"</formula>
    </cfRule>
    <cfRule type="cellIs" dxfId="710" priority="710" operator="equal">
      <formula>"Alto"</formula>
    </cfRule>
    <cfRule type="cellIs" dxfId="709" priority="711" operator="equal">
      <formula>"Moderado"</formula>
    </cfRule>
    <cfRule type="cellIs" dxfId="708" priority="712" operator="equal">
      <formula>"Bajo"</formula>
    </cfRule>
  </conditionalFormatting>
  <conditionalFormatting sqref="Q232">
    <cfRule type="cellIs" dxfId="707" priority="705" operator="equal">
      <formula>"Extremo"</formula>
    </cfRule>
    <cfRule type="cellIs" dxfId="706" priority="706" operator="equal">
      <formula>"Alto"</formula>
    </cfRule>
    <cfRule type="cellIs" dxfId="705" priority="707" operator="equal">
      <formula>"Moderado"</formula>
    </cfRule>
    <cfRule type="cellIs" dxfId="704" priority="708" operator="equal">
      <formula>"Bajo"</formula>
    </cfRule>
  </conditionalFormatting>
  <conditionalFormatting sqref="U245">
    <cfRule type="cellIs" dxfId="703" priority="701" operator="equal">
      <formula>"Extremo"</formula>
    </cfRule>
    <cfRule type="cellIs" dxfId="702" priority="702" operator="equal">
      <formula>"Alto"</formula>
    </cfRule>
    <cfRule type="cellIs" dxfId="701" priority="703" operator="equal">
      <formula>"Moderado"</formula>
    </cfRule>
    <cfRule type="cellIs" dxfId="700" priority="704" operator="equal">
      <formula>"Bajo"</formula>
    </cfRule>
  </conditionalFormatting>
  <conditionalFormatting sqref="T245">
    <cfRule type="cellIs" dxfId="699" priority="697" operator="equal">
      <formula>"Extremo"</formula>
    </cfRule>
    <cfRule type="cellIs" dxfId="698" priority="698" operator="equal">
      <formula>"Alto"</formula>
    </cfRule>
    <cfRule type="cellIs" dxfId="697" priority="699" operator="equal">
      <formula>"Moderado"</formula>
    </cfRule>
    <cfRule type="cellIs" dxfId="696" priority="700" operator="equal">
      <formula>"Bajo"</formula>
    </cfRule>
  </conditionalFormatting>
  <conditionalFormatting sqref="S245">
    <cfRule type="cellIs" dxfId="695" priority="693" operator="equal">
      <formula>"Extremo"</formula>
    </cfRule>
    <cfRule type="cellIs" dxfId="694" priority="694" operator="equal">
      <formula>"Alto"</formula>
    </cfRule>
    <cfRule type="cellIs" dxfId="693" priority="695" operator="equal">
      <formula>"Moderado"</formula>
    </cfRule>
    <cfRule type="cellIs" dxfId="692" priority="696" operator="equal">
      <formula>"Bajo"</formula>
    </cfRule>
  </conditionalFormatting>
  <conditionalFormatting sqref="R245">
    <cfRule type="cellIs" dxfId="691" priority="689" operator="equal">
      <formula>"Extremo"</formula>
    </cfRule>
    <cfRule type="cellIs" dxfId="690" priority="690" operator="equal">
      <formula>"Alto"</formula>
    </cfRule>
    <cfRule type="cellIs" dxfId="689" priority="691" operator="equal">
      <formula>"Moderado"</formula>
    </cfRule>
    <cfRule type="cellIs" dxfId="688" priority="692" operator="equal">
      <formula>"Bajo"</formula>
    </cfRule>
  </conditionalFormatting>
  <conditionalFormatting sqref="Q245">
    <cfRule type="cellIs" dxfId="687" priority="685" operator="equal">
      <formula>"Extremo"</formula>
    </cfRule>
    <cfRule type="cellIs" dxfId="686" priority="686" operator="equal">
      <formula>"Alto"</formula>
    </cfRule>
    <cfRule type="cellIs" dxfId="685" priority="687" operator="equal">
      <formula>"Moderado"</formula>
    </cfRule>
    <cfRule type="cellIs" dxfId="684" priority="688" operator="equal">
      <formula>"Bajo"</formula>
    </cfRule>
  </conditionalFormatting>
  <conditionalFormatting sqref="U253">
    <cfRule type="cellIs" dxfId="683" priority="681" operator="equal">
      <formula>"Extremo"</formula>
    </cfRule>
    <cfRule type="cellIs" dxfId="682" priority="682" operator="equal">
      <formula>"Alto"</formula>
    </cfRule>
    <cfRule type="cellIs" dxfId="681" priority="683" operator="equal">
      <formula>"Moderado"</formula>
    </cfRule>
    <cfRule type="cellIs" dxfId="680" priority="684" operator="equal">
      <formula>"Bajo"</formula>
    </cfRule>
  </conditionalFormatting>
  <conditionalFormatting sqref="T253">
    <cfRule type="cellIs" dxfId="679" priority="677" operator="equal">
      <formula>"Extremo"</formula>
    </cfRule>
    <cfRule type="cellIs" dxfId="678" priority="678" operator="equal">
      <formula>"Alto"</formula>
    </cfRule>
    <cfRule type="cellIs" dxfId="677" priority="679" operator="equal">
      <formula>"Moderado"</formula>
    </cfRule>
    <cfRule type="cellIs" dxfId="676" priority="680" operator="equal">
      <formula>"Bajo"</formula>
    </cfRule>
  </conditionalFormatting>
  <conditionalFormatting sqref="S253">
    <cfRule type="cellIs" dxfId="675" priority="673" operator="equal">
      <formula>"Extremo"</formula>
    </cfRule>
    <cfRule type="cellIs" dxfId="674" priority="674" operator="equal">
      <formula>"Alto"</formula>
    </cfRule>
    <cfRule type="cellIs" dxfId="673" priority="675" operator="equal">
      <formula>"Moderado"</formula>
    </cfRule>
    <cfRule type="cellIs" dxfId="672" priority="676" operator="equal">
      <formula>"Bajo"</formula>
    </cfRule>
  </conditionalFormatting>
  <conditionalFormatting sqref="R253">
    <cfRule type="cellIs" dxfId="671" priority="669" operator="equal">
      <formula>"Extremo"</formula>
    </cfRule>
    <cfRule type="cellIs" dxfId="670" priority="670" operator="equal">
      <formula>"Alto"</formula>
    </cfRule>
    <cfRule type="cellIs" dxfId="669" priority="671" operator="equal">
      <formula>"Moderado"</formula>
    </cfRule>
    <cfRule type="cellIs" dxfId="668" priority="672" operator="equal">
      <formula>"Bajo"</formula>
    </cfRule>
  </conditionalFormatting>
  <conditionalFormatting sqref="Q253">
    <cfRule type="cellIs" dxfId="667" priority="665" operator="equal">
      <formula>"Extremo"</formula>
    </cfRule>
    <cfRule type="cellIs" dxfId="666" priority="666" operator="equal">
      <formula>"Alto"</formula>
    </cfRule>
    <cfRule type="cellIs" dxfId="665" priority="667" operator="equal">
      <formula>"Moderado"</formula>
    </cfRule>
    <cfRule type="cellIs" dxfId="664" priority="668" operator="equal">
      <formula>"Bajo"</formula>
    </cfRule>
  </conditionalFormatting>
  <conditionalFormatting sqref="W29:W31">
    <cfRule type="cellIs" dxfId="663" priority="661" operator="equal">
      <formula>"Extremo"</formula>
    </cfRule>
    <cfRule type="cellIs" dxfId="662" priority="662" operator="equal">
      <formula>"Alto"</formula>
    </cfRule>
    <cfRule type="cellIs" dxfId="661" priority="663" operator="equal">
      <formula>"Moderado"</formula>
    </cfRule>
    <cfRule type="cellIs" dxfId="660" priority="664" operator="equal">
      <formula>"Bajo"</formula>
    </cfRule>
  </conditionalFormatting>
  <conditionalFormatting sqref="X29 X31:X32">
    <cfRule type="cellIs" dxfId="659" priority="657" operator="equal">
      <formula>"Extremo"</formula>
    </cfRule>
    <cfRule type="cellIs" dxfId="658" priority="658" operator="equal">
      <formula>"Alto"</formula>
    </cfRule>
    <cfRule type="cellIs" dxfId="657" priority="659" operator="equal">
      <formula>"Moderado"</formula>
    </cfRule>
    <cfRule type="cellIs" dxfId="656" priority="660" operator="equal">
      <formula>"Bajo"</formula>
    </cfRule>
  </conditionalFormatting>
  <conditionalFormatting sqref="Y29:Y32">
    <cfRule type="cellIs" dxfId="655" priority="653" operator="equal">
      <formula>"Extremo"</formula>
    </cfRule>
    <cfRule type="cellIs" dxfId="654" priority="654" operator="equal">
      <formula>"Alto"</formula>
    </cfRule>
    <cfRule type="cellIs" dxfId="653" priority="655" operator="equal">
      <formula>"Moderado"</formula>
    </cfRule>
    <cfRule type="cellIs" dxfId="652" priority="656" operator="equal">
      <formula>"Bajo"</formula>
    </cfRule>
  </conditionalFormatting>
  <conditionalFormatting sqref="Z29:Z32">
    <cfRule type="cellIs" dxfId="651" priority="649" operator="equal">
      <formula>"Extremo"</formula>
    </cfRule>
    <cfRule type="cellIs" dxfId="650" priority="650" operator="equal">
      <formula>"Alto"</formula>
    </cfRule>
    <cfRule type="cellIs" dxfId="649" priority="651" operator="equal">
      <formula>"Moderado"</formula>
    </cfRule>
    <cfRule type="cellIs" dxfId="648" priority="652" operator="equal">
      <formula>"Bajo"</formula>
    </cfRule>
  </conditionalFormatting>
  <conditionalFormatting sqref="W37">
    <cfRule type="cellIs" dxfId="647" priority="645" operator="equal">
      <formula>"Extremo"</formula>
    </cfRule>
    <cfRule type="cellIs" dxfId="646" priority="646" operator="equal">
      <formula>"Alto"</formula>
    </cfRule>
    <cfRule type="cellIs" dxfId="645" priority="647" operator="equal">
      <formula>"Moderado"</formula>
    </cfRule>
    <cfRule type="cellIs" dxfId="644" priority="648" operator="equal">
      <formula>"Bajo"</formula>
    </cfRule>
  </conditionalFormatting>
  <conditionalFormatting sqref="X37">
    <cfRule type="cellIs" dxfId="643" priority="641" operator="equal">
      <formula>"Extremo"</formula>
    </cfRule>
    <cfRule type="cellIs" dxfId="642" priority="642" operator="equal">
      <formula>"Alto"</formula>
    </cfRule>
    <cfRule type="cellIs" dxfId="641" priority="643" operator="equal">
      <formula>"Moderado"</formula>
    </cfRule>
    <cfRule type="cellIs" dxfId="640" priority="644" operator="equal">
      <formula>"Bajo"</formula>
    </cfRule>
  </conditionalFormatting>
  <conditionalFormatting sqref="Y37">
    <cfRule type="cellIs" dxfId="639" priority="637" operator="equal">
      <formula>"Extremo"</formula>
    </cfRule>
    <cfRule type="cellIs" dxfId="638" priority="638" operator="equal">
      <formula>"Alto"</formula>
    </cfRule>
    <cfRule type="cellIs" dxfId="637" priority="639" operator="equal">
      <formula>"Moderado"</formula>
    </cfRule>
    <cfRule type="cellIs" dxfId="636" priority="640" operator="equal">
      <formula>"Bajo"</formula>
    </cfRule>
  </conditionalFormatting>
  <conditionalFormatting sqref="Z37">
    <cfRule type="cellIs" dxfId="635" priority="633" operator="equal">
      <formula>"Extremo"</formula>
    </cfRule>
    <cfRule type="cellIs" dxfId="634" priority="634" operator="equal">
      <formula>"Alto"</formula>
    </cfRule>
    <cfRule type="cellIs" dxfId="633" priority="635" operator="equal">
      <formula>"Moderado"</formula>
    </cfRule>
    <cfRule type="cellIs" dxfId="632" priority="636" operator="equal">
      <formula>"Bajo"</formula>
    </cfRule>
  </conditionalFormatting>
  <conditionalFormatting sqref="W42">
    <cfRule type="cellIs" dxfId="631" priority="629" operator="equal">
      <formula>"Extremo"</formula>
    </cfRule>
    <cfRule type="cellIs" dxfId="630" priority="630" operator="equal">
      <formula>"Alto"</formula>
    </cfRule>
    <cfRule type="cellIs" dxfId="629" priority="631" operator="equal">
      <formula>"Moderado"</formula>
    </cfRule>
    <cfRule type="cellIs" dxfId="628" priority="632" operator="equal">
      <formula>"Bajo"</formula>
    </cfRule>
  </conditionalFormatting>
  <conditionalFormatting sqref="W47">
    <cfRule type="cellIs" dxfId="627" priority="621" operator="equal">
      <formula>"Extremo"</formula>
    </cfRule>
    <cfRule type="cellIs" dxfId="626" priority="622" operator="equal">
      <formula>"Alto"</formula>
    </cfRule>
    <cfRule type="cellIs" dxfId="625" priority="623" operator="equal">
      <formula>"Moderado"</formula>
    </cfRule>
    <cfRule type="cellIs" dxfId="624" priority="624" operator="equal">
      <formula>"Bajo"</formula>
    </cfRule>
  </conditionalFormatting>
  <conditionalFormatting sqref="Z42">
    <cfRule type="cellIs" dxfId="623" priority="625" operator="equal">
      <formula>"Extremo"</formula>
    </cfRule>
    <cfRule type="cellIs" dxfId="622" priority="626" operator="equal">
      <formula>"Alto"</formula>
    </cfRule>
    <cfRule type="cellIs" dxfId="621" priority="627" operator="equal">
      <formula>"Moderado"</formula>
    </cfRule>
    <cfRule type="cellIs" dxfId="620" priority="628" operator="equal">
      <formula>"Bajo"</formula>
    </cfRule>
  </conditionalFormatting>
  <conditionalFormatting sqref="X47:X49">
    <cfRule type="cellIs" dxfId="619" priority="617" operator="equal">
      <formula>"Extremo"</formula>
    </cfRule>
    <cfRule type="cellIs" dxfId="618" priority="618" operator="equal">
      <formula>"Alto"</formula>
    </cfRule>
    <cfRule type="cellIs" dxfId="617" priority="619" operator="equal">
      <formula>"Moderado"</formula>
    </cfRule>
    <cfRule type="cellIs" dxfId="616" priority="620" operator="equal">
      <formula>"Bajo"</formula>
    </cfRule>
  </conditionalFormatting>
  <conditionalFormatting sqref="Z47">
    <cfRule type="cellIs" dxfId="615" priority="613" operator="equal">
      <formula>"Extremo"</formula>
    </cfRule>
    <cfRule type="cellIs" dxfId="614" priority="614" operator="equal">
      <formula>"Alto"</formula>
    </cfRule>
    <cfRule type="cellIs" dxfId="613" priority="615" operator="equal">
      <formula>"Moderado"</formula>
    </cfRule>
    <cfRule type="cellIs" dxfId="612" priority="616" operator="equal">
      <formula>"Bajo"</formula>
    </cfRule>
  </conditionalFormatting>
  <conditionalFormatting sqref="W58:W60">
    <cfRule type="cellIs" dxfId="611" priority="609" operator="equal">
      <formula>"Extremo"</formula>
    </cfRule>
    <cfRule type="cellIs" dxfId="610" priority="610" operator="equal">
      <formula>"Alto"</formula>
    </cfRule>
    <cfRule type="cellIs" dxfId="609" priority="611" operator="equal">
      <formula>"Moderado"</formula>
    </cfRule>
    <cfRule type="cellIs" dxfId="608" priority="612" operator="equal">
      <formula>"Bajo"</formula>
    </cfRule>
  </conditionalFormatting>
  <conditionalFormatting sqref="X59:X60">
    <cfRule type="cellIs" dxfId="607" priority="605" operator="equal">
      <formula>"Extremo"</formula>
    </cfRule>
    <cfRule type="cellIs" dxfId="606" priority="606" operator="equal">
      <formula>"Alto"</formula>
    </cfRule>
    <cfRule type="cellIs" dxfId="605" priority="607" operator="equal">
      <formula>"Moderado"</formula>
    </cfRule>
    <cfRule type="cellIs" dxfId="604" priority="608" operator="equal">
      <formula>"Bajo"</formula>
    </cfRule>
  </conditionalFormatting>
  <conditionalFormatting sqref="Y58">
    <cfRule type="cellIs" dxfId="603" priority="601" operator="equal">
      <formula>"Extremo"</formula>
    </cfRule>
    <cfRule type="cellIs" dxfId="602" priority="602" operator="equal">
      <formula>"Alto"</formula>
    </cfRule>
    <cfRule type="cellIs" dxfId="601" priority="603" operator="equal">
      <formula>"Moderado"</formula>
    </cfRule>
    <cfRule type="cellIs" dxfId="600" priority="604" operator="equal">
      <formula>"Bajo"</formula>
    </cfRule>
  </conditionalFormatting>
  <conditionalFormatting sqref="Z58:Z60">
    <cfRule type="cellIs" dxfId="599" priority="597" operator="equal">
      <formula>"Extremo"</formula>
    </cfRule>
    <cfRule type="cellIs" dxfId="598" priority="598" operator="equal">
      <formula>"Alto"</formula>
    </cfRule>
    <cfRule type="cellIs" dxfId="597" priority="599" operator="equal">
      <formula>"Moderado"</formula>
    </cfRule>
    <cfRule type="cellIs" dxfId="596" priority="600" operator="equal">
      <formula>"Bajo"</formula>
    </cfRule>
  </conditionalFormatting>
  <conditionalFormatting sqref="W67">
    <cfRule type="cellIs" dxfId="595" priority="593" operator="equal">
      <formula>"Extremo"</formula>
    </cfRule>
    <cfRule type="cellIs" dxfId="594" priority="594" operator="equal">
      <formula>"Alto"</formula>
    </cfRule>
    <cfRule type="cellIs" dxfId="593" priority="595" operator="equal">
      <formula>"Moderado"</formula>
    </cfRule>
    <cfRule type="cellIs" dxfId="592" priority="596" operator="equal">
      <formula>"Bajo"</formula>
    </cfRule>
  </conditionalFormatting>
  <conditionalFormatting sqref="X67">
    <cfRule type="cellIs" dxfId="591" priority="589" operator="equal">
      <formula>"Extremo"</formula>
    </cfRule>
    <cfRule type="cellIs" dxfId="590" priority="590" operator="equal">
      <formula>"Alto"</formula>
    </cfRule>
    <cfRule type="cellIs" dxfId="589" priority="591" operator="equal">
      <formula>"Moderado"</formula>
    </cfRule>
    <cfRule type="cellIs" dxfId="588" priority="592" operator="equal">
      <formula>"Bajo"</formula>
    </cfRule>
  </conditionalFormatting>
  <conditionalFormatting sqref="Z67">
    <cfRule type="cellIs" dxfId="587" priority="585" operator="equal">
      <formula>"Extremo"</formula>
    </cfRule>
    <cfRule type="cellIs" dxfId="586" priority="586" operator="equal">
      <formula>"Alto"</formula>
    </cfRule>
    <cfRule type="cellIs" dxfId="585" priority="587" operator="equal">
      <formula>"Moderado"</formula>
    </cfRule>
    <cfRule type="cellIs" dxfId="584" priority="588" operator="equal">
      <formula>"Bajo"</formula>
    </cfRule>
  </conditionalFormatting>
  <conditionalFormatting sqref="W88">
    <cfRule type="cellIs" dxfId="583" priority="581" operator="equal">
      <formula>"Extremo"</formula>
    </cfRule>
    <cfRule type="cellIs" dxfId="582" priority="582" operator="equal">
      <formula>"Alto"</formula>
    </cfRule>
    <cfRule type="cellIs" dxfId="581" priority="583" operator="equal">
      <formula>"Moderado"</formula>
    </cfRule>
    <cfRule type="cellIs" dxfId="580" priority="584" operator="equal">
      <formula>"Bajo"</formula>
    </cfRule>
  </conditionalFormatting>
  <conditionalFormatting sqref="X88">
    <cfRule type="cellIs" dxfId="579" priority="577" operator="equal">
      <formula>"Extremo"</formula>
    </cfRule>
    <cfRule type="cellIs" dxfId="578" priority="578" operator="equal">
      <formula>"Alto"</formula>
    </cfRule>
    <cfRule type="cellIs" dxfId="577" priority="579" operator="equal">
      <formula>"Moderado"</formula>
    </cfRule>
    <cfRule type="cellIs" dxfId="576" priority="580" operator="equal">
      <formula>"Bajo"</formula>
    </cfRule>
  </conditionalFormatting>
  <conditionalFormatting sqref="Z88">
    <cfRule type="cellIs" dxfId="575" priority="573" operator="equal">
      <formula>"Extremo"</formula>
    </cfRule>
    <cfRule type="cellIs" dxfId="574" priority="574" operator="equal">
      <formula>"Alto"</formula>
    </cfRule>
    <cfRule type="cellIs" dxfId="573" priority="575" operator="equal">
      <formula>"Moderado"</formula>
    </cfRule>
    <cfRule type="cellIs" dxfId="572" priority="576" operator="equal">
      <formula>"Bajo"</formula>
    </cfRule>
  </conditionalFormatting>
  <conditionalFormatting sqref="W95">
    <cfRule type="cellIs" dxfId="571" priority="569" operator="equal">
      <formula>"Extremo"</formula>
    </cfRule>
    <cfRule type="cellIs" dxfId="570" priority="570" operator="equal">
      <formula>"Alto"</formula>
    </cfRule>
    <cfRule type="cellIs" dxfId="569" priority="571" operator="equal">
      <formula>"Moderado"</formula>
    </cfRule>
    <cfRule type="cellIs" dxfId="568" priority="572" operator="equal">
      <formula>"Bajo"</formula>
    </cfRule>
  </conditionalFormatting>
  <conditionalFormatting sqref="X95">
    <cfRule type="cellIs" dxfId="567" priority="565" operator="equal">
      <formula>"Extremo"</formula>
    </cfRule>
    <cfRule type="cellIs" dxfId="566" priority="566" operator="equal">
      <formula>"Alto"</formula>
    </cfRule>
    <cfRule type="cellIs" dxfId="565" priority="567" operator="equal">
      <formula>"Moderado"</formula>
    </cfRule>
    <cfRule type="cellIs" dxfId="564" priority="568" operator="equal">
      <formula>"Bajo"</formula>
    </cfRule>
  </conditionalFormatting>
  <conditionalFormatting sqref="Y95">
    <cfRule type="cellIs" dxfId="563" priority="561" operator="equal">
      <formula>"Extremo"</formula>
    </cfRule>
    <cfRule type="cellIs" dxfId="562" priority="562" operator="equal">
      <formula>"Alto"</formula>
    </cfRule>
    <cfRule type="cellIs" dxfId="561" priority="563" operator="equal">
      <formula>"Moderado"</formula>
    </cfRule>
    <cfRule type="cellIs" dxfId="560" priority="564" operator="equal">
      <formula>"Bajo"</formula>
    </cfRule>
  </conditionalFormatting>
  <conditionalFormatting sqref="Z95">
    <cfRule type="cellIs" dxfId="559" priority="557" operator="equal">
      <formula>"Extremo"</formula>
    </cfRule>
    <cfRule type="cellIs" dxfId="558" priority="558" operator="equal">
      <formula>"Alto"</formula>
    </cfRule>
    <cfRule type="cellIs" dxfId="557" priority="559" operator="equal">
      <formula>"Moderado"</formula>
    </cfRule>
    <cfRule type="cellIs" dxfId="556" priority="560" operator="equal">
      <formula>"Bajo"</formula>
    </cfRule>
  </conditionalFormatting>
  <conditionalFormatting sqref="W105">
    <cfRule type="cellIs" dxfId="555" priority="553" operator="equal">
      <formula>"Extremo"</formula>
    </cfRule>
    <cfRule type="cellIs" dxfId="554" priority="554" operator="equal">
      <formula>"Alto"</formula>
    </cfRule>
    <cfRule type="cellIs" dxfId="553" priority="555" operator="equal">
      <formula>"Moderado"</formula>
    </cfRule>
    <cfRule type="cellIs" dxfId="552" priority="556" operator="equal">
      <formula>"Bajo"</formula>
    </cfRule>
  </conditionalFormatting>
  <conditionalFormatting sqref="X103:X104">
    <cfRule type="cellIs" dxfId="551" priority="549" operator="equal">
      <formula>"Extremo"</formula>
    </cfRule>
    <cfRule type="cellIs" dxfId="550" priority="550" operator="equal">
      <formula>"Alto"</formula>
    </cfRule>
    <cfRule type="cellIs" dxfId="549" priority="551" operator="equal">
      <formula>"Moderado"</formula>
    </cfRule>
    <cfRule type="cellIs" dxfId="548" priority="552" operator="equal">
      <formula>"Bajo"</formula>
    </cfRule>
  </conditionalFormatting>
  <conditionalFormatting sqref="Y103">
    <cfRule type="cellIs" dxfId="547" priority="545" operator="equal">
      <formula>"Extremo"</formula>
    </cfRule>
    <cfRule type="cellIs" dxfId="546" priority="546" operator="equal">
      <formula>"Alto"</formula>
    </cfRule>
    <cfRule type="cellIs" dxfId="545" priority="547" operator="equal">
      <formula>"Moderado"</formula>
    </cfRule>
    <cfRule type="cellIs" dxfId="544" priority="548" operator="equal">
      <formula>"Bajo"</formula>
    </cfRule>
  </conditionalFormatting>
  <conditionalFormatting sqref="Z103:Z104">
    <cfRule type="cellIs" dxfId="543" priority="541" operator="equal">
      <formula>"Extremo"</formula>
    </cfRule>
    <cfRule type="cellIs" dxfId="542" priority="542" operator="equal">
      <formula>"Alto"</formula>
    </cfRule>
    <cfRule type="cellIs" dxfId="541" priority="543" operator="equal">
      <formula>"Moderado"</formula>
    </cfRule>
    <cfRule type="cellIs" dxfId="540" priority="544" operator="equal">
      <formula>"Bajo"</formula>
    </cfRule>
  </conditionalFormatting>
  <conditionalFormatting sqref="W116">
    <cfRule type="cellIs" dxfId="539" priority="537" operator="equal">
      <formula>"Extremo"</formula>
    </cfRule>
    <cfRule type="cellIs" dxfId="538" priority="538" operator="equal">
      <formula>"Alto"</formula>
    </cfRule>
    <cfRule type="cellIs" dxfId="537" priority="539" operator="equal">
      <formula>"Moderado"</formula>
    </cfRule>
    <cfRule type="cellIs" dxfId="536" priority="540" operator="equal">
      <formula>"Bajo"</formula>
    </cfRule>
  </conditionalFormatting>
  <conditionalFormatting sqref="X116:X119">
    <cfRule type="cellIs" dxfId="535" priority="533" operator="equal">
      <formula>"Extremo"</formula>
    </cfRule>
    <cfRule type="cellIs" dxfId="534" priority="534" operator="equal">
      <formula>"Alto"</formula>
    </cfRule>
    <cfRule type="cellIs" dxfId="533" priority="535" operator="equal">
      <formula>"Moderado"</formula>
    </cfRule>
    <cfRule type="cellIs" dxfId="532" priority="536" operator="equal">
      <formula>"Bajo"</formula>
    </cfRule>
  </conditionalFormatting>
  <conditionalFormatting sqref="Y116">
    <cfRule type="cellIs" dxfId="531" priority="529" operator="equal">
      <formula>"Extremo"</formula>
    </cfRule>
    <cfRule type="cellIs" dxfId="530" priority="530" operator="equal">
      <formula>"Alto"</formula>
    </cfRule>
    <cfRule type="cellIs" dxfId="529" priority="531" operator="equal">
      <formula>"Moderado"</formula>
    </cfRule>
    <cfRule type="cellIs" dxfId="528" priority="532" operator="equal">
      <formula>"Bajo"</formula>
    </cfRule>
  </conditionalFormatting>
  <conditionalFormatting sqref="Z116">
    <cfRule type="cellIs" dxfId="527" priority="525" operator="equal">
      <formula>"Extremo"</formula>
    </cfRule>
    <cfRule type="cellIs" dxfId="526" priority="526" operator="equal">
      <formula>"Alto"</formula>
    </cfRule>
    <cfRule type="cellIs" dxfId="525" priority="527" operator="equal">
      <formula>"Moderado"</formula>
    </cfRule>
    <cfRule type="cellIs" dxfId="524" priority="528" operator="equal">
      <formula>"Bajo"</formula>
    </cfRule>
  </conditionalFormatting>
  <conditionalFormatting sqref="W126">
    <cfRule type="cellIs" dxfId="523" priority="521" operator="equal">
      <formula>"Extremo"</formula>
    </cfRule>
    <cfRule type="cellIs" dxfId="522" priority="522" operator="equal">
      <formula>"Alto"</formula>
    </cfRule>
    <cfRule type="cellIs" dxfId="521" priority="523" operator="equal">
      <formula>"Moderado"</formula>
    </cfRule>
    <cfRule type="cellIs" dxfId="520" priority="524" operator="equal">
      <formula>"Bajo"</formula>
    </cfRule>
  </conditionalFormatting>
  <conditionalFormatting sqref="X126:X127">
    <cfRule type="cellIs" dxfId="519" priority="517" operator="equal">
      <formula>"Extremo"</formula>
    </cfRule>
    <cfRule type="cellIs" dxfId="518" priority="518" operator="equal">
      <formula>"Alto"</formula>
    </cfRule>
    <cfRule type="cellIs" dxfId="517" priority="519" operator="equal">
      <formula>"Moderado"</formula>
    </cfRule>
    <cfRule type="cellIs" dxfId="516" priority="520" operator="equal">
      <formula>"Bajo"</formula>
    </cfRule>
  </conditionalFormatting>
  <conditionalFormatting sqref="Y126">
    <cfRule type="cellIs" dxfId="515" priority="513" operator="equal">
      <formula>"Extremo"</formula>
    </cfRule>
    <cfRule type="cellIs" dxfId="514" priority="514" operator="equal">
      <formula>"Alto"</formula>
    </cfRule>
    <cfRule type="cellIs" dxfId="513" priority="515" operator="equal">
      <formula>"Moderado"</formula>
    </cfRule>
    <cfRule type="cellIs" dxfId="512" priority="516" operator="equal">
      <formula>"Bajo"</formula>
    </cfRule>
  </conditionalFormatting>
  <conditionalFormatting sqref="Z126">
    <cfRule type="cellIs" dxfId="511" priority="509" operator="equal">
      <formula>"Extremo"</formula>
    </cfRule>
    <cfRule type="cellIs" dxfId="510" priority="510" operator="equal">
      <formula>"Alto"</formula>
    </cfRule>
    <cfRule type="cellIs" dxfId="509" priority="511" operator="equal">
      <formula>"Moderado"</formula>
    </cfRule>
    <cfRule type="cellIs" dxfId="508" priority="512" operator="equal">
      <formula>"Bajo"</formula>
    </cfRule>
  </conditionalFormatting>
  <conditionalFormatting sqref="W135">
    <cfRule type="cellIs" dxfId="507" priority="505" operator="equal">
      <formula>"Extremo"</formula>
    </cfRule>
    <cfRule type="cellIs" dxfId="506" priority="506" operator="equal">
      <formula>"Alto"</formula>
    </cfRule>
    <cfRule type="cellIs" dxfId="505" priority="507" operator="equal">
      <formula>"Moderado"</formula>
    </cfRule>
    <cfRule type="cellIs" dxfId="504" priority="508" operator="equal">
      <formula>"Bajo"</formula>
    </cfRule>
  </conditionalFormatting>
  <conditionalFormatting sqref="Z135">
    <cfRule type="cellIs" dxfId="503" priority="501" operator="equal">
      <formula>"Extremo"</formula>
    </cfRule>
    <cfRule type="cellIs" dxfId="502" priority="502" operator="equal">
      <formula>"Alto"</formula>
    </cfRule>
    <cfRule type="cellIs" dxfId="501" priority="503" operator="equal">
      <formula>"Moderado"</formula>
    </cfRule>
    <cfRule type="cellIs" dxfId="500" priority="504" operator="equal">
      <formula>"Bajo"</formula>
    </cfRule>
  </conditionalFormatting>
  <conditionalFormatting sqref="W143">
    <cfRule type="cellIs" dxfId="499" priority="497" operator="equal">
      <formula>"Extremo"</formula>
    </cfRule>
    <cfRule type="cellIs" dxfId="498" priority="498" operator="equal">
      <formula>"Alto"</formula>
    </cfRule>
    <cfRule type="cellIs" dxfId="497" priority="499" operator="equal">
      <formula>"Moderado"</formula>
    </cfRule>
    <cfRule type="cellIs" dxfId="496" priority="500" operator="equal">
      <formula>"Bajo"</formula>
    </cfRule>
  </conditionalFormatting>
  <conditionalFormatting sqref="Y142">
    <cfRule type="cellIs" dxfId="495" priority="493" operator="equal">
      <formula>"Extremo"</formula>
    </cfRule>
    <cfRule type="cellIs" dxfId="494" priority="494" operator="equal">
      <formula>"Alto"</formula>
    </cfRule>
    <cfRule type="cellIs" dxfId="493" priority="495" operator="equal">
      <formula>"Moderado"</formula>
    </cfRule>
    <cfRule type="cellIs" dxfId="492" priority="496" operator="equal">
      <formula>"Bajo"</formula>
    </cfRule>
  </conditionalFormatting>
  <conditionalFormatting sqref="W148">
    <cfRule type="cellIs" dxfId="491" priority="489" operator="equal">
      <formula>"Extremo"</formula>
    </cfRule>
    <cfRule type="cellIs" dxfId="490" priority="490" operator="equal">
      <formula>"Alto"</formula>
    </cfRule>
    <cfRule type="cellIs" dxfId="489" priority="491" operator="equal">
      <formula>"Moderado"</formula>
    </cfRule>
    <cfRule type="cellIs" dxfId="488" priority="492" operator="equal">
      <formula>"Bajo"</formula>
    </cfRule>
  </conditionalFormatting>
  <conditionalFormatting sqref="W157">
    <cfRule type="cellIs" dxfId="487" priority="485" operator="equal">
      <formula>"Extremo"</formula>
    </cfRule>
    <cfRule type="cellIs" dxfId="486" priority="486" operator="equal">
      <formula>"Alto"</formula>
    </cfRule>
    <cfRule type="cellIs" dxfId="485" priority="487" operator="equal">
      <formula>"Moderado"</formula>
    </cfRule>
    <cfRule type="cellIs" dxfId="484" priority="488" operator="equal">
      <formula>"Bajo"</formula>
    </cfRule>
  </conditionalFormatting>
  <conditionalFormatting sqref="Y165">
    <cfRule type="cellIs" dxfId="483" priority="473" operator="equal">
      <formula>"Extremo"</formula>
    </cfRule>
    <cfRule type="cellIs" dxfId="482" priority="474" operator="equal">
      <formula>"Alto"</formula>
    </cfRule>
    <cfRule type="cellIs" dxfId="481" priority="475" operator="equal">
      <formula>"Moderado"</formula>
    </cfRule>
    <cfRule type="cellIs" dxfId="480" priority="476" operator="equal">
      <formula>"Bajo"</formula>
    </cfRule>
  </conditionalFormatting>
  <conditionalFormatting sqref="Z157">
    <cfRule type="cellIs" dxfId="479" priority="481" operator="equal">
      <formula>"Extremo"</formula>
    </cfRule>
    <cfRule type="cellIs" dxfId="478" priority="482" operator="equal">
      <formula>"Alto"</formula>
    </cfRule>
    <cfRule type="cellIs" dxfId="477" priority="483" operator="equal">
      <formula>"Moderado"</formula>
    </cfRule>
    <cfRule type="cellIs" dxfId="476" priority="484" operator="equal">
      <formula>"Bajo"</formula>
    </cfRule>
  </conditionalFormatting>
  <conditionalFormatting sqref="W163">
    <cfRule type="cellIs" dxfId="475" priority="477" operator="equal">
      <formula>"Extremo"</formula>
    </cfRule>
    <cfRule type="cellIs" dxfId="474" priority="478" operator="equal">
      <formula>"Alto"</formula>
    </cfRule>
    <cfRule type="cellIs" dxfId="473" priority="479" operator="equal">
      <formula>"Moderado"</formula>
    </cfRule>
    <cfRule type="cellIs" dxfId="472" priority="480" operator="equal">
      <formula>"Bajo"</formula>
    </cfRule>
  </conditionalFormatting>
  <conditionalFormatting sqref="Z163">
    <cfRule type="cellIs" dxfId="471" priority="469" operator="equal">
      <formula>"Extremo"</formula>
    </cfRule>
    <cfRule type="cellIs" dxfId="470" priority="470" operator="equal">
      <formula>"Alto"</formula>
    </cfRule>
    <cfRule type="cellIs" dxfId="469" priority="471" operator="equal">
      <formula>"Moderado"</formula>
    </cfRule>
    <cfRule type="cellIs" dxfId="468" priority="472" operator="equal">
      <formula>"Bajo"</formula>
    </cfRule>
  </conditionalFormatting>
  <conditionalFormatting sqref="W171">
    <cfRule type="cellIs" dxfId="467" priority="465" operator="equal">
      <formula>"Extremo"</formula>
    </cfRule>
    <cfRule type="cellIs" dxfId="466" priority="466" operator="equal">
      <formula>"Alto"</formula>
    </cfRule>
    <cfRule type="cellIs" dxfId="465" priority="467" operator="equal">
      <formula>"Moderado"</formula>
    </cfRule>
    <cfRule type="cellIs" dxfId="464" priority="468" operator="equal">
      <formula>"Bajo"</formula>
    </cfRule>
  </conditionalFormatting>
  <conditionalFormatting sqref="X171">
    <cfRule type="cellIs" dxfId="463" priority="461" operator="equal">
      <formula>"Extremo"</formula>
    </cfRule>
    <cfRule type="cellIs" dxfId="462" priority="462" operator="equal">
      <formula>"Alto"</formula>
    </cfRule>
    <cfRule type="cellIs" dxfId="461" priority="463" operator="equal">
      <formula>"Moderado"</formula>
    </cfRule>
    <cfRule type="cellIs" dxfId="460" priority="464" operator="equal">
      <formula>"Bajo"</formula>
    </cfRule>
  </conditionalFormatting>
  <conditionalFormatting sqref="Z171">
    <cfRule type="cellIs" dxfId="459" priority="457" operator="equal">
      <formula>"Extremo"</formula>
    </cfRule>
    <cfRule type="cellIs" dxfId="458" priority="458" operator="equal">
      <formula>"Alto"</formula>
    </cfRule>
    <cfRule type="cellIs" dxfId="457" priority="459" operator="equal">
      <formula>"Moderado"</formula>
    </cfRule>
    <cfRule type="cellIs" dxfId="456" priority="460" operator="equal">
      <formula>"Bajo"</formula>
    </cfRule>
  </conditionalFormatting>
  <conditionalFormatting sqref="W225">
    <cfRule type="cellIs" dxfId="455" priority="453" operator="equal">
      <formula>"Extremo"</formula>
    </cfRule>
    <cfRule type="cellIs" dxfId="454" priority="454" operator="equal">
      <formula>"Alto"</formula>
    </cfRule>
    <cfRule type="cellIs" dxfId="453" priority="455" operator="equal">
      <formula>"Moderado"</formula>
    </cfRule>
    <cfRule type="cellIs" dxfId="452" priority="456" operator="equal">
      <formula>"Bajo"</formula>
    </cfRule>
  </conditionalFormatting>
  <conditionalFormatting sqref="X225">
    <cfRule type="cellIs" dxfId="451" priority="449" operator="equal">
      <formula>"Extremo"</formula>
    </cfRule>
    <cfRule type="cellIs" dxfId="450" priority="450" operator="equal">
      <formula>"Alto"</formula>
    </cfRule>
    <cfRule type="cellIs" dxfId="449" priority="451" operator="equal">
      <formula>"Moderado"</formula>
    </cfRule>
    <cfRule type="cellIs" dxfId="448" priority="452" operator="equal">
      <formula>"Bajo"</formula>
    </cfRule>
  </conditionalFormatting>
  <conditionalFormatting sqref="Y225">
    <cfRule type="cellIs" dxfId="447" priority="445" operator="equal">
      <formula>"Extremo"</formula>
    </cfRule>
    <cfRule type="cellIs" dxfId="446" priority="446" operator="equal">
      <formula>"Alto"</formula>
    </cfRule>
    <cfRule type="cellIs" dxfId="445" priority="447" operator="equal">
      <formula>"Moderado"</formula>
    </cfRule>
    <cfRule type="cellIs" dxfId="444" priority="448" operator="equal">
      <formula>"Bajo"</formula>
    </cfRule>
  </conditionalFormatting>
  <conditionalFormatting sqref="Z225">
    <cfRule type="cellIs" dxfId="443" priority="441" operator="equal">
      <formula>"Extremo"</formula>
    </cfRule>
    <cfRule type="cellIs" dxfId="442" priority="442" operator="equal">
      <formula>"Alto"</formula>
    </cfRule>
    <cfRule type="cellIs" dxfId="441" priority="443" operator="equal">
      <formula>"Moderado"</formula>
    </cfRule>
    <cfRule type="cellIs" dxfId="440" priority="444" operator="equal">
      <formula>"Bajo"</formula>
    </cfRule>
  </conditionalFormatting>
  <conditionalFormatting sqref="W242">
    <cfRule type="cellIs" dxfId="439" priority="437" operator="equal">
      <formula>"Extremo"</formula>
    </cfRule>
    <cfRule type="cellIs" dxfId="438" priority="438" operator="equal">
      <formula>"Alto"</formula>
    </cfRule>
    <cfRule type="cellIs" dxfId="437" priority="439" operator="equal">
      <formula>"Moderado"</formula>
    </cfRule>
    <cfRule type="cellIs" dxfId="436" priority="440" operator="equal">
      <formula>"Bajo"</formula>
    </cfRule>
  </conditionalFormatting>
  <conditionalFormatting sqref="Z242">
    <cfRule type="cellIs" dxfId="435" priority="433" operator="equal">
      <formula>"Extremo"</formula>
    </cfRule>
    <cfRule type="cellIs" dxfId="434" priority="434" operator="equal">
      <formula>"Alto"</formula>
    </cfRule>
    <cfRule type="cellIs" dxfId="433" priority="435" operator="equal">
      <formula>"Moderado"</formula>
    </cfRule>
    <cfRule type="cellIs" dxfId="432" priority="436" operator="equal">
      <formula>"Bajo"</formula>
    </cfRule>
  </conditionalFormatting>
  <conditionalFormatting sqref="W247">
    <cfRule type="cellIs" dxfId="431" priority="429" operator="equal">
      <formula>"Extremo"</formula>
    </cfRule>
    <cfRule type="cellIs" dxfId="430" priority="430" operator="equal">
      <formula>"Alto"</formula>
    </cfRule>
    <cfRule type="cellIs" dxfId="429" priority="431" operator="equal">
      <formula>"Moderado"</formula>
    </cfRule>
    <cfRule type="cellIs" dxfId="428" priority="432" operator="equal">
      <formula>"Bajo"</formula>
    </cfRule>
  </conditionalFormatting>
  <conditionalFormatting sqref="Z247">
    <cfRule type="cellIs" dxfId="427" priority="421" operator="equal">
      <formula>"Extremo"</formula>
    </cfRule>
    <cfRule type="cellIs" dxfId="426" priority="422" operator="equal">
      <formula>"Alto"</formula>
    </cfRule>
    <cfRule type="cellIs" dxfId="425" priority="423" operator="equal">
      <formula>"Moderado"</formula>
    </cfRule>
    <cfRule type="cellIs" dxfId="424" priority="424" operator="equal">
      <formula>"Bajo"</formula>
    </cfRule>
  </conditionalFormatting>
  <conditionalFormatting sqref="Y247">
    <cfRule type="cellIs" dxfId="423" priority="425" operator="equal">
      <formula>"Extremo"</formula>
    </cfRule>
    <cfRule type="cellIs" dxfId="422" priority="426" operator="equal">
      <formula>"Alto"</formula>
    </cfRule>
    <cfRule type="cellIs" dxfId="421" priority="427" operator="equal">
      <formula>"Moderado"</formula>
    </cfRule>
    <cfRule type="cellIs" dxfId="420" priority="428" operator="equal">
      <formula>"Bajo"</formula>
    </cfRule>
  </conditionalFormatting>
  <conditionalFormatting sqref="W53:W55">
    <cfRule type="cellIs" dxfId="419" priority="417" operator="equal">
      <formula>"Extremo"</formula>
    </cfRule>
    <cfRule type="cellIs" dxfId="418" priority="418" operator="equal">
      <formula>"Alto"</formula>
    </cfRule>
    <cfRule type="cellIs" dxfId="417" priority="419" operator="equal">
      <formula>"Moderado"</formula>
    </cfRule>
    <cfRule type="cellIs" dxfId="416" priority="420" operator="equal">
      <formula>"Bajo"</formula>
    </cfRule>
  </conditionalFormatting>
  <conditionalFormatting sqref="X53 X55:X56">
    <cfRule type="cellIs" dxfId="415" priority="413" operator="equal">
      <formula>"Extremo"</formula>
    </cfRule>
    <cfRule type="cellIs" dxfId="414" priority="414" operator="equal">
      <formula>"Alto"</formula>
    </cfRule>
    <cfRule type="cellIs" dxfId="413" priority="415" operator="equal">
      <formula>"Moderado"</formula>
    </cfRule>
    <cfRule type="cellIs" dxfId="412" priority="416" operator="equal">
      <formula>"Bajo"</formula>
    </cfRule>
  </conditionalFormatting>
  <conditionalFormatting sqref="Y53:Y56">
    <cfRule type="cellIs" dxfId="411" priority="409" operator="equal">
      <formula>"Extremo"</formula>
    </cfRule>
    <cfRule type="cellIs" dxfId="410" priority="410" operator="equal">
      <formula>"Alto"</formula>
    </cfRule>
    <cfRule type="cellIs" dxfId="409" priority="411" operator="equal">
      <formula>"Moderado"</formula>
    </cfRule>
    <cfRule type="cellIs" dxfId="408" priority="412" operator="equal">
      <formula>"Bajo"</formula>
    </cfRule>
  </conditionalFormatting>
  <conditionalFormatting sqref="Z53:Z56">
    <cfRule type="cellIs" dxfId="407" priority="405" operator="equal">
      <formula>"Extremo"</formula>
    </cfRule>
    <cfRule type="cellIs" dxfId="406" priority="406" operator="equal">
      <formula>"Alto"</formula>
    </cfRule>
    <cfRule type="cellIs" dxfId="405" priority="407" operator="equal">
      <formula>"Moderado"</formula>
    </cfRule>
    <cfRule type="cellIs" dxfId="404" priority="408" operator="equal">
      <formula>"Bajo"</formula>
    </cfRule>
  </conditionalFormatting>
  <conditionalFormatting sqref="X61:X62">
    <cfRule type="cellIs" dxfId="403" priority="401" operator="equal">
      <formula>"Extremo"</formula>
    </cfRule>
    <cfRule type="cellIs" dxfId="402" priority="402" operator="equal">
      <formula>"Alto"</formula>
    </cfRule>
    <cfRule type="cellIs" dxfId="401" priority="403" operator="equal">
      <formula>"Moderado"</formula>
    </cfRule>
    <cfRule type="cellIs" dxfId="400" priority="404" operator="equal">
      <formula>"Bajo"</formula>
    </cfRule>
  </conditionalFormatting>
  <conditionalFormatting sqref="X65:X66">
    <cfRule type="cellIs" dxfId="399" priority="397" operator="equal">
      <formula>"Extremo"</formula>
    </cfRule>
    <cfRule type="cellIs" dxfId="398" priority="398" operator="equal">
      <formula>"Alto"</formula>
    </cfRule>
    <cfRule type="cellIs" dxfId="397" priority="399" operator="equal">
      <formula>"Moderado"</formula>
    </cfRule>
    <cfRule type="cellIs" dxfId="396" priority="400" operator="equal">
      <formula>"Bajo"</formula>
    </cfRule>
  </conditionalFormatting>
  <conditionalFormatting sqref="Z68">
    <cfRule type="cellIs" dxfId="395" priority="393" operator="equal">
      <formula>"Extremo"</formula>
    </cfRule>
    <cfRule type="cellIs" dxfId="394" priority="394" operator="equal">
      <formula>"Alto"</formula>
    </cfRule>
    <cfRule type="cellIs" dxfId="393" priority="395" operator="equal">
      <formula>"Moderado"</formula>
    </cfRule>
    <cfRule type="cellIs" dxfId="392" priority="396" operator="equal">
      <formula>"Bajo"</formula>
    </cfRule>
  </conditionalFormatting>
  <conditionalFormatting sqref="Z69">
    <cfRule type="cellIs" dxfId="391" priority="389" operator="equal">
      <formula>"Extremo"</formula>
    </cfRule>
    <cfRule type="cellIs" dxfId="390" priority="390" operator="equal">
      <formula>"Alto"</formula>
    </cfRule>
    <cfRule type="cellIs" dxfId="389" priority="391" operator="equal">
      <formula>"Moderado"</formula>
    </cfRule>
    <cfRule type="cellIs" dxfId="388" priority="392" operator="equal">
      <formula>"Bajo"</formula>
    </cfRule>
  </conditionalFormatting>
  <conditionalFormatting sqref="X165">
    <cfRule type="cellIs" dxfId="387" priority="361" operator="equal">
      <formula>"Extremo"</formula>
    </cfRule>
    <cfRule type="cellIs" dxfId="386" priority="362" operator="equal">
      <formula>"Alto"</formula>
    </cfRule>
    <cfRule type="cellIs" dxfId="385" priority="363" operator="equal">
      <formula>"Moderado"</formula>
    </cfRule>
    <cfRule type="cellIs" dxfId="384" priority="364" operator="equal">
      <formula>"Bajo"</formula>
    </cfRule>
  </conditionalFormatting>
  <conditionalFormatting sqref="Z70">
    <cfRule type="cellIs" dxfId="383" priority="385" operator="equal">
      <formula>"Extremo"</formula>
    </cfRule>
    <cfRule type="cellIs" dxfId="382" priority="386" operator="equal">
      <formula>"Alto"</formula>
    </cfRule>
    <cfRule type="cellIs" dxfId="381" priority="387" operator="equal">
      <formula>"Moderado"</formula>
    </cfRule>
    <cfRule type="cellIs" dxfId="380" priority="388" operator="equal">
      <formula>"Bajo"</formula>
    </cfRule>
  </conditionalFormatting>
  <conditionalFormatting sqref="W69">
    <cfRule type="cellIs" dxfId="379" priority="381" operator="equal">
      <formula>"Extremo"</formula>
    </cfRule>
    <cfRule type="cellIs" dxfId="378" priority="382" operator="equal">
      <formula>"Alto"</formula>
    </cfRule>
    <cfRule type="cellIs" dxfId="377" priority="383" operator="equal">
      <formula>"Moderado"</formula>
    </cfRule>
    <cfRule type="cellIs" dxfId="376" priority="384" operator="equal">
      <formula>"Bajo"</formula>
    </cfRule>
  </conditionalFormatting>
  <conditionalFormatting sqref="X68">
    <cfRule type="cellIs" dxfId="375" priority="377" operator="equal">
      <formula>"Extremo"</formula>
    </cfRule>
    <cfRule type="cellIs" dxfId="374" priority="378" operator="equal">
      <formula>"Alto"</formula>
    </cfRule>
    <cfRule type="cellIs" dxfId="373" priority="379" operator="equal">
      <formula>"Moderado"</formula>
    </cfRule>
    <cfRule type="cellIs" dxfId="372" priority="380" operator="equal">
      <formula>"Bajo"</formula>
    </cfRule>
  </conditionalFormatting>
  <conditionalFormatting sqref="X69">
    <cfRule type="cellIs" dxfId="371" priority="373" operator="equal">
      <formula>"Extremo"</formula>
    </cfRule>
    <cfRule type="cellIs" dxfId="370" priority="374" operator="equal">
      <formula>"Alto"</formula>
    </cfRule>
    <cfRule type="cellIs" dxfId="369" priority="375" operator="equal">
      <formula>"Moderado"</formula>
    </cfRule>
    <cfRule type="cellIs" dxfId="368" priority="376" operator="equal">
      <formula>"Bajo"</formula>
    </cfRule>
  </conditionalFormatting>
  <conditionalFormatting sqref="X70">
    <cfRule type="cellIs" dxfId="367" priority="369" operator="equal">
      <formula>"Extremo"</formula>
    </cfRule>
    <cfRule type="cellIs" dxfId="366" priority="370" operator="equal">
      <formula>"Alto"</formula>
    </cfRule>
    <cfRule type="cellIs" dxfId="365" priority="371" operator="equal">
      <formula>"Moderado"</formula>
    </cfRule>
    <cfRule type="cellIs" dxfId="364" priority="372" operator="equal">
      <formula>"Bajo"</formula>
    </cfRule>
  </conditionalFormatting>
  <conditionalFormatting sqref="Z165">
    <cfRule type="cellIs" dxfId="363" priority="349" operator="equal">
      <formula>"Extremo"</formula>
    </cfRule>
    <cfRule type="cellIs" dxfId="362" priority="350" operator="equal">
      <formula>"Alto"</formula>
    </cfRule>
    <cfRule type="cellIs" dxfId="361" priority="351" operator="equal">
      <formula>"Moderado"</formula>
    </cfRule>
    <cfRule type="cellIs" dxfId="360" priority="352" operator="equal">
      <formula>"Bajo"</formula>
    </cfRule>
  </conditionalFormatting>
  <conditionalFormatting sqref="X164">
    <cfRule type="cellIs" dxfId="359" priority="365" operator="equal">
      <formula>"Extremo"</formula>
    </cfRule>
    <cfRule type="cellIs" dxfId="358" priority="366" operator="equal">
      <formula>"Alto"</formula>
    </cfRule>
    <cfRule type="cellIs" dxfId="357" priority="367" operator="equal">
      <formula>"Moderado"</formula>
    </cfRule>
    <cfRule type="cellIs" dxfId="356" priority="368" operator="equal">
      <formula>"Bajo"</formula>
    </cfRule>
  </conditionalFormatting>
  <conditionalFormatting sqref="X166">
    <cfRule type="cellIs" dxfId="355" priority="357" operator="equal">
      <formula>"Extremo"</formula>
    </cfRule>
    <cfRule type="cellIs" dxfId="354" priority="358" operator="equal">
      <formula>"Alto"</formula>
    </cfRule>
    <cfRule type="cellIs" dxfId="353" priority="359" operator="equal">
      <formula>"Moderado"</formula>
    </cfRule>
    <cfRule type="cellIs" dxfId="352" priority="360" operator="equal">
      <formula>"Bajo"</formula>
    </cfRule>
  </conditionalFormatting>
  <conditionalFormatting sqref="X167">
    <cfRule type="cellIs" dxfId="351" priority="353" operator="equal">
      <formula>"Extremo"</formula>
    </cfRule>
    <cfRule type="cellIs" dxfId="350" priority="354" operator="equal">
      <formula>"Alto"</formula>
    </cfRule>
    <cfRule type="cellIs" dxfId="349" priority="355" operator="equal">
      <formula>"Moderado"</formula>
    </cfRule>
    <cfRule type="cellIs" dxfId="348" priority="356" operator="equal">
      <formula>"Bajo"</formula>
    </cfRule>
  </conditionalFormatting>
  <conditionalFormatting sqref="X172">
    <cfRule type="cellIs" dxfId="347" priority="345" operator="equal">
      <formula>"Extremo"</formula>
    </cfRule>
    <cfRule type="cellIs" dxfId="346" priority="346" operator="equal">
      <formula>"Alto"</formula>
    </cfRule>
    <cfRule type="cellIs" dxfId="345" priority="347" operator="equal">
      <formula>"Moderado"</formula>
    </cfRule>
    <cfRule type="cellIs" dxfId="344" priority="348" operator="equal">
      <formula>"Bajo"</formula>
    </cfRule>
  </conditionalFormatting>
  <conditionalFormatting sqref="Z96">
    <cfRule type="cellIs" dxfId="343" priority="341" operator="equal">
      <formula>"Extremo"</formula>
    </cfRule>
    <cfRule type="cellIs" dxfId="342" priority="342" operator="equal">
      <formula>"Alto"</formula>
    </cfRule>
    <cfRule type="cellIs" dxfId="341" priority="343" operator="equal">
      <formula>"Moderado"</formula>
    </cfRule>
    <cfRule type="cellIs" dxfId="340" priority="344" operator="equal">
      <formula>"Bajo"</formula>
    </cfRule>
  </conditionalFormatting>
  <conditionalFormatting sqref="X91">
    <cfRule type="cellIs" dxfId="339" priority="333" operator="equal">
      <formula>"Extremo"</formula>
    </cfRule>
    <cfRule type="cellIs" dxfId="338" priority="334" operator="equal">
      <formula>"Alto"</formula>
    </cfRule>
    <cfRule type="cellIs" dxfId="337" priority="335" operator="equal">
      <formula>"Moderado"</formula>
    </cfRule>
    <cfRule type="cellIs" dxfId="336" priority="336" operator="equal">
      <formula>"Bajo"</formula>
    </cfRule>
  </conditionalFormatting>
  <conditionalFormatting sqref="Z91">
    <cfRule type="cellIs" dxfId="335" priority="337" operator="equal">
      <formula>"Extremo"</formula>
    </cfRule>
    <cfRule type="cellIs" dxfId="334" priority="338" operator="equal">
      <formula>"Alto"</formula>
    </cfRule>
    <cfRule type="cellIs" dxfId="333" priority="339" operator="equal">
      <formula>"Moderado"</formula>
    </cfRule>
    <cfRule type="cellIs" dxfId="332" priority="340" operator="equal">
      <formula>"Bajo"</formula>
    </cfRule>
  </conditionalFormatting>
  <conditionalFormatting sqref="X90">
    <cfRule type="cellIs" dxfId="331" priority="325" operator="equal">
      <formula>"Extremo"</formula>
    </cfRule>
    <cfRule type="cellIs" dxfId="330" priority="326" operator="equal">
      <formula>"Alto"</formula>
    </cfRule>
    <cfRule type="cellIs" dxfId="329" priority="327" operator="equal">
      <formula>"Moderado"</formula>
    </cfRule>
    <cfRule type="cellIs" dxfId="328" priority="328" operator="equal">
      <formula>"Bajo"</formula>
    </cfRule>
  </conditionalFormatting>
  <conditionalFormatting sqref="X89">
    <cfRule type="cellIs" dxfId="327" priority="329" operator="equal">
      <formula>"Extremo"</formula>
    </cfRule>
    <cfRule type="cellIs" dxfId="326" priority="330" operator="equal">
      <formula>"Alto"</formula>
    </cfRule>
    <cfRule type="cellIs" dxfId="325" priority="331" operator="equal">
      <formula>"Moderado"</formula>
    </cfRule>
    <cfRule type="cellIs" dxfId="324" priority="332" operator="equal">
      <formula>"Bajo"</formula>
    </cfRule>
  </conditionalFormatting>
  <conditionalFormatting sqref="Z110">
    <cfRule type="cellIs" dxfId="323" priority="317" operator="equal">
      <formula>"Extremo"</formula>
    </cfRule>
    <cfRule type="cellIs" dxfId="322" priority="318" operator="equal">
      <formula>"Alto"</formula>
    </cfRule>
    <cfRule type="cellIs" dxfId="321" priority="319" operator="equal">
      <formula>"Moderado"</formula>
    </cfRule>
    <cfRule type="cellIs" dxfId="320" priority="320" operator="equal">
      <formula>"Bajo"</formula>
    </cfRule>
  </conditionalFormatting>
  <conditionalFormatting sqref="Z105">
    <cfRule type="cellIs" dxfId="319" priority="321" operator="equal">
      <formula>"Extremo"</formula>
    </cfRule>
    <cfRule type="cellIs" dxfId="318" priority="322" operator="equal">
      <formula>"Alto"</formula>
    </cfRule>
    <cfRule type="cellIs" dxfId="317" priority="323" operator="equal">
      <formula>"Moderado"</formula>
    </cfRule>
    <cfRule type="cellIs" dxfId="316" priority="324" operator="equal">
      <formula>"Bajo"</formula>
    </cfRule>
  </conditionalFormatting>
  <conditionalFormatting sqref="Z108:Z109">
    <cfRule type="cellIs" dxfId="315" priority="313" operator="equal">
      <formula>"Extremo"</formula>
    </cfRule>
    <cfRule type="cellIs" dxfId="314" priority="314" operator="equal">
      <formula>"Alto"</formula>
    </cfRule>
    <cfRule type="cellIs" dxfId="313" priority="315" operator="equal">
      <formula>"Moderado"</formula>
    </cfRule>
    <cfRule type="cellIs" dxfId="312" priority="316" operator="equal">
      <formula>"Bajo"</formula>
    </cfRule>
  </conditionalFormatting>
  <conditionalFormatting sqref="X108:X109">
    <cfRule type="cellIs" dxfId="311" priority="309" operator="equal">
      <formula>"Extremo"</formula>
    </cfRule>
    <cfRule type="cellIs" dxfId="310" priority="310" operator="equal">
      <formula>"Alto"</formula>
    </cfRule>
    <cfRule type="cellIs" dxfId="309" priority="311" operator="equal">
      <formula>"Moderado"</formula>
    </cfRule>
    <cfRule type="cellIs" dxfId="308" priority="312" operator="equal">
      <formula>"Bajo"</formula>
    </cfRule>
  </conditionalFormatting>
  <conditionalFormatting sqref="X111">
    <cfRule type="cellIs" dxfId="307" priority="305" operator="equal">
      <formula>"Extremo"</formula>
    </cfRule>
    <cfRule type="cellIs" dxfId="306" priority="306" operator="equal">
      <formula>"Alto"</formula>
    </cfRule>
    <cfRule type="cellIs" dxfId="305" priority="307" operator="equal">
      <formula>"Moderado"</formula>
    </cfRule>
    <cfRule type="cellIs" dxfId="304" priority="308" operator="equal">
      <formula>"Bajo"</formula>
    </cfRule>
  </conditionalFormatting>
  <conditionalFormatting sqref="X112">
    <cfRule type="cellIs" dxfId="303" priority="301" operator="equal">
      <formula>"Extremo"</formula>
    </cfRule>
    <cfRule type="cellIs" dxfId="302" priority="302" operator="equal">
      <formula>"Alto"</formula>
    </cfRule>
    <cfRule type="cellIs" dxfId="301" priority="303" operator="equal">
      <formula>"Moderado"</formula>
    </cfRule>
    <cfRule type="cellIs" dxfId="300" priority="304" operator="equal">
      <formula>"Bajo"</formula>
    </cfRule>
  </conditionalFormatting>
  <conditionalFormatting sqref="Y112">
    <cfRule type="cellIs" dxfId="299" priority="297" operator="equal">
      <formula>"Extremo"</formula>
    </cfRule>
    <cfRule type="cellIs" dxfId="298" priority="298" operator="equal">
      <formula>"Alto"</formula>
    </cfRule>
    <cfRule type="cellIs" dxfId="297" priority="299" operator="equal">
      <formula>"Moderado"</formula>
    </cfRule>
    <cfRule type="cellIs" dxfId="296" priority="300" operator="equal">
      <formula>"Bajo"</formula>
    </cfRule>
  </conditionalFormatting>
  <conditionalFormatting sqref="X113">
    <cfRule type="cellIs" dxfId="295" priority="293" operator="equal">
      <formula>"Extremo"</formula>
    </cfRule>
    <cfRule type="cellIs" dxfId="294" priority="294" operator="equal">
      <formula>"Alto"</formula>
    </cfRule>
    <cfRule type="cellIs" dxfId="293" priority="295" operator="equal">
      <formula>"Moderado"</formula>
    </cfRule>
    <cfRule type="cellIs" dxfId="292" priority="296" operator="equal">
      <formula>"Bajo"</formula>
    </cfRule>
  </conditionalFormatting>
  <conditionalFormatting sqref="X114">
    <cfRule type="cellIs" dxfId="291" priority="289" operator="equal">
      <formula>"Extremo"</formula>
    </cfRule>
    <cfRule type="cellIs" dxfId="290" priority="290" operator="equal">
      <formula>"Alto"</formula>
    </cfRule>
    <cfRule type="cellIs" dxfId="289" priority="291" operator="equal">
      <formula>"Moderado"</formula>
    </cfRule>
    <cfRule type="cellIs" dxfId="288" priority="292" operator="equal">
      <formula>"Bajo"</formula>
    </cfRule>
  </conditionalFormatting>
  <conditionalFormatting sqref="Y114">
    <cfRule type="cellIs" dxfId="287" priority="285" operator="equal">
      <formula>"Extremo"</formula>
    </cfRule>
    <cfRule type="cellIs" dxfId="286" priority="286" operator="equal">
      <formula>"Alto"</formula>
    </cfRule>
    <cfRule type="cellIs" dxfId="285" priority="287" operator="equal">
      <formula>"Moderado"</formula>
    </cfRule>
    <cfRule type="cellIs" dxfId="284" priority="288" operator="equal">
      <formula>"Bajo"</formula>
    </cfRule>
  </conditionalFormatting>
  <conditionalFormatting sqref="X115">
    <cfRule type="cellIs" dxfId="283" priority="281" operator="equal">
      <formula>"Extremo"</formula>
    </cfRule>
    <cfRule type="cellIs" dxfId="282" priority="282" operator="equal">
      <formula>"Alto"</formula>
    </cfRule>
    <cfRule type="cellIs" dxfId="281" priority="283" operator="equal">
      <formula>"Moderado"</formula>
    </cfRule>
    <cfRule type="cellIs" dxfId="280" priority="284" operator="equal">
      <formula>"Bajo"</formula>
    </cfRule>
  </conditionalFormatting>
  <conditionalFormatting sqref="W250">
    <cfRule type="cellIs" dxfId="279" priority="277" operator="equal">
      <formula>"Extremo"</formula>
    </cfRule>
    <cfRule type="cellIs" dxfId="278" priority="278" operator="equal">
      <formula>"Alto"</formula>
    </cfRule>
    <cfRule type="cellIs" dxfId="277" priority="279" operator="equal">
      <formula>"Moderado"</formula>
    </cfRule>
    <cfRule type="cellIs" dxfId="276" priority="280" operator="equal">
      <formula>"Bajo"</formula>
    </cfRule>
  </conditionalFormatting>
  <conditionalFormatting sqref="Z143">
    <cfRule type="cellIs" dxfId="275" priority="273" operator="equal">
      <formula>"Extremo"</formula>
    </cfRule>
    <cfRule type="cellIs" dxfId="274" priority="274" operator="equal">
      <formula>"Alto"</formula>
    </cfRule>
    <cfRule type="cellIs" dxfId="273" priority="275" operator="equal">
      <formula>"Moderado"</formula>
    </cfRule>
    <cfRule type="cellIs" dxfId="272" priority="276" operator="equal">
      <formula>"Bajo"</formula>
    </cfRule>
  </conditionalFormatting>
  <conditionalFormatting sqref="Z142">
    <cfRule type="cellIs" dxfId="271" priority="253" operator="equal">
      <formula>"Extremo"</formula>
    </cfRule>
    <cfRule type="cellIs" dxfId="270" priority="254" operator="equal">
      <formula>"Alto"</formula>
    </cfRule>
    <cfRule type="cellIs" dxfId="269" priority="255" operator="equal">
      <formula>"Moderado"</formula>
    </cfRule>
    <cfRule type="cellIs" dxfId="268" priority="256" operator="equal">
      <formula>"Bajo"</formula>
    </cfRule>
  </conditionalFormatting>
  <conditionalFormatting sqref="W237">
    <cfRule type="cellIs" dxfId="267" priority="269" operator="equal">
      <formula>"Extremo"</formula>
    </cfRule>
    <cfRule type="cellIs" dxfId="266" priority="270" operator="equal">
      <formula>"Alto"</formula>
    </cfRule>
    <cfRule type="cellIs" dxfId="265" priority="271" operator="equal">
      <formula>"Moderado"</formula>
    </cfRule>
    <cfRule type="cellIs" dxfId="264" priority="272" operator="equal">
      <formula>"Bajo"</formula>
    </cfRule>
  </conditionalFormatting>
  <conditionalFormatting sqref="Y237">
    <cfRule type="cellIs" dxfId="263" priority="265" operator="equal">
      <formula>"Extremo"</formula>
    </cfRule>
    <cfRule type="cellIs" dxfId="262" priority="266" operator="equal">
      <formula>"Alto"</formula>
    </cfRule>
    <cfRule type="cellIs" dxfId="261" priority="267" operator="equal">
      <formula>"Moderado"</formula>
    </cfRule>
    <cfRule type="cellIs" dxfId="260" priority="268" operator="equal">
      <formula>"Bajo"</formula>
    </cfRule>
  </conditionalFormatting>
  <conditionalFormatting sqref="Z148">
    <cfRule type="cellIs" dxfId="259" priority="261" operator="equal">
      <formula>"Extremo"</formula>
    </cfRule>
    <cfRule type="cellIs" dxfId="258" priority="262" operator="equal">
      <formula>"Alto"</formula>
    </cfRule>
    <cfRule type="cellIs" dxfId="257" priority="263" operator="equal">
      <formula>"Moderado"</formula>
    </cfRule>
    <cfRule type="cellIs" dxfId="256" priority="264" operator="equal">
      <formula>"Bajo"</formula>
    </cfRule>
  </conditionalFormatting>
  <conditionalFormatting sqref="Z149">
    <cfRule type="cellIs" dxfId="255" priority="257" operator="equal">
      <formula>"Extremo"</formula>
    </cfRule>
    <cfRule type="cellIs" dxfId="254" priority="258" operator="equal">
      <formula>"Alto"</formula>
    </cfRule>
    <cfRule type="cellIs" dxfId="253" priority="259" operator="equal">
      <formula>"Moderado"</formula>
    </cfRule>
    <cfRule type="cellIs" dxfId="252" priority="260" operator="equal">
      <formula>"Bajo"</formula>
    </cfRule>
  </conditionalFormatting>
  <conditionalFormatting sqref="Z146">
    <cfRule type="cellIs" dxfId="251" priority="245" operator="equal">
      <formula>"Extremo"</formula>
    </cfRule>
    <cfRule type="cellIs" dxfId="250" priority="246" operator="equal">
      <formula>"Alto"</formula>
    </cfRule>
    <cfRule type="cellIs" dxfId="249" priority="247" operator="equal">
      <formula>"Moderado"</formula>
    </cfRule>
    <cfRule type="cellIs" dxfId="248" priority="248" operator="equal">
      <formula>"Bajo"</formula>
    </cfRule>
  </conditionalFormatting>
  <conditionalFormatting sqref="W146">
    <cfRule type="cellIs" dxfId="247" priority="249" operator="equal">
      <formula>"Extremo"</formula>
    </cfRule>
    <cfRule type="cellIs" dxfId="246" priority="250" operator="equal">
      <formula>"Alto"</formula>
    </cfRule>
    <cfRule type="cellIs" dxfId="245" priority="251" operator="equal">
      <formula>"Moderado"</formula>
    </cfRule>
    <cfRule type="cellIs" dxfId="244" priority="252" operator="equal">
      <formula>"Bajo"</formula>
    </cfRule>
  </conditionalFormatting>
  <conditionalFormatting sqref="W145">
    <cfRule type="cellIs" dxfId="243" priority="241" operator="equal">
      <formula>"Extremo"</formula>
    </cfRule>
    <cfRule type="cellIs" dxfId="242" priority="242" operator="equal">
      <formula>"Alto"</formula>
    </cfRule>
    <cfRule type="cellIs" dxfId="241" priority="243" operator="equal">
      <formula>"Moderado"</formula>
    </cfRule>
    <cfRule type="cellIs" dxfId="240" priority="244" operator="equal">
      <formula>"Bajo"</formula>
    </cfRule>
  </conditionalFormatting>
  <conditionalFormatting sqref="Z144">
    <cfRule type="cellIs" dxfId="239" priority="233" operator="equal">
      <formula>"Extremo"</formula>
    </cfRule>
    <cfRule type="cellIs" dxfId="238" priority="234" operator="equal">
      <formula>"Alto"</formula>
    </cfRule>
    <cfRule type="cellIs" dxfId="237" priority="235" operator="equal">
      <formula>"Moderado"</formula>
    </cfRule>
    <cfRule type="cellIs" dxfId="236" priority="236" operator="equal">
      <formula>"Bajo"</formula>
    </cfRule>
  </conditionalFormatting>
  <conditionalFormatting sqref="Z145">
    <cfRule type="cellIs" dxfId="235" priority="237" operator="equal">
      <formula>"Extremo"</formula>
    </cfRule>
    <cfRule type="cellIs" dxfId="234" priority="238" operator="equal">
      <formula>"Alto"</formula>
    </cfRule>
    <cfRule type="cellIs" dxfId="233" priority="239" operator="equal">
      <formula>"Moderado"</formula>
    </cfRule>
    <cfRule type="cellIs" dxfId="232" priority="240" operator="equal">
      <formula>"Bajo"</formula>
    </cfRule>
  </conditionalFormatting>
  <conditionalFormatting sqref="Z224">
    <cfRule type="cellIs" dxfId="231" priority="229" operator="equal">
      <formula>"Extremo"</formula>
    </cfRule>
    <cfRule type="cellIs" dxfId="230" priority="230" operator="equal">
      <formula>"Alto"</formula>
    </cfRule>
    <cfRule type="cellIs" dxfId="229" priority="231" operator="equal">
      <formula>"Moderado"</formula>
    </cfRule>
    <cfRule type="cellIs" dxfId="228" priority="232" operator="equal">
      <formula>"Bajo"</formula>
    </cfRule>
  </conditionalFormatting>
  <conditionalFormatting sqref="Z226">
    <cfRule type="cellIs" dxfId="227" priority="225" operator="equal">
      <formula>"Extremo"</formula>
    </cfRule>
    <cfRule type="cellIs" dxfId="226" priority="226" operator="equal">
      <formula>"Alto"</formula>
    </cfRule>
    <cfRule type="cellIs" dxfId="225" priority="227" operator="equal">
      <formula>"Moderado"</formula>
    </cfRule>
    <cfRule type="cellIs" dxfId="224" priority="228" operator="equal">
      <formula>"Bajo"</formula>
    </cfRule>
  </conditionalFormatting>
  <conditionalFormatting sqref="Y226">
    <cfRule type="cellIs" dxfId="223" priority="221" operator="equal">
      <formula>"Extremo"</formula>
    </cfRule>
    <cfRule type="cellIs" dxfId="222" priority="222" operator="equal">
      <formula>"Alto"</formula>
    </cfRule>
    <cfRule type="cellIs" dxfId="221" priority="223" operator="equal">
      <formula>"Moderado"</formula>
    </cfRule>
    <cfRule type="cellIs" dxfId="220" priority="224" operator="equal">
      <formula>"Bajo"</formula>
    </cfRule>
  </conditionalFormatting>
  <conditionalFormatting sqref="Y227">
    <cfRule type="cellIs" dxfId="219" priority="217" operator="equal">
      <formula>"Extremo"</formula>
    </cfRule>
    <cfRule type="cellIs" dxfId="218" priority="218" operator="equal">
      <formula>"Alto"</formula>
    </cfRule>
    <cfRule type="cellIs" dxfId="217" priority="219" operator="equal">
      <formula>"Moderado"</formula>
    </cfRule>
    <cfRule type="cellIs" dxfId="216" priority="220" operator="equal">
      <formula>"Bajo"</formula>
    </cfRule>
  </conditionalFormatting>
  <conditionalFormatting sqref="W182">
    <cfRule type="cellIs" dxfId="215" priority="213" operator="equal">
      <formula>"Extremo"</formula>
    </cfRule>
    <cfRule type="cellIs" dxfId="214" priority="214" operator="equal">
      <formula>"Alto"</formula>
    </cfRule>
    <cfRule type="cellIs" dxfId="213" priority="215" operator="equal">
      <formula>"Moderado"</formula>
    </cfRule>
    <cfRule type="cellIs" dxfId="212" priority="216" operator="equal">
      <formula>"Bajo"</formula>
    </cfRule>
  </conditionalFormatting>
  <conditionalFormatting sqref="W181">
    <cfRule type="cellIs" dxfId="211" priority="209" operator="equal">
      <formula>"Extremo"</formula>
    </cfRule>
    <cfRule type="cellIs" dxfId="210" priority="210" operator="equal">
      <formula>"Alto"</formula>
    </cfRule>
    <cfRule type="cellIs" dxfId="209" priority="211" operator="equal">
      <formula>"Moderado"</formula>
    </cfRule>
    <cfRule type="cellIs" dxfId="208" priority="212" operator="equal">
      <formula>"Bajo"</formula>
    </cfRule>
  </conditionalFormatting>
  <conditionalFormatting sqref="Y181">
    <cfRule type="cellIs" dxfId="207" priority="205" operator="equal">
      <formula>"Extremo"</formula>
    </cfRule>
    <cfRule type="cellIs" dxfId="206" priority="206" operator="equal">
      <formula>"Alto"</formula>
    </cfRule>
    <cfRule type="cellIs" dxfId="205" priority="207" operator="equal">
      <formula>"Moderado"</formula>
    </cfRule>
    <cfRule type="cellIs" dxfId="204" priority="208" operator="equal">
      <formula>"Bajo"</formula>
    </cfRule>
  </conditionalFormatting>
  <conditionalFormatting sqref="Z181">
    <cfRule type="cellIs" dxfId="203" priority="201" operator="equal">
      <formula>"Extremo"</formula>
    </cfRule>
    <cfRule type="cellIs" dxfId="202" priority="202" operator="equal">
      <formula>"Alto"</formula>
    </cfRule>
    <cfRule type="cellIs" dxfId="201" priority="203" operator="equal">
      <formula>"Moderado"</formula>
    </cfRule>
    <cfRule type="cellIs" dxfId="200" priority="204" operator="equal">
      <formula>"Bajo"</formula>
    </cfRule>
  </conditionalFormatting>
  <conditionalFormatting sqref="W185">
    <cfRule type="cellIs" dxfId="199" priority="197" operator="equal">
      <formula>"Extremo"</formula>
    </cfRule>
    <cfRule type="cellIs" dxfId="198" priority="198" operator="equal">
      <formula>"Alto"</formula>
    </cfRule>
    <cfRule type="cellIs" dxfId="197" priority="199" operator="equal">
      <formula>"Moderado"</formula>
    </cfRule>
    <cfRule type="cellIs" dxfId="196" priority="200" operator="equal">
      <formula>"Bajo"</formula>
    </cfRule>
  </conditionalFormatting>
  <conditionalFormatting sqref="W184">
    <cfRule type="cellIs" dxfId="195" priority="193" operator="equal">
      <formula>"Extremo"</formula>
    </cfRule>
    <cfRule type="cellIs" dxfId="194" priority="194" operator="equal">
      <formula>"Alto"</formula>
    </cfRule>
    <cfRule type="cellIs" dxfId="193" priority="195" operator="equal">
      <formula>"Moderado"</formula>
    </cfRule>
    <cfRule type="cellIs" dxfId="192" priority="196" operator="equal">
      <formula>"Bajo"</formula>
    </cfRule>
  </conditionalFormatting>
  <conditionalFormatting sqref="Y184">
    <cfRule type="cellIs" dxfId="191" priority="189" operator="equal">
      <formula>"Extremo"</formula>
    </cfRule>
    <cfRule type="cellIs" dxfId="190" priority="190" operator="equal">
      <formula>"Alto"</formula>
    </cfRule>
    <cfRule type="cellIs" dxfId="189" priority="191" operator="equal">
      <formula>"Moderado"</formula>
    </cfRule>
    <cfRule type="cellIs" dxfId="188" priority="192" operator="equal">
      <formula>"Bajo"</formula>
    </cfRule>
  </conditionalFormatting>
  <conditionalFormatting sqref="Z184">
    <cfRule type="cellIs" dxfId="187" priority="185" operator="equal">
      <formula>"Extremo"</formula>
    </cfRule>
    <cfRule type="cellIs" dxfId="186" priority="186" operator="equal">
      <formula>"Alto"</formula>
    </cfRule>
    <cfRule type="cellIs" dxfId="185" priority="187" operator="equal">
      <formula>"Moderado"</formula>
    </cfRule>
    <cfRule type="cellIs" dxfId="184" priority="188" operator="equal">
      <formula>"Bajo"</formula>
    </cfRule>
  </conditionalFormatting>
  <conditionalFormatting sqref="W188">
    <cfRule type="cellIs" dxfId="183" priority="181" operator="equal">
      <formula>"Extremo"</formula>
    </cfRule>
    <cfRule type="cellIs" dxfId="182" priority="182" operator="equal">
      <formula>"Alto"</formula>
    </cfRule>
    <cfRule type="cellIs" dxfId="181" priority="183" operator="equal">
      <formula>"Moderado"</formula>
    </cfRule>
    <cfRule type="cellIs" dxfId="180" priority="184" operator="equal">
      <formula>"Bajo"</formula>
    </cfRule>
  </conditionalFormatting>
  <conditionalFormatting sqref="W187">
    <cfRule type="cellIs" dxfId="179" priority="177" operator="equal">
      <formula>"Extremo"</formula>
    </cfRule>
    <cfRule type="cellIs" dxfId="178" priority="178" operator="equal">
      <formula>"Alto"</formula>
    </cfRule>
    <cfRule type="cellIs" dxfId="177" priority="179" operator="equal">
      <formula>"Moderado"</formula>
    </cfRule>
    <cfRule type="cellIs" dxfId="176" priority="180" operator="equal">
      <formula>"Bajo"</formula>
    </cfRule>
  </conditionalFormatting>
  <conditionalFormatting sqref="Y187">
    <cfRule type="cellIs" dxfId="175" priority="173" operator="equal">
      <formula>"Extremo"</formula>
    </cfRule>
    <cfRule type="cellIs" dxfId="174" priority="174" operator="equal">
      <formula>"Alto"</formula>
    </cfRule>
    <cfRule type="cellIs" dxfId="173" priority="175" operator="equal">
      <formula>"Moderado"</formula>
    </cfRule>
    <cfRule type="cellIs" dxfId="172" priority="176" operator="equal">
      <formula>"Bajo"</formula>
    </cfRule>
  </conditionalFormatting>
  <conditionalFormatting sqref="Z187">
    <cfRule type="cellIs" dxfId="171" priority="169" operator="equal">
      <formula>"Extremo"</formula>
    </cfRule>
    <cfRule type="cellIs" dxfId="170" priority="170" operator="equal">
      <formula>"Alto"</formula>
    </cfRule>
    <cfRule type="cellIs" dxfId="169" priority="171" operator="equal">
      <formula>"Moderado"</formula>
    </cfRule>
    <cfRule type="cellIs" dxfId="168" priority="172" operator="equal">
      <formula>"Bajo"</formula>
    </cfRule>
  </conditionalFormatting>
  <conditionalFormatting sqref="X180">
    <cfRule type="cellIs" dxfId="167" priority="165" operator="equal">
      <formula>"Extremo"</formula>
    </cfRule>
    <cfRule type="cellIs" dxfId="166" priority="166" operator="equal">
      <formula>"Alto"</formula>
    </cfRule>
    <cfRule type="cellIs" dxfId="165" priority="167" operator="equal">
      <formula>"Moderado"</formula>
    </cfRule>
    <cfRule type="cellIs" dxfId="164" priority="168" operator="equal">
      <formula>"Bajo"</formula>
    </cfRule>
  </conditionalFormatting>
  <conditionalFormatting sqref="Y180">
    <cfRule type="cellIs" dxfId="163" priority="161" operator="equal">
      <formula>"Extremo"</formula>
    </cfRule>
    <cfRule type="cellIs" dxfId="162" priority="162" operator="equal">
      <formula>"Alto"</formula>
    </cfRule>
    <cfRule type="cellIs" dxfId="161" priority="163" operator="equal">
      <formula>"Moderado"</formula>
    </cfRule>
    <cfRule type="cellIs" dxfId="160" priority="164" operator="equal">
      <formula>"Bajo"</formula>
    </cfRule>
  </conditionalFormatting>
  <conditionalFormatting sqref="Z180">
    <cfRule type="cellIs" dxfId="159" priority="157" operator="equal">
      <formula>"Extremo"</formula>
    </cfRule>
    <cfRule type="cellIs" dxfId="158" priority="158" operator="equal">
      <formula>"Alto"</formula>
    </cfRule>
    <cfRule type="cellIs" dxfId="157" priority="159" operator="equal">
      <formula>"Moderado"</formula>
    </cfRule>
    <cfRule type="cellIs" dxfId="156" priority="160" operator="equal">
      <formula>"Bajo"</formula>
    </cfRule>
  </conditionalFormatting>
  <conditionalFormatting sqref="W183">
    <cfRule type="cellIs" dxfId="155" priority="149" operator="equal">
      <formula>"Extremo"</formula>
    </cfRule>
    <cfRule type="cellIs" dxfId="154" priority="150" operator="equal">
      <formula>"Alto"</formula>
    </cfRule>
    <cfRule type="cellIs" dxfId="153" priority="151" operator="equal">
      <formula>"Moderado"</formula>
    </cfRule>
    <cfRule type="cellIs" dxfId="152" priority="152" operator="equal">
      <formula>"Bajo"</formula>
    </cfRule>
  </conditionalFormatting>
  <conditionalFormatting sqref="W179">
    <cfRule type="cellIs" dxfId="151" priority="153" operator="equal">
      <formula>"Extremo"</formula>
    </cfRule>
    <cfRule type="cellIs" dxfId="150" priority="154" operator="equal">
      <formula>"Alto"</formula>
    </cfRule>
    <cfRule type="cellIs" dxfId="149" priority="155" operator="equal">
      <formula>"Moderado"</formula>
    </cfRule>
    <cfRule type="cellIs" dxfId="148" priority="156" operator="equal">
      <formula>"Bajo"</formula>
    </cfRule>
  </conditionalFormatting>
  <conditionalFormatting sqref="W186">
    <cfRule type="cellIs" dxfId="147" priority="145" operator="equal">
      <formula>"Extremo"</formula>
    </cfRule>
    <cfRule type="cellIs" dxfId="146" priority="146" operator="equal">
      <formula>"Alto"</formula>
    </cfRule>
    <cfRule type="cellIs" dxfId="145" priority="147" operator="equal">
      <formula>"Moderado"</formula>
    </cfRule>
    <cfRule type="cellIs" dxfId="144" priority="148" operator="equal">
      <formula>"Bajo"</formula>
    </cfRule>
  </conditionalFormatting>
  <conditionalFormatting sqref="Y198">
    <cfRule type="cellIs" dxfId="143" priority="133" operator="equal">
      <formula>"Extremo"</formula>
    </cfRule>
    <cfRule type="cellIs" dxfId="142" priority="134" operator="equal">
      <formula>"Alto"</formula>
    </cfRule>
    <cfRule type="cellIs" dxfId="141" priority="135" operator="equal">
      <formula>"Moderado"</formula>
    </cfRule>
    <cfRule type="cellIs" dxfId="140" priority="136" operator="equal">
      <formula>"Bajo"</formula>
    </cfRule>
  </conditionalFormatting>
  <conditionalFormatting sqref="X198">
    <cfRule type="cellIs" dxfId="139" priority="137" operator="equal">
      <formula>"Extremo"</formula>
    </cfRule>
    <cfRule type="cellIs" dxfId="138" priority="138" operator="equal">
      <formula>"Alto"</formula>
    </cfRule>
    <cfRule type="cellIs" dxfId="137" priority="139" operator="equal">
      <formula>"Moderado"</formula>
    </cfRule>
    <cfRule type="cellIs" dxfId="136" priority="140" operator="equal">
      <formula>"Bajo"</formula>
    </cfRule>
  </conditionalFormatting>
  <conditionalFormatting sqref="W198">
    <cfRule type="cellIs" dxfId="135" priority="141" operator="equal">
      <formula>"Extremo"</formula>
    </cfRule>
    <cfRule type="cellIs" dxfId="134" priority="142" operator="equal">
      <formula>"Alto"</formula>
    </cfRule>
    <cfRule type="cellIs" dxfId="133" priority="143" operator="equal">
      <formula>"Moderado"</formula>
    </cfRule>
    <cfRule type="cellIs" dxfId="132" priority="144" operator="equal">
      <formula>"Bajo"</formula>
    </cfRule>
  </conditionalFormatting>
  <conditionalFormatting sqref="Z198">
    <cfRule type="cellIs" dxfId="131" priority="129" operator="equal">
      <formula>"Extremo"</formula>
    </cfRule>
    <cfRule type="cellIs" dxfId="130" priority="130" operator="equal">
      <formula>"Alto"</formula>
    </cfRule>
    <cfRule type="cellIs" dxfId="129" priority="131" operator="equal">
      <formula>"Moderado"</formula>
    </cfRule>
    <cfRule type="cellIs" dxfId="128" priority="132" operator="equal">
      <formula>"Bajo"</formula>
    </cfRule>
  </conditionalFormatting>
  <conditionalFormatting sqref="Y200:Y201">
    <cfRule type="cellIs" dxfId="127" priority="125" operator="equal">
      <formula>"Extremo"</formula>
    </cfRule>
    <cfRule type="cellIs" dxfId="126" priority="126" operator="equal">
      <formula>"Alto"</formula>
    </cfRule>
    <cfRule type="cellIs" dxfId="125" priority="127" operator="equal">
      <formula>"Moderado"</formula>
    </cfRule>
    <cfRule type="cellIs" dxfId="124" priority="128" operator="equal">
      <formula>"Bajo"</formula>
    </cfRule>
  </conditionalFormatting>
  <conditionalFormatting sqref="Y204">
    <cfRule type="cellIs" dxfId="123" priority="121" operator="equal">
      <formula>"Extremo"</formula>
    </cfRule>
    <cfRule type="cellIs" dxfId="122" priority="122" operator="equal">
      <formula>"Alto"</formula>
    </cfRule>
    <cfRule type="cellIs" dxfId="121" priority="123" operator="equal">
      <formula>"Moderado"</formula>
    </cfRule>
    <cfRule type="cellIs" dxfId="120" priority="124" operator="equal">
      <formula>"Bajo"</formula>
    </cfRule>
  </conditionalFormatting>
  <conditionalFormatting sqref="Y203">
    <cfRule type="cellIs" dxfId="119" priority="117" operator="equal">
      <formula>"Extremo"</formula>
    </cfRule>
    <cfRule type="cellIs" dxfId="118" priority="118" operator="equal">
      <formula>"Alto"</formula>
    </cfRule>
    <cfRule type="cellIs" dxfId="117" priority="119" operator="equal">
      <formula>"Moderado"</formula>
    </cfRule>
    <cfRule type="cellIs" dxfId="116" priority="120" operator="equal">
      <formula>"Bajo"</formula>
    </cfRule>
  </conditionalFormatting>
  <conditionalFormatting sqref="Y202">
    <cfRule type="cellIs" dxfId="115" priority="113" operator="equal">
      <formula>"Extremo"</formula>
    </cfRule>
    <cfRule type="cellIs" dxfId="114" priority="114" operator="equal">
      <formula>"Alto"</formula>
    </cfRule>
    <cfRule type="cellIs" dxfId="113" priority="115" operator="equal">
      <formula>"Moderado"</formula>
    </cfRule>
    <cfRule type="cellIs" dxfId="112" priority="116" operator="equal">
      <formula>"Bajo"</formula>
    </cfRule>
  </conditionalFormatting>
  <conditionalFormatting sqref="Y238">
    <cfRule type="cellIs" dxfId="111" priority="109" operator="equal">
      <formula>"Extremo"</formula>
    </cfRule>
    <cfRule type="cellIs" dxfId="110" priority="110" operator="equal">
      <formula>"Alto"</formula>
    </cfRule>
    <cfRule type="cellIs" dxfId="109" priority="111" operator="equal">
      <formula>"Moderado"</formula>
    </cfRule>
    <cfRule type="cellIs" dxfId="108" priority="112" operator="equal">
      <formula>"Bajo"</formula>
    </cfRule>
  </conditionalFormatting>
  <conditionalFormatting sqref="X10 X42:X43 X128:X129 X145 X177">
    <cfRule type="cellIs" dxfId="107" priority="105" operator="equal">
      <formula>"Extremo"</formula>
    </cfRule>
    <cfRule type="cellIs" dxfId="106" priority="106" operator="equal">
      <formula>"Alto"</formula>
    </cfRule>
    <cfRule type="cellIs" dxfId="105" priority="107" operator="equal">
      <formula>"Moderado"</formula>
    </cfRule>
    <cfRule type="cellIs" dxfId="104" priority="108" operator="equal">
      <formula>"Bajo"</formula>
    </cfRule>
  </conditionalFormatting>
  <conditionalFormatting sqref="W236">
    <cfRule type="cellIs" dxfId="103" priority="101" operator="equal">
      <formula>"Extremo"</formula>
    </cfRule>
    <cfRule type="cellIs" dxfId="102" priority="102" operator="equal">
      <formula>"Alto"</formula>
    </cfRule>
    <cfRule type="cellIs" dxfId="101" priority="103" operator="equal">
      <formula>"Moderado"</formula>
    </cfRule>
    <cfRule type="cellIs" dxfId="100" priority="104" operator="equal">
      <formula>"Bajo"</formula>
    </cfRule>
  </conditionalFormatting>
  <conditionalFormatting sqref="Y236">
    <cfRule type="cellIs" dxfId="99" priority="97" operator="equal">
      <formula>"Extremo"</formula>
    </cfRule>
    <cfRule type="cellIs" dxfId="98" priority="98" operator="equal">
      <formula>"Alto"</formula>
    </cfRule>
    <cfRule type="cellIs" dxfId="97" priority="99" operator="equal">
      <formula>"Moderado"</formula>
    </cfRule>
    <cfRule type="cellIs" dxfId="96" priority="100" operator="equal">
      <formula>"Bajo"</formula>
    </cfRule>
  </conditionalFormatting>
  <conditionalFormatting sqref="X236">
    <cfRule type="cellIs" dxfId="95" priority="93" operator="equal">
      <formula>"Extremo"</formula>
    </cfRule>
    <cfRule type="cellIs" dxfId="94" priority="94" operator="equal">
      <formula>"Alto"</formula>
    </cfRule>
    <cfRule type="cellIs" dxfId="93" priority="95" operator="equal">
      <formula>"Moderado"</formula>
    </cfRule>
    <cfRule type="cellIs" dxfId="92" priority="96" operator="equal">
      <formula>"Bajo"</formula>
    </cfRule>
  </conditionalFormatting>
  <conditionalFormatting sqref="W147">
    <cfRule type="cellIs" dxfId="91" priority="89" operator="equal">
      <formula>"Extremo"</formula>
    </cfRule>
    <cfRule type="cellIs" dxfId="90" priority="90" operator="equal">
      <formula>"Alto"</formula>
    </cfRule>
    <cfRule type="cellIs" dxfId="89" priority="91" operator="equal">
      <formula>"Moderado"</formula>
    </cfRule>
    <cfRule type="cellIs" dxfId="88" priority="92" operator="equal">
      <formula>"Bajo"</formula>
    </cfRule>
  </conditionalFormatting>
  <conditionalFormatting sqref="Z147">
    <cfRule type="cellIs" dxfId="87" priority="85" operator="equal">
      <formula>"Extremo"</formula>
    </cfRule>
    <cfRule type="cellIs" dxfId="86" priority="86" operator="equal">
      <formula>"Alto"</formula>
    </cfRule>
    <cfRule type="cellIs" dxfId="85" priority="87" operator="equal">
      <formula>"Moderado"</formula>
    </cfRule>
    <cfRule type="cellIs" dxfId="84" priority="88" operator="equal">
      <formula>"Bajo"</formula>
    </cfRule>
  </conditionalFormatting>
  <conditionalFormatting sqref="W235">
    <cfRule type="cellIs" dxfId="83" priority="81" operator="equal">
      <formula>"Extremo"</formula>
    </cfRule>
    <cfRule type="cellIs" dxfId="82" priority="82" operator="equal">
      <formula>"Alto"</formula>
    </cfRule>
    <cfRule type="cellIs" dxfId="81" priority="83" operator="equal">
      <formula>"Moderado"</formula>
    </cfRule>
    <cfRule type="cellIs" dxfId="80" priority="84" operator="equal">
      <formula>"Bajo"</formula>
    </cfRule>
  </conditionalFormatting>
  <conditionalFormatting sqref="Z235">
    <cfRule type="cellIs" dxfId="79" priority="77" operator="equal">
      <formula>"Extremo"</formula>
    </cfRule>
    <cfRule type="cellIs" dxfId="78" priority="78" operator="equal">
      <formula>"Alto"</formula>
    </cfRule>
    <cfRule type="cellIs" dxfId="77" priority="79" operator="equal">
      <formula>"Moderado"</formula>
    </cfRule>
    <cfRule type="cellIs" dxfId="76" priority="80" operator="equal">
      <formula>"Bajo"</formula>
    </cfRule>
  </conditionalFormatting>
  <conditionalFormatting sqref="Z250">
    <cfRule type="cellIs" dxfId="75" priority="73" operator="equal">
      <formula>"Extremo"</formula>
    </cfRule>
    <cfRule type="cellIs" dxfId="74" priority="74" operator="equal">
      <formula>"Alto"</formula>
    </cfRule>
    <cfRule type="cellIs" dxfId="73" priority="75" operator="equal">
      <formula>"Moderado"</formula>
    </cfRule>
    <cfRule type="cellIs" dxfId="72" priority="76" operator="equal">
      <formula>"Bajo"</formula>
    </cfRule>
  </conditionalFormatting>
  <conditionalFormatting sqref="AB198">
    <cfRule type="cellIs" dxfId="71" priority="69" operator="equal">
      <formula>"Extremo"</formula>
    </cfRule>
    <cfRule type="cellIs" dxfId="70" priority="70" operator="equal">
      <formula>"Alto"</formula>
    </cfRule>
    <cfRule type="cellIs" dxfId="69" priority="71" operator="equal">
      <formula>"Moderado"</formula>
    </cfRule>
    <cfRule type="cellIs" dxfId="68" priority="72" operator="equal">
      <formula>"Bajo"</formula>
    </cfRule>
  </conditionalFormatting>
  <conditionalFormatting sqref="AB71">
    <cfRule type="cellIs" dxfId="67" priority="65" operator="equal">
      <formula>"Extremo"</formula>
    </cfRule>
    <cfRule type="cellIs" dxfId="66" priority="66" operator="equal">
      <formula>"Alto"</formula>
    </cfRule>
    <cfRule type="cellIs" dxfId="65" priority="67" operator="equal">
      <formula>"Moderado"</formula>
    </cfRule>
    <cfRule type="cellIs" dxfId="64" priority="68" operator="equal">
      <formula>"Bajo"</formula>
    </cfRule>
  </conditionalFormatting>
  <conditionalFormatting sqref="AD205:AE207 AD220:AE220 AD39:AE39 AD157:AE157 AD42:AE42 AD44:AE44 AD47:AE47 AD58:AE60 AD67:AE67 AD71:AE71 AD77:AE77 AD160:AE160 AD163:AE163 AD168:AE168 AD171:AE171 AD173:AE173 AD183:AE184 AD186:AE187 AD189:AE189 AD209:AE209 AD222:AE223 AD101:AE101 AD97:AE97 AD125:AE126 AD178:AE179 AD175:AE175 AD196:AE196 AD64:AE65 AD50:AE56 AD236:AE236 AD239:AE240">
    <cfRule type="cellIs" dxfId="63" priority="61" operator="equal">
      <formula>"Extremo"</formula>
    </cfRule>
    <cfRule type="cellIs" dxfId="62" priority="62" operator="equal">
      <formula>"Alto"</formula>
    </cfRule>
    <cfRule type="cellIs" dxfId="61" priority="63" operator="equal">
      <formula>"Moderado"</formula>
    </cfRule>
    <cfRule type="cellIs" dxfId="60" priority="64" operator="equal">
      <formula>"Bajo"</formula>
    </cfRule>
  </conditionalFormatting>
  <conditionalFormatting sqref="AD234:AD235 AD9:AE9 AD87:AE87 AD191:AE191 AD193:AE194 AD200:AE200 AD116:AE116 AD151:AE152 AD228:AE232 AD29:AE32 AD16:AE16 AD120:AE120 AD124:AE124 AD128:AE130 AD133:AE135 AD138:AE138 AD142:AE142 AD144:AE145 AE234 AD244:AE244 AD247:AE247 AD251:AE252">
    <cfRule type="cellIs" dxfId="59" priority="57" operator="equal">
      <formula>"Extremo"</formula>
    </cfRule>
    <cfRule type="cellIs" dxfId="58" priority="58" operator="equal">
      <formula>"Alto"</formula>
    </cfRule>
    <cfRule type="cellIs" dxfId="57" priority="59" operator="equal">
      <formula>"Moderado"</formula>
    </cfRule>
    <cfRule type="cellIs" dxfId="56" priority="60" operator="equal">
      <formula>"Bajo"</formula>
    </cfRule>
  </conditionalFormatting>
  <conditionalFormatting sqref="AD103:AE104 AD111:AE111">
    <cfRule type="cellIs" dxfId="55" priority="53" operator="equal">
      <formula>"Extremo"</formula>
    </cfRule>
    <cfRule type="cellIs" dxfId="54" priority="54" operator="equal">
      <formula>"Alto"</formula>
    </cfRule>
    <cfRule type="cellIs" dxfId="53" priority="55" operator="equal">
      <formula>"Moderado"</formula>
    </cfRule>
    <cfRule type="cellIs" dxfId="52" priority="56" operator="equal">
      <formula>"Bajo"</formula>
    </cfRule>
  </conditionalFormatting>
  <conditionalFormatting sqref="AD150:AE150">
    <cfRule type="cellIs" dxfId="51" priority="49" operator="equal">
      <formula>"Extremo"</formula>
    </cfRule>
    <cfRule type="cellIs" dxfId="50" priority="50" operator="equal">
      <formula>"Alto"</formula>
    </cfRule>
    <cfRule type="cellIs" dxfId="49" priority="51" operator="equal">
      <formula>"Moderado"</formula>
    </cfRule>
    <cfRule type="cellIs" dxfId="48" priority="52" operator="equal">
      <formula>"Bajo"</formula>
    </cfRule>
  </conditionalFormatting>
  <conditionalFormatting sqref="AD224:AE224">
    <cfRule type="cellIs" dxfId="47" priority="45" operator="equal">
      <formula>"Extremo"</formula>
    </cfRule>
    <cfRule type="cellIs" dxfId="46" priority="46" operator="equal">
      <formula>"Alto"</formula>
    </cfRule>
    <cfRule type="cellIs" dxfId="45" priority="47" operator="equal">
      <formula>"Moderado"</formula>
    </cfRule>
    <cfRule type="cellIs" dxfId="44" priority="48" operator="equal">
      <formula>"Bajo"</formula>
    </cfRule>
  </conditionalFormatting>
  <conditionalFormatting sqref="AD242:AE242">
    <cfRule type="cellIs" dxfId="43" priority="41" operator="equal">
      <formula>"Extremo"</formula>
    </cfRule>
    <cfRule type="cellIs" dxfId="42" priority="42" operator="equal">
      <formula>"Alto"</formula>
    </cfRule>
    <cfRule type="cellIs" dxfId="41" priority="43" operator="equal">
      <formula>"Moderado"</formula>
    </cfRule>
    <cfRule type="cellIs" dxfId="40" priority="44" operator="equal">
      <formula>"Bajo"</formula>
    </cfRule>
  </conditionalFormatting>
  <conditionalFormatting sqref="AD245:AE245">
    <cfRule type="cellIs" dxfId="39" priority="29" operator="equal">
      <formula>"Extremo"</formula>
    </cfRule>
    <cfRule type="cellIs" dxfId="38" priority="30" operator="equal">
      <formula>"Alto"</formula>
    </cfRule>
    <cfRule type="cellIs" dxfId="37" priority="31" operator="equal">
      <formula>"Moderado"</formula>
    </cfRule>
    <cfRule type="cellIs" dxfId="36" priority="32" operator="equal">
      <formula>"Bajo"</formula>
    </cfRule>
  </conditionalFormatting>
  <conditionalFormatting sqref="AD37:AE37">
    <cfRule type="cellIs" dxfId="35" priority="37" operator="equal">
      <formula>"Extremo"</formula>
    </cfRule>
    <cfRule type="cellIs" dxfId="34" priority="38" operator="equal">
      <formula>"Alto"</formula>
    </cfRule>
    <cfRule type="cellIs" dxfId="33" priority="39" operator="equal">
      <formula>"Moderado"</formula>
    </cfRule>
    <cfRule type="cellIs" dxfId="32" priority="40" operator="equal">
      <formula>"Bajo"</formula>
    </cfRule>
  </conditionalFormatting>
  <conditionalFormatting sqref="AD88:AE88 AD92:AE92 AD95:AE95">
    <cfRule type="cellIs" dxfId="31" priority="33" operator="equal">
      <formula>"Extremo"</formula>
    </cfRule>
    <cfRule type="cellIs" dxfId="30" priority="34" operator="equal">
      <formula>"Alto"</formula>
    </cfRule>
    <cfRule type="cellIs" dxfId="29" priority="35" operator="equal">
      <formula>"Moderado"</formula>
    </cfRule>
    <cfRule type="cellIs" dxfId="28" priority="36" operator="equal">
      <formula>"Bajo"</formula>
    </cfRule>
  </conditionalFormatting>
  <conditionalFormatting sqref="AD148:AE148">
    <cfRule type="cellIs" dxfId="27" priority="25" operator="equal">
      <formula>"Extremo"</formula>
    </cfRule>
    <cfRule type="cellIs" dxfId="26" priority="26" operator="equal">
      <formula>"Alto"</formula>
    </cfRule>
    <cfRule type="cellIs" dxfId="25" priority="27" operator="equal">
      <formula>"Moderado"</formula>
    </cfRule>
    <cfRule type="cellIs" dxfId="24" priority="28" operator="equal">
      <formula>"Bajo"</formula>
    </cfRule>
  </conditionalFormatting>
  <conditionalFormatting sqref="AD253:AE253">
    <cfRule type="cellIs" dxfId="23" priority="21" operator="equal">
      <formula>"Extremo"</formula>
    </cfRule>
    <cfRule type="cellIs" dxfId="22" priority="22" operator="equal">
      <formula>"Alto"</formula>
    </cfRule>
    <cfRule type="cellIs" dxfId="21" priority="23" operator="equal">
      <formula>"Moderado"</formula>
    </cfRule>
    <cfRule type="cellIs" dxfId="20" priority="24" operator="equal">
      <formula>"Bajo"</formula>
    </cfRule>
  </conditionalFormatting>
  <conditionalFormatting sqref="AD215:AE215">
    <cfRule type="cellIs" dxfId="19" priority="17" operator="equal">
      <formula>"Extremo"</formula>
    </cfRule>
    <cfRule type="cellIs" dxfId="18" priority="18" operator="equal">
      <formula>"Alto"</formula>
    </cfRule>
    <cfRule type="cellIs" dxfId="17" priority="19" operator="equal">
      <formula>"Moderado"</formula>
    </cfRule>
    <cfRule type="cellIs" dxfId="16" priority="20" operator="equal">
      <formula>"Bajo"</formula>
    </cfRule>
  </conditionalFormatting>
  <conditionalFormatting sqref="AD255:AE255">
    <cfRule type="cellIs" dxfId="15" priority="13" operator="equal">
      <formula>"Extremo"</formula>
    </cfRule>
    <cfRule type="cellIs" dxfId="14" priority="14" operator="equal">
      <formula>"Alto"</formula>
    </cfRule>
    <cfRule type="cellIs" dxfId="13" priority="15" operator="equal">
      <formula>"Moderado"</formula>
    </cfRule>
    <cfRule type="cellIs" dxfId="12" priority="16" operator="equal">
      <formula>"Bajo"</formula>
    </cfRule>
  </conditionalFormatting>
  <conditionalFormatting sqref="AD13:AE13">
    <cfRule type="cellIs" dxfId="11" priority="9" operator="equal">
      <formula>"Extremo"</formula>
    </cfRule>
    <cfRule type="cellIs" dxfId="10" priority="10" operator="equal">
      <formula>"Alto"</formula>
    </cfRule>
    <cfRule type="cellIs" dxfId="9" priority="11" operator="equal">
      <formula>"Moderado"</formula>
    </cfRule>
    <cfRule type="cellIs" dxfId="8" priority="12" operator="equal">
      <formula>"Bajo"</formula>
    </cfRule>
  </conditionalFormatting>
  <conditionalFormatting sqref="AD20:AE23">
    <cfRule type="cellIs" dxfId="7" priority="5" operator="equal">
      <formula>"Extremo"</formula>
    </cfRule>
    <cfRule type="cellIs" dxfId="6" priority="6" operator="equal">
      <formula>"Alto"</formula>
    </cfRule>
    <cfRule type="cellIs" dxfId="5" priority="7" operator="equal">
      <formula>"Moderado"</formula>
    </cfRule>
    <cfRule type="cellIs" dxfId="4" priority="8" operator="equal">
      <formula>"Bajo"</formula>
    </cfRule>
  </conditionalFormatting>
  <conditionalFormatting sqref="AA200">
    <cfRule type="cellIs" dxfId="3" priority="1" operator="equal">
      <formula>"Extremo"</formula>
    </cfRule>
    <cfRule type="cellIs" dxfId="2" priority="2" operator="equal">
      <formula>"Alto"</formula>
    </cfRule>
    <cfRule type="cellIs" dxfId="1" priority="3" operator="equal">
      <formula>"Moderado"</formula>
    </cfRule>
    <cfRule type="cellIs" dxfId="0" priority="4" operator="equal">
      <formula>"Bajo"</formula>
    </cfRule>
  </conditionalFormatting>
  <printOptions horizontalCentered="1" verticalCentered="1"/>
  <pageMargins left="0.70866141732283472" right="0.70866141732283472" top="0.74803149606299213" bottom="0.74803149606299213" header="0.31496062992125984" footer="0.31496062992125984"/>
  <pageSetup scale="26"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Mapa de riesgos operativos</vt:lpstr>
      <vt:lpstr>'Mapa de riesgos operativos'!Área_de_impresión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Ginna Fernanda Pinilla Rodriguez</cp:lastModifiedBy>
  <dcterms:created xsi:type="dcterms:W3CDTF">2021-08-12T20:35:33Z</dcterms:created>
  <dcterms:modified xsi:type="dcterms:W3CDTF">2021-08-31T19:05:50Z</dcterms:modified>
</cp:coreProperties>
</file>