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F6BCF608-C287-435B-8262-DFAF8171F732}" xr6:coauthVersionLast="47" xr6:coauthVersionMax="47" xr10:uidLastSave="{00000000-0000-0000-0000-000000000000}"/>
  <bookViews>
    <workbookView xWindow="-120" yWindow="-120" windowWidth="29040" windowHeight="15840" xr2:uid="{CC714C6C-EC2C-489C-9DA8-D8FFA85B1531}"/>
  </bookViews>
  <sheets>
    <sheet name="Riesgos_Operativos" sheetId="1" r:id="rId1"/>
  </sheets>
  <externalReferences>
    <externalReference r:id="rId2"/>
    <externalReference r:id="rId3"/>
    <externalReference r:id="rId4"/>
    <externalReference r:id="rId5"/>
  </externalReferences>
  <definedNames>
    <definedName name="_xlnm._FilterDatabase" localSheetId="0" hidden="1">Riesgos_Operativos!$A$8:$AD$257</definedName>
    <definedName name="_xlnm.Print_Area" localSheetId="0">Riesgos_Operativos!$A$1:$Z$257</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55" i="1" l="1"/>
  <c r="AA255" i="1"/>
  <c r="AC254" i="1"/>
  <c r="AA253" i="1"/>
  <c r="AC253" i="1" s="1"/>
  <c r="AC252" i="1"/>
  <c r="AC251" i="1"/>
  <c r="AA251" i="1"/>
  <c r="AC250" i="1"/>
  <c r="AC249" i="1"/>
  <c r="AC248" i="1"/>
  <c r="AC247" i="1"/>
  <c r="AC246" i="1"/>
  <c r="AC245" i="1"/>
  <c r="AC244" i="1"/>
  <c r="AA243" i="1"/>
  <c r="AC243" i="1" s="1"/>
  <c r="AC242" i="1"/>
  <c r="AC239" i="1"/>
  <c r="AC236" i="1"/>
  <c r="AC235" i="1"/>
  <c r="AC234" i="1"/>
  <c r="AC233" i="1"/>
  <c r="AC232" i="1"/>
  <c r="AC231" i="1"/>
  <c r="AC230" i="1"/>
  <c r="AC229" i="1"/>
  <c r="AC228" i="1"/>
  <c r="AC227" i="1"/>
  <c r="AC226" i="1"/>
  <c r="AC224" i="1"/>
  <c r="AC223" i="1"/>
  <c r="AC222" i="1"/>
  <c r="AC221" i="1"/>
  <c r="AC220" i="1"/>
  <c r="AC215" i="1"/>
  <c r="AC209" i="1"/>
  <c r="AC208" i="1"/>
  <c r="AC205" i="1"/>
  <c r="AC202" i="1"/>
  <c r="AA201" i="1"/>
  <c r="AC200" i="1" s="1"/>
  <c r="AC196" i="1"/>
  <c r="AA196" i="1"/>
  <c r="AC193" i="1"/>
  <c r="AC191" i="1"/>
  <c r="AA190" i="1"/>
  <c r="AC189" i="1"/>
  <c r="AC187" i="1"/>
  <c r="AA186" i="1"/>
  <c r="AC186" i="1" s="1"/>
  <c r="AC184" i="1"/>
  <c r="AA183" i="1"/>
  <c r="AC183" i="1" s="1"/>
  <c r="AC181" i="1"/>
  <c r="AA180" i="1"/>
  <c r="AC180" i="1" s="1"/>
  <c r="AA179" i="1"/>
  <c r="AC179" i="1" s="1"/>
  <c r="AA178" i="1"/>
  <c r="AC178" i="1" s="1"/>
  <c r="AA176" i="1"/>
  <c r="AC175" i="1"/>
  <c r="AC174" i="1"/>
  <c r="AC173" i="1"/>
  <c r="AC172" i="1"/>
  <c r="AC171" i="1"/>
  <c r="AC170" i="1"/>
  <c r="AC169" i="1"/>
  <c r="AC168" i="1"/>
  <c r="AC167" i="1"/>
  <c r="AC166" i="1"/>
  <c r="AC165" i="1"/>
  <c r="AC164" i="1"/>
  <c r="AC163" i="1"/>
  <c r="AC162" i="1"/>
  <c r="AC161" i="1"/>
  <c r="AC160" i="1"/>
  <c r="AC159" i="1"/>
  <c r="AC158" i="1"/>
  <c r="AC157" i="1"/>
  <c r="AC156" i="1"/>
  <c r="AC155" i="1"/>
  <c r="AC154" i="1"/>
  <c r="AC152" i="1"/>
  <c r="AA151" i="1"/>
  <c r="AC151" i="1" s="1"/>
  <c r="AC150" i="1"/>
  <c r="AC149" i="1"/>
  <c r="AA149" i="1"/>
  <c r="AC148" i="1"/>
  <c r="AC147" i="1"/>
  <c r="AC145" i="1"/>
  <c r="AA144" i="1"/>
  <c r="AC144" i="1" s="1"/>
  <c r="AC143" i="1"/>
  <c r="AC142" i="1"/>
  <c r="AA142" i="1"/>
  <c r="AC141" i="1"/>
  <c r="AC140" i="1"/>
  <c r="AC139" i="1"/>
  <c r="AC138" i="1"/>
  <c r="AC137" i="1"/>
  <c r="AC136" i="1"/>
  <c r="AC135" i="1"/>
  <c r="AC134" i="1"/>
  <c r="AC133" i="1"/>
  <c r="AC132" i="1"/>
  <c r="AC131" i="1"/>
  <c r="AC130" i="1"/>
  <c r="AC129" i="1"/>
  <c r="AC128" i="1"/>
  <c r="AC127" i="1"/>
  <c r="AC126" i="1"/>
  <c r="AC125" i="1"/>
  <c r="AC124" i="1"/>
  <c r="AC123" i="1"/>
  <c r="AC122" i="1"/>
  <c r="AC121" i="1"/>
  <c r="AC120" i="1"/>
  <c r="AC119" i="1"/>
  <c r="AC118" i="1"/>
  <c r="AC117" i="1"/>
  <c r="AC116" i="1"/>
  <c r="AC115" i="1"/>
  <c r="AC114" i="1"/>
  <c r="AC113" i="1"/>
  <c r="AC112" i="1"/>
  <c r="AC111" i="1"/>
  <c r="AA110" i="1"/>
  <c r="AC110" i="1" s="1"/>
  <c r="AC108" i="1"/>
  <c r="AC107" i="1"/>
  <c r="AC106" i="1"/>
  <c r="AC104" i="1"/>
  <c r="AC103" i="1"/>
  <c r="AC102" i="1"/>
  <c r="AC101" i="1"/>
  <c r="AC97" i="1"/>
  <c r="AC96" i="1"/>
  <c r="AC95" i="1"/>
  <c r="AC94" i="1"/>
  <c r="AC93" i="1"/>
  <c r="AC92" i="1"/>
  <c r="AC91" i="1"/>
  <c r="AC90" i="1"/>
  <c r="AC89" i="1"/>
  <c r="AC88" i="1"/>
  <c r="AC87" i="1"/>
  <c r="AC83" i="1"/>
  <c r="AA82" i="1"/>
  <c r="AC77" i="1" s="1"/>
  <c r="AC76" i="1"/>
  <c r="AA75" i="1"/>
  <c r="AC75" i="1" s="1"/>
  <c r="AA74" i="1"/>
  <c r="AC74" i="1" s="1"/>
  <c r="AA73" i="1"/>
  <c r="AC73" i="1" s="1"/>
  <c r="AA72" i="1"/>
  <c r="AC72" i="1" s="1"/>
  <c r="AC71" i="1"/>
  <c r="AC70" i="1"/>
  <c r="AC69" i="1"/>
  <c r="AC68" i="1"/>
  <c r="AC67" i="1"/>
  <c r="AC65" i="1"/>
  <c r="AA65" i="1"/>
  <c r="AC64" i="1"/>
  <c r="AC63" i="1"/>
  <c r="AC61" i="1"/>
  <c r="AA61" i="1"/>
  <c r="AC58" i="1"/>
  <c r="AC57" i="1"/>
  <c r="AA56" i="1"/>
  <c r="AA55" i="1"/>
  <c r="AA53" i="1"/>
  <c r="AA52" i="1"/>
  <c r="AC51" i="1"/>
  <c r="AC50" i="1"/>
  <c r="AA49" i="1"/>
  <c r="AC48" i="1" s="1"/>
  <c r="AC46" i="1"/>
  <c r="AC45" i="1"/>
  <c r="AC44" i="1"/>
  <c r="AC43" i="1"/>
  <c r="AC42" i="1"/>
  <c r="AC41" i="1"/>
  <c r="AC40" i="1"/>
  <c r="AC39" i="1"/>
  <c r="AC38" i="1"/>
  <c r="AC37" i="1"/>
  <c r="AA36" i="1"/>
  <c r="AC35" i="1" s="1"/>
  <c r="AA34" i="1"/>
  <c r="AC33" i="1" s="1"/>
  <c r="AA32" i="1"/>
  <c r="AA31" i="1"/>
  <c r="AC29" i="1"/>
  <c r="AC28" i="1"/>
  <c r="AC27" i="1"/>
  <c r="AC26" i="1"/>
  <c r="AC24" i="1"/>
  <c r="AC20" i="1"/>
  <c r="AC19" i="1"/>
  <c r="AC17" i="1"/>
  <c r="AC16" i="1"/>
  <c r="AC15" i="1"/>
  <c r="AC14" i="1"/>
  <c r="AC13" i="1"/>
  <c r="AA12" i="1"/>
  <c r="AC9" i="1" s="1"/>
</calcChain>
</file>

<file path=xl/sharedStrings.xml><?xml version="1.0" encoding="utf-8"?>
<sst xmlns="http://schemas.openxmlformats.org/spreadsheetml/2006/main" count="3086" uniqueCount="1123">
  <si>
    <t>Mapa de Riesgos Operacionales 2021</t>
  </si>
  <si>
    <t>SOCIEDAD DE ACTIVOS ESPECIALES SAS - SAE</t>
  </si>
  <si>
    <t>Identificación de riesgo</t>
  </si>
  <si>
    <t>Valoración del Riesgo</t>
  </si>
  <si>
    <t>Acciones asociadas al control</t>
  </si>
  <si>
    <t>Monitoreo y Revisión</t>
  </si>
  <si>
    <t>Seguimiento Primer Trimestre 2021 (Ene-Mar)</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</si>
  <si>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</si>
  <si>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</si>
  <si>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</si>
  <si>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</si>
  <si>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</si>
  <si>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</si>
  <si>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</si>
  <si>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</si>
  <si>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</si>
  <si>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</si>
  <si>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</si>
  <si>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</si>
  <si>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</si>
  <si>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</si>
  <si>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</si>
  <si>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</si>
  <si>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</si>
  <si>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</si>
  <si>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</si>
  <si>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</si>
  <si>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</si>
  <si>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</si>
  <si>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</si>
  <si>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</si>
  <si>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</si>
  <si>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</si>
  <si>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</si>
  <si>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</si>
  <si>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</si>
  <si>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</si>
  <si>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</si>
  <si>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</si>
  <si>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</si>
  <si>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</si>
  <si>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</si>
  <si>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</si>
  <si>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</si>
  <si>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</si>
  <si>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</si>
  <si>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</si>
  <si>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</si>
  <si>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</si>
  <si>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</si>
  <si>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</si>
  <si>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</si>
  <si>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</si>
  <si>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</si>
  <si>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t>SI</t>
  </si>
  <si>
    <t>Ejecución de al menos un control para mitigar el riesgo</t>
  </si>
  <si>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</si>
  <si>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</si>
  <si>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</si>
  <si>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</si>
  <si>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t>Durante la vigencia se efectuaron las publicaciones exigidas por Ley de Transparencia</t>
  </si>
  <si>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</si>
  <si>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</si>
  <si>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</si>
  <si>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t>Se publicaron en pagina web de SAE y Datos Abiertos. 
Fue reportado en seguimiento de plan anticorrupción</t>
  </si>
  <si>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</si>
  <si>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</si>
  <si>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</si>
  <si>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t>Mediante correo electrónico el 09 de diciembre de 2021 se remitieron los resultados de la evaluación del índice de transparencia a la Oficina Asesora de Planeación.</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</si>
  <si>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</si>
  <si>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</si>
  <si>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</si>
  <si>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</si>
  <si>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</si>
  <si>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</si>
  <si>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</si>
  <si>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</si>
  <si>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</si>
  <si>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</si>
  <si>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</si>
  <si>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</si>
  <si>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</si>
  <si>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</si>
  <si>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t>Se celebraron los 13 comités de contratos programados en el 4T del año, en total se hicieron 62</t>
  </si>
  <si>
    <t>Definición de la política de gestión de garantías en el uso de recursos de la entidad.</t>
  </si>
  <si>
    <t>Manual de contratación</t>
  </si>
  <si>
    <t>(Política de gestión de garantías establecida/ Política de gestión de garantías a desarrollar)*100%</t>
  </si>
  <si>
    <t xml:space="preserve">Se establecieron los lineamientos de actualización normativa interna en materia de garantás contractuales, en los contratos misionales a través de un concepto solicitado por la Gerencia Comercial, para presentar propuestas ante la junta directiva que esten acordes con la ley de crecimientos economico e inversión social, que terminó con la prelación de las pólizas en materia de garantías contractuales </t>
  </si>
  <si>
    <t>Seguimiento al contrato de las almacenadoras</t>
  </si>
  <si>
    <t>Informes o actas de seguimiento al contrato de almacenadoras</t>
  </si>
  <si>
    <t>(No. De seguimientos a contrato de almacenadoras adelantados/ No. De seguimientos a contrato con almacenadoras programados) *100%</t>
  </si>
  <si>
    <t>NA</t>
  </si>
  <si>
    <t>Esta actividad no es competencia de la Gerencia de Contratos</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</si>
  <si>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</si>
  <si>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</si>
  <si>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</si>
  <si>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</si>
  <si>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</si>
  <si>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</si>
  <si>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</si>
  <si>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</si>
  <si>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</si>
  <si>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</si>
  <si>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</si>
  <si>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r>
      <rPr>
        <b/>
        <sz val="11"/>
        <color theme="1"/>
        <rFont val="Calibri"/>
        <family val="2"/>
        <scheme val="minor"/>
      </rPr>
      <t>* Regional Sur Occidente:</t>
    </r>
    <r>
      <rPr>
        <sz val="11"/>
        <color theme="1"/>
        <rFont val="Calibri"/>
        <family val="2"/>
        <scheme val="minor"/>
      </rPr>
      <t xml:space="preserve"> (100%) se da un cumplimiento total, por cuanto la regional mensualmente valida las bases remitidas por la Gerencia Comercial, para determinar la Gestión de cobro, bien sea por CISA, Abogados Externos, Aseguradoras o Afianzadoras.
</t>
    </r>
    <r>
      <rPr>
        <b/>
        <sz val="11"/>
        <color theme="1"/>
        <rFont val="Calibri"/>
        <family val="2"/>
        <scheme val="minor"/>
      </rPr>
      <t>* Regional Occidente:</t>
    </r>
    <r>
      <rPr>
        <sz val="11"/>
        <color theme="1"/>
        <rFont val="Calibri"/>
        <family val="2"/>
        <scheme val="minor"/>
      </rPr>
      <t xml:space="preserve"> (N/A) Este indicador es de manejo de la gerencia comercial ya que los contratos de arrendamiento por parte de la Regional todos se facturan en el mes y se revisa la facturacion total, la cartera la asigna a CISA la gerencia comercial
</t>
    </r>
    <r>
      <rPr>
        <b/>
        <sz val="11"/>
        <color theme="1"/>
        <rFont val="Calibri"/>
        <family val="2"/>
        <scheme val="minor"/>
      </rPr>
      <t>* Regional Norte:</t>
    </r>
    <r>
      <rPr>
        <sz val="11"/>
        <color theme="1"/>
        <rFont val="Calibri"/>
        <family val="2"/>
        <scheme val="minor"/>
      </rPr>
      <t xml:space="preserve"> (29%) Se realiza proceso para recuperación de cartera, se tienen 106 contratos en recuperación por CISA, directa sobre 366 contratos activos de 2021
</t>
    </r>
    <r>
      <rPr>
        <b/>
        <sz val="11"/>
        <color theme="1"/>
        <rFont val="Calibri"/>
        <family val="2"/>
        <scheme val="minor"/>
      </rPr>
      <t>* Regional Centro Oriente:</t>
    </r>
    <r>
      <rPr>
        <sz val="11"/>
        <color theme="1"/>
        <rFont val="Calibri"/>
        <family val="2"/>
        <scheme val="minor"/>
      </rPr>
      <t xml:space="preserve"> (100%) Se realizo la gestion de cartera a los contratos asiganado a ala regional centro oriente, generando 12 acuerdos de pago, de igual manera se realiza la gestion de cobro por parte de CISA cono operador comercial en los contratos asignados.</t>
    </r>
  </si>
  <si>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</si>
  <si>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</si>
  <si>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</si>
  <si>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</si>
  <si>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r>
      <rPr>
        <b/>
        <sz val="11"/>
        <color theme="1"/>
        <rFont val="Calibri"/>
        <family val="2"/>
        <scheme val="minor"/>
      </rPr>
      <t xml:space="preserve">* Regional Sur Occidente: </t>
    </r>
    <r>
      <rPr>
        <sz val="11"/>
        <color theme="1"/>
        <rFont val="Calibri"/>
        <family val="2"/>
        <scheme val="minor"/>
      </rPr>
      <t xml:space="preserve">(100%) se da cumplimiento total, tomando en cuenta que la regional realizó la centralización de los contratos de arrendamiento administrados por depositarios provisionales removidos, así mismo, debido a que gestionó las cesiones contractuales de aquellos que no contaban con documentación fisíca- actualmente se continua realizando el saneamiento contractual de las minutas que no corresponden a la metodología FRISCO. 
</t>
    </r>
    <r>
      <rPr>
        <b/>
        <sz val="11"/>
        <color theme="1"/>
        <rFont val="Calibri"/>
        <family val="2"/>
        <scheme val="minor"/>
      </rPr>
      <t xml:space="preserve">* Regional Occidente: </t>
    </r>
    <r>
      <rPr>
        <sz val="11"/>
        <color theme="1"/>
        <rFont val="Calibri"/>
        <family val="2"/>
        <scheme val="minor"/>
      </rPr>
      <t xml:space="preserve">(175%) Se informa el indicador tomado como base los contratos celebrados al mes de diciembre / la meta asignada
</t>
    </r>
    <r>
      <rPr>
        <b/>
        <sz val="11"/>
        <color theme="1"/>
        <rFont val="Calibri"/>
        <family val="2"/>
        <scheme val="minor"/>
      </rPr>
      <t>* Regional Norte</t>
    </r>
    <r>
      <rPr>
        <sz val="11"/>
        <color theme="1"/>
        <rFont val="Calibri"/>
        <family val="2"/>
        <scheme val="minor"/>
      </rPr>
      <t xml:space="preserve">: (93%) Se tiene un control semanal de los contratos que se van creando y se envían a la gerencia comercial, se tienen 177 contratos sobre 180 contratos propuestos para el 2021
</t>
    </r>
    <r>
      <rPr>
        <b/>
        <sz val="11"/>
        <color theme="1"/>
        <rFont val="Calibri"/>
        <family val="2"/>
        <scheme val="minor"/>
      </rPr>
      <t>* Regional Centro Oriente:</t>
    </r>
    <r>
      <rPr>
        <sz val="11"/>
        <color theme="1"/>
        <rFont val="Calibri"/>
        <family val="2"/>
        <scheme val="minor"/>
      </rPr>
      <t xml:space="preserve"> (100%) Se realizaron a 31 de diciembre 523 contratos de arrendamiento superando la meta anual de 420 contratos y se llego a un cumplimiento final del 127% del indicador.  </t>
    </r>
  </si>
  <si>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</si>
  <si>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</si>
  <si>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</si>
  <si>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</si>
  <si>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</si>
  <si>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</si>
  <si>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</si>
  <si>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</si>
  <si>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</si>
  <si>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</si>
  <si>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</si>
  <si>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</si>
  <si>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</si>
  <si>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t>Según lo informado previamente por las Gerencias Regionales esta acción no es competencia de estas sino de la Gerencia Comercial</t>
  </si>
  <si>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</si>
  <si>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</si>
  <si>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</si>
  <si>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t>Inventario de inmuebles sociales y no sociales: 6714/6714 FMI (ET. 4481, S. 2064, ED 71, S 98) los cuales fueron alistados jurídicamente. 
La ruta que identifica la evidencia"\\fileserver\publica\3 - Gerencia Jurídica\1. DEFENSA JUDICIAL -G.A.L\12. SOPORTE DE INDICADORES\IV TRIMESTRE\RIESGOS OPERATIVOS - CORRUPCIÓN\INMUEBLES A COMERCIALIZAR"</t>
  </si>
  <si>
    <t>*Información de predios a comercializar con saneamiento físico catastral</t>
  </si>
  <si>
    <t>Gerente Técnico</t>
  </si>
  <si>
    <t>(Bienes inmuebles a comercializar con alistamiento físico catastral/ Bienes a comercializar)*100%</t>
  </si>
  <si>
    <t>Desde el proceso de alistamiento físico - catastral, durante el transcurso del año se validaron 4574 folios de matricula inmobiliaria acumulado 2021. Meta 4854. Soporte Seguimiento Plan de acción acumulado 2021</t>
  </si>
  <si>
    <t>* Acta de entrega y desintegración de bienes muebles diligenciada</t>
  </si>
  <si>
    <t>Gerente de Bienes Muebles</t>
  </si>
  <si>
    <t>(Bienes muebles chatarrizados / Bienes muebles programados para desintegración)*100%</t>
  </si>
  <si>
    <t>La meta establecidapara vigenciaera de 450 medio de trnsporte a chatarriar la cual se alcanzo</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</si>
  <si>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</si>
  <si>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</si>
  <si>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</si>
  <si>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</si>
  <si>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t>Se informa previamente por el área que la identificación de activos a comercializar o destruir no está a cargo de la Gerencia</t>
  </si>
  <si>
    <t>(Activos identificados para destrucción presentados en comité de negocios /Activos identificados para ser destruidos)*100%</t>
  </si>
  <si>
    <t>Se destruyeron 96 registros en la bodega pasto equivalente 102,352, valle de cauca 41 registros 20,841 kilogramos en totl se destruyeron 137 registros equivalentes a 123,19 toneladas</t>
  </si>
  <si>
    <t>Seguimiento a gestión dentro de comité directivo y comité de negocios</t>
  </si>
  <si>
    <t>* Informe de Seguimiento 
* Actas de comités</t>
  </si>
  <si>
    <t>(Seguimientos realizados a la gestión de la comercialización o destrucción de activos/ Seguimientos a la gestión de la comercialización o destrucción de activos programados)*100%</t>
  </si>
  <si>
    <t>Se realiza el seguimiento a la comercialización de activos, mediante matriz que contiene la información de los casos llevados al comité de negocios del nivel central 
Evidencias:
\\fileserver\publica\5 - Gerencia Comercial\COMITES\COMITE NEGOCIOS\ACTAS COMITES DE NEGOCIOS\CONTROL COMITÉS DE NEGOCIOS 2021</t>
  </si>
  <si>
    <t>Trimestralmente se verifican los activos extintos y se solicita a las areas correspondientes dar inicio a los alistamientos</t>
  </si>
  <si>
    <t>* Piscina del inventario
* Solicitudes de alistamiento</t>
  </si>
  <si>
    <t>(Activos extintos registrados en matrix para inicio de alistamiento/ Activos extintos identificados)*100%</t>
  </si>
  <si>
    <t>Inventario de activos 760/760 activos (181 Sentencias). Se identificaron 16 sentencias devueltas
La ruta que identifica la evidencia:"\\fileserver\publica\3 - Gerencia Jurídica\1. DEFENSA JUDICIAL -G.A.L\12. SOPORTE DE INDICADORES\IV TRIMESTRE\RIESGOS OPERATIVOS - CORRUPCIÓN\ACTIVOS EXTINTOS</t>
  </si>
  <si>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</si>
  <si>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</si>
  <si>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</si>
  <si>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1. 18 registros contabilizados por monetizacion
2. 56 registros con solicitud de inscripcion propiedad al FRISCO.
3. 450 registros chatarrizados remitidos a organismos de transito para cancelacion de matricula
4. 112 registros contabilizados por comercializacion
5. 464 registros conciliados y contabilizados de resursos por chatarrizacion.
6. 150 registros con solicitud a las Gobernaciones para subsanación de impuestos por chatarrizacion de vehiculos.
7. 54 registros cargados a modulo SIGMA por orden de devolución cumplida, en total e alistaron 1304 registros demuebles para disposicion final</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</si>
  <si>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</si>
  <si>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</si>
  <si>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</si>
  <si>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</si>
  <si>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</si>
  <si>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</si>
  <si>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</si>
  <si>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r>
      <rPr>
        <b/>
        <sz val="11"/>
        <color theme="1"/>
        <rFont val="Calibri"/>
        <family val="2"/>
        <scheme val="minor"/>
      </rPr>
      <t>* Regional Sur Occidente</t>
    </r>
    <r>
      <rPr>
        <sz val="11"/>
        <color theme="1"/>
        <rFont val="Calibri"/>
        <family val="2"/>
        <scheme val="minor"/>
      </rPr>
      <t xml:space="preserve">: (100%)Se toma como base las entregas realizadas en el mes de marzo. Los depositarios cuentan con un mes de plazo para el cargue, por lo tanto se encuentran dentro del tiempo establecido. En algunas oportunidades, se afecta el cargue por el aplicativo y por ende no permite un reporte total de cumplimiento.
</t>
    </r>
    <r>
      <rPr>
        <b/>
        <sz val="11"/>
        <color theme="1"/>
        <rFont val="Calibri"/>
        <family val="2"/>
        <scheme val="minor"/>
      </rPr>
      <t xml:space="preserve">* Regional Occidente: </t>
    </r>
    <r>
      <rPr>
        <sz val="11"/>
        <color theme="1"/>
        <rFont val="Calibri"/>
        <family val="2"/>
        <scheme val="minor"/>
      </rPr>
      <t xml:space="preserve">(88%) Se construye el indicador tomando en cuenta los folios asignados y entregados a depositarios / folios con visita estado cerrado y revision año 2021
</t>
    </r>
    <r>
      <rPr>
        <b/>
        <sz val="11"/>
        <color theme="1"/>
        <rFont val="Calibri"/>
        <family val="2"/>
        <scheme val="minor"/>
      </rPr>
      <t>* Regional Norte</t>
    </r>
    <r>
      <rPr>
        <sz val="11"/>
        <color theme="1"/>
        <rFont val="Calibri"/>
        <family val="2"/>
        <scheme val="minor"/>
      </rPr>
      <t xml:space="preserve">: (20%) Se está presionando mensualmente a los depositarios para que remitan los informes de diagnóstico, con el seguimiento realizado se tienen 323 diagnósticos de depositarios sobre 1594 predios a cargo de depositarios
</t>
    </r>
    <r>
      <rPr>
        <b/>
        <sz val="11"/>
        <color theme="1"/>
        <rFont val="Calibri"/>
        <family val="2"/>
        <scheme val="minor"/>
      </rPr>
      <t>* Regional Centro Oriente:</t>
    </r>
    <r>
      <rPr>
        <sz val="11"/>
        <color theme="1"/>
        <rFont val="Calibri"/>
        <family val="2"/>
        <scheme val="minor"/>
      </rPr>
      <t xml:space="preserve"> (92%) Se viene realizando procesos de cargue al aplicativo SIGMA 2.0, con 1040 inmuebles cargados y 88 pendientes para cargue </t>
    </r>
  </si>
  <si>
    <t>* Base de bienes muebles para alistamiento</t>
  </si>
  <si>
    <t>(Bienes muebles con diagnóstico y preparación para alistamiento/ Total bienes muebles recibidos incautados)*100%</t>
  </si>
  <si>
    <t>1.3175 bienes analizados y remitidos para viabilidad juridica
2.169 proyecto de concepto tecnico chatarra</t>
  </si>
  <si>
    <t>* Informe de diagnóstico inicial de intervención de sociedades</t>
  </si>
  <si>
    <t>Gerente de Sociedades Activas</t>
  </si>
  <si>
    <t>(Sociedades con diagnóstico de posible  intervención/ Sociedades recibidas incautadas y con extinción de dominio)*100%</t>
  </si>
  <si>
    <t>Mensualmente se hace seguimiento a la información que entregan los depositarios provisionales; sin embargo, en ocasiones no es posible contar con la documentación requirida, ya que, se presentan demoras en la formalización del nombramiento.
Se estima necesario modificar el indicador ya que el denominador hace referencia únicamente a sociedades con Extinción de dominio.  El riesgo No. 16 y el riesgo No. 24 son similares, se aclara que la recepción y el registro lo realizan las Gerencias Regionales y el GIT Aseguramiento de la información.</t>
  </si>
  <si>
    <t>Gerente de Sociedades en Liquidación</t>
  </si>
  <si>
    <t>Durante la vigencia 2021, la GSL recibió bien por traslado y/o se recibieron en diligencia un total de 49 sociedades de las cuales:
* 34 sociedades se encuentran catalogadas como "sociedad de papel".
* 15 sociedades se encuentran catalogadas como "sociedades con activos".
De las sociedades de papel NO se realiza diagnostico, en razón a que cuando son trasladadas ya cuentan con un informe previo, por lo que son remitidas a esta Gerencia indicando que se deben tramitar como papel.
De las sociedades son activos, NO se ha recibido informes de diagnostico inicial.</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</si>
  <si>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</si>
  <si>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</si>
  <si>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</si>
  <si>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t>Se informa previamente por el área que no participan en esta actividad</t>
  </si>
  <si>
    <t>* Contratos suscritos y legalizados</t>
  </si>
  <si>
    <t>(Contratos de inmuebles suscritos/ Contratos de inmuebles programados para legalizar)*100%</t>
  </si>
  <si>
    <r>
      <rPr>
        <b/>
        <sz val="11"/>
        <color theme="1"/>
        <rFont val="Calibri"/>
        <family val="2"/>
        <scheme val="minor"/>
      </rPr>
      <t>* Regional Sur Occidente:</t>
    </r>
    <r>
      <rPr>
        <sz val="11"/>
        <color theme="1"/>
        <rFont val="Calibri"/>
        <family val="2"/>
        <scheme val="minor"/>
      </rPr>
      <t xml:space="preserve"> (126%) De acuerdo con la información recibida la meta de la RSO es 360 contratos (Se ajusta la base a esta cifra).  A diciembre de 2021 se suscribieron 190 contratos de transacción, 120 contratos comerciales, 140 contratos de vivienda y 5 contratos de mandato sin representación con opción de arrendamiento
</t>
    </r>
    <r>
      <rPr>
        <b/>
        <sz val="11"/>
        <color theme="1"/>
        <rFont val="Calibri"/>
        <family val="2"/>
        <scheme val="minor"/>
      </rPr>
      <t>* Reional Occidente</t>
    </r>
    <r>
      <rPr>
        <sz val="11"/>
        <color theme="1"/>
        <rFont val="Calibri"/>
        <family val="2"/>
        <scheme val="minor"/>
      </rPr>
      <t xml:space="preserve">: (118%) Se informa el indicador tomado como base los contratos celebrados por legalizacion al año / estimados de renta vigentes de inmuebles ocupados
</t>
    </r>
    <r>
      <rPr>
        <b/>
        <sz val="11"/>
        <color theme="1"/>
        <rFont val="Calibri"/>
        <family val="2"/>
        <scheme val="minor"/>
      </rPr>
      <t>* Regional Norte</t>
    </r>
    <r>
      <rPr>
        <sz val="11"/>
        <color theme="1"/>
        <rFont val="Calibri"/>
        <family val="2"/>
        <scheme val="minor"/>
      </rPr>
      <t xml:space="preserve">: (58%) No se tiene una cantidad establecida para legalizar, la cantidad de contratos nuevos y de legalización es de 180 como meta para la regional en 2021 y se realizaron 105 contratos relacionados con legalizaciones
</t>
    </r>
    <r>
      <rPr>
        <b/>
        <sz val="11"/>
        <color theme="1"/>
        <rFont val="Calibri"/>
        <family val="2"/>
        <scheme val="minor"/>
      </rPr>
      <t>* Regional Centro Oriente:</t>
    </r>
    <r>
      <rPr>
        <sz val="11"/>
        <color theme="1"/>
        <rFont val="Calibri"/>
        <family val="2"/>
        <scheme val="minor"/>
      </rPr>
      <t xml:space="preserve"> (100%) Se realizaron a 31 de diciembre 523 contratos de arrendamiento superando la meta anual de 420 contratos y se llego a un cumplimiento final del 127% del indicador.  </t>
    </r>
  </si>
  <si>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</si>
  <si>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</si>
  <si>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</si>
  <si>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t>En el año 2021, se expideron 495 AA de desalojo de acuerdo con las 495 solicitudes realizadas por las areas misionales."\\fileserver\publica\3 - Gerencia Jurídica\1. DEFENSA JUDICIAL -G.A.L\12. SOPORTE DE INDICADORES\IV TRIMESTRE\RIESGOS OPERATIVOS - CORRUPCIÓN\DESALOJOS"</t>
  </si>
  <si>
    <t>* Cartas de invitación a legalizar la ocupación
* Actas de diligencia de Desalojo</t>
  </si>
  <si>
    <t>(Inmuebles con diligencia de desalojo/ Inmuebles programados para diligencias de desalojo)*100%</t>
  </si>
  <si>
    <r>
      <rPr>
        <b/>
        <sz val="11"/>
        <color theme="1"/>
        <rFont val="Calibri"/>
        <family val="2"/>
        <scheme val="minor"/>
      </rPr>
      <t>* Regional Sur Occidente:</t>
    </r>
    <r>
      <rPr>
        <sz val="11"/>
        <color theme="1"/>
        <rFont val="Calibri"/>
        <family val="2"/>
        <scheme val="minor"/>
      </rPr>
      <t xml:space="preserve"> (79%)Por parte de la regional suroccidente sugerimos continuar con la forma de medicion que se esta aplicando hasta ahora (numero de folios programados-numero de folios recuperados); ya que las diligencias de desalojos tienen factores externos a nosotros (tutelas, conceptos de autoridades, etc) que hacen que no se puedan ejecutar el 100% de la veces. Ademas hay inmuebles que se componen de varios FMI lo cual nos acerca mas a el cumplimiento de la meta.
</t>
    </r>
    <r>
      <rPr>
        <b/>
        <sz val="11"/>
        <color theme="1"/>
        <rFont val="Calibri"/>
        <family val="2"/>
        <scheme val="minor"/>
      </rPr>
      <t>* Regional Occidente</t>
    </r>
    <r>
      <rPr>
        <sz val="11"/>
        <color theme="1"/>
        <rFont val="Calibri"/>
        <family val="2"/>
        <scheme val="minor"/>
      </rPr>
      <t xml:space="preserve">: (152%) Se recuperaron 144 FMI de un total de   95 diligencias practicadas
</t>
    </r>
    <r>
      <rPr>
        <b/>
        <sz val="11"/>
        <color theme="1"/>
        <rFont val="Calibri"/>
        <family val="2"/>
        <scheme val="minor"/>
      </rPr>
      <t>* Regional Norte</t>
    </r>
    <r>
      <rPr>
        <sz val="11"/>
        <color theme="1"/>
        <rFont val="Calibri"/>
        <family val="2"/>
        <scheme val="minor"/>
      </rPr>
      <t xml:space="preserve">: (96%) Porcentaje de cumplimiento dado conforme a la meta de efectividad del 2021 es decir  70% de desalojos efectivos. Medido con la formula sugerida por la Regional Occidente esto es  Numero de Desalojos Realizados/Numero de Desalojos Programados) 
</t>
    </r>
    <r>
      <rPr>
        <b/>
        <sz val="11"/>
        <color theme="1"/>
        <rFont val="Calibri"/>
        <family val="2"/>
        <scheme val="minor"/>
      </rPr>
      <t>* Regional Centro Oriente:</t>
    </r>
    <r>
      <rPr>
        <sz val="11"/>
        <color theme="1"/>
        <rFont val="Calibri"/>
        <family val="2"/>
        <scheme val="minor"/>
      </rPr>
      <t xml:space="preserve"> (94%) Se realizaron 146 diligencias efectivas de 222 programadas al cuarto trimestre, se llego al 94% de cumplimiento del indicador.</t>
    </r>
  </si>
  <si>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</si>
  <si>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</si>
  <si>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</si>
  <si>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</si>
  <si>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</si>
  <si>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</si>
  <si>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</si>
  <si>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</si>
  <si>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</si>
  <si>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t xml:space="preserve">Seguimiento permanente a los indicadores macroeconómicos para contar con información de mercado actualizada. La Sociedad ejecuta sus inversiones de acuerdo a lo establecido en el Decreto 1525 de 2008 sobre excedentes de liquidez de entidades estatales.
</t>
  </si>
  <si>
    <t>Aplicación de P-GF1-015_Procedimiento_Elaboracion_y_Actualizacion_del_Presupuesto</t>
  </si>
  <si>
    <t>* Presupuesto aprobado por CNE comunicado a áreas</t>
  </si>
  <si>
    <t>(Áreas con comunicación de presupuesto aprobado/ Total de áreas SAE)*100%</t>
  </si>
  <si>
    <t>Se comunica el presupuesto aprobado para cada área mediante memorando. Estos reposan en la carpeta compartida 22- Financiera. Igualmente, se publica presupuesto aprobado por el CNE y junta directiva de la SAE  en la pagina web de la entidad</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</si>
  <si>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</si>
  <si>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</si>
  <si>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</si>
  <si>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</si>
  <si>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</si>
  <si>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</si>
  <si>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</si>
  <si>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t>Las transferencias a la Nación son aprobadas en el presupuesto del FRISCO por el Consejo Nacional de Estupefacientes proyectando los ingresos y gastos de la vigecia anterior</t>
  </si>
  <si>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</si>
  <si>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</si>
  <si>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</si>
  <si>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t>Consideramos eliminar este indicador, ya que no se relaciona con el riesgo. 
Se realiza el pago de todos los compromisos causados. Se ejecuta y controla el presupuesto aprobado con la ayuda del aplicativo Seven ERP.</t>
  </si>
  <si>
    <t>Se realiza seguimiento a los ingresos presupuestados.</t>
  </si>
  <si>
    <t>* Archivo de excel "MovBancos" con registro de recaudos
* Registro de recaudos en aplicativo contable
* Comprobantes de ingreso</t>
  </si>
  <si>
    <t>(Ingresos recibidos/Ingresos programdos)*100%.</t>
  </si>
  <si>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</si>
  <si>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</si>
  <si>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</si>
  <si>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</si>
  <si>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</si>
  <si>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</si>
  <si>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</si>
  <si>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t>De las 103 solicitudes recibidas viables, 83 se finalizaron satisfactoriamente, 20 solicitudes están endientes por finalizar teniendo en cuenta que están en un estado de revisión de los léderes de procesos quienes deben finalizar los radicados asignados, mientras ellos no finalicen los radicados asignados, mientras ellos no finalicen los radicados, en la OAP no se puede finalizar la solicitud original. Estas 20 solicitudes se encuentra en gestión por parte de los ingenieros asignados.</t>
  </si>
  <si>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</si>
  <si>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</si>
  <si>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</si>
  <si>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Todos los documentos aprobados y comunicados fueron publicados en la arquitectura empresarial de SAE</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</si>
  <si>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</si>
  <si>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</si>
  <si>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</si>
  <si>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</si>
  <si>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t>Presupuesto aprobado de las áreas se comunica por medio de memorando interno. Se controla el presupuesto aprobado de las áreas bajo los recursos aprobados para ejecutar por el CNE, con la ayuda del aplicativo Seven ERP.</t>
  </si>
  <si>
    <t xml:space="preserve">Se verifica el cumplimiento del presupuesto para cada uno de los pagos realizados.
</t>
  </si>
  <si>
    <t>Se realiza el pago de todos los compromisos causados. Se ejecuta y controla el presupuesto aprobado con la ayuda del aplicativo Seven ERP.</t>
  </si>
  <si>
    <t>( Comprobantes de ingreso emitidos/ Registros de recaudos recibidos)*100%</t>
  </si>
  <si>
    <t>Se efectua la identificacion de los recaudos mediante las bases suministradas por los aplicativos de SAE, asi como información suministrada por las areas misionales, la cual se encuentra registrada en el aplicativo Seven-ERP. Se ejecuta y controla el presupuesto aprobado con la ayuda del aplicativo Seven ERP.</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</si>
  <si>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</si>
  <si>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</si>
  <si>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</si>
  <si>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</si>
  <si>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</si>
  <si>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</si>
  <si>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</si>
  <si>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</si>
  <si>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t>Sin reporte</t>
  </si>
  <si>
    <t xml:space="preserve">No se reporta para el cuarto trimestre. El último reporte corresponde a: 53% (1075/2027) ; Las solictudes de asignación se realizan a traves del módulo de asignación en SIGMA SAE 2.0. Los activos asignados corresponden:
Sociedades activas 50
Sociedades en Liquidación 15
Inmuebles 1010
Los activos no asignados obedecen a las siguientes razones:
Depositarios sin cupo disponible 
Depositarios no confirman asistncia a diligencias de secuestro </t>
  </si>
  <si>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</si>
  <si>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</si>
  <si>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t>* Acta de posesión de depositario provisional
* Actas de entrega de bienes asignados</t>
  </si>
  <si>
    <t>(Bienes inmuebles entregados a depositarios asignados/ Bienes con asignación de depositarios)*100%</t>
  </si>
  <si>
    <r>
      <rPr>
        <b/>
        <sz val="11"/>
        <color theme="1"/>
        <rFont val="Calibri"/>
        <family val="2"/>
        <scheme val="minor"/>
      </rPr>
      <t>* Regional Sur Occidente:</t>
    </r>
    <r>
      <rPr>
        <sz val="11"/>
        <color theme="1"/>
        <rFont val="Calibri"/>
        <family val="2"/>
        <scheme val="minor"/>
      </rPr>
      <t xml:space="preserve"> (42%)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
</t>
    </r>
    <r>
      <rPr>
        <b/>
        <sz val="11"/>
        <color theme="1"/>
        <rFont val="Calibri"/>
        <family val="2"/>
        <scheme val="minor"/>
      </rPr>
      <t>* Regional Occidente</t>
    </r>
    <r>
      <rPr>
        <sz val="11"/>
        <color theme="1"/>
        <rFont val="Calibri"/>
        <family val="2"/>
        <scheme val="minor"/>
      </rPr>
      <t xml:space="preserve">: (64%) Se realiza cálculo con inmuebles con asignación de depositarios con acta de posesión en el año 2021; se corrige T2, ya que se realizó con acumulado de años anteriores.  \\fileserver\publica\33-Regional Occidente\CIBAÑEZ\2020\RETOMAS Y ENTREGAS
</t>
    </r>
    <r>
      <rPr>
        <b/>
        <sz val="11"/>
        <color theme="1"/>
        <rFont val="Calibri"/>
        <family val="2"/>
        <scheme val="minor"/>
      </rPr>
      <t>* Regional Norte:</t>
    </r>
    <r>
      <rPr>
        <sz val="11"/>
        <color theme="1"/>
        <rFont val="Calibri"/>
        <family val="2"/>
        <scheme val="minor"/>
      </rPr>
      <t xml:space="preserve"> (89%) La regional norte durante el 2021 logró gestionar el 89% de los bienes inmuebles que se encontraban en proceso de entrega a depositarios provisionales. El indicador no alcanzó el 100% teniendo en cuenta que la Gerencia Regional presentó inconvenientes con el contrato de apoyo logístico de octubre a noviembre, por lo que, la gestión de recorridos, cerrajería no fue posible gestionarlo únicamente con recurso de caja menor y la operación se vio directamente afectada. Adicional, de los meses de noviembre a diciembre el 100% del recurso operativo fue requerido para diligencias de secuestro.
</t>
    </r>
    <r>
      <rPr>
        <b/>
        <sz val="11"/>
        <color theme="1"/>
        <rFont val="Calibri"/>
        <family val="2"/>
        <scheme val="minor"/>
      </rPr>
      <t>* Regional Centro Oriente:</t>
    </r>
    <r>
      <rPr>
        <sz val="11"/>
        <color theme="1"/>
        <rFont val="Calibri"/>
        <family val="2"/>
        <scheme val="minor"/>
      </rPr>
      <t xml:space="preserve"> (77%) Se logra gestionar la entrega de 1038 inmuebles sobre los 1340 asignados a la Regional, quedando un saldo de 302 pendientes por entregar al Depositario; a su vez se realiza las gestionens pertinentes para las retomas asignadas a la Regional, de las cuales nos fueron asignadas 1379 gestionando 836 inmuebles retomados.</t>
    </r>
  </si>
  <si>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</si>
  <si>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</si>
  <si>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</si>
  <si>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</si>
  <si>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</si>
  <si>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</si>
  <si>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</si>
  <si>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La totalidad de solicitudes de acompañamientos a diligencias ha sido atendida con la programacion correspondiente en el aplicativo</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</si>
  <si>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</si>
  <si>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</si>
  <si>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</si>
  <si>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</si>
  <si>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</si>
  <si>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</si>
  <si>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</si>
  <si>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</si>
  <si>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t>Es necesario Replantear el indicador por cuanto en la forma en que esta planteada el denominador seria un numero menor al numerador, por lo que se propone como ajuste el siguiente indicador: Solicitudes de registro de medidas cautelares / Total de bienes sin medida cautelar</t>
  </si>
  <si>
    <t>* Actas de visita, de recepción y entrega con información de caracterización del activo</t>
  </si>
  <si>
    <t>Coordinadores Operativos y Comerciales de Gerencias Regionales</t>
  </si>
  <si>
    <t>(Bienes con actas de recepción suscritas/ Total de bienes recibidos)*100%</t>
  </si>
  <si>
    <r>
      <rPr>
        <b/>
        <sz val="11"/>
        <color theme="1"/>
        <rFont val="Calibri"/>
        <family val="2"/>
        <scheme val="minor"/>
      </rPr>
      <t>* Regional Sur Occidente:</t>
    </r>
    <r>
      <rPr>
        <sz val="11"/>
        <color theme="1"/>
        <rFont val="Calibri"/>
        <family val="2"/>
        <scheme val="minor"/>
      </rPr>
      <t xml:space="preserve"> (79%)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 413 inmuebles no tienen acta de posesion, motivo por el cual no se han entregado.
</t>
    </r>
    <r>
      <rPr>
        <b/>
        <sz val="11"/>
        <color theme="1"/>
        <rFont val="Calibri"/>
        <family val="2"/>
        <scheme val="minor"/>
      </rPr>
      <t>* Regioanal Occidente</t>
    </r>
    <r>
      <rPr>
        <sz val="11"/>
        <color theme="1"/>
        <rFont val="Calibri"/>
        <family val="2"/>
        <scheme val="minor"/>
      </rPr>
      <t xml:space="preserve">: (100%) Se recepcionaron 1350 activos, los mismos que tienen actas de recepción
</t>
    </r>
    <r>
      <rPr>
        <b/>
        <sz val="11"/>
        <color theme="1"/>
        <rFont val="Calibri"/>
        <family val="2"/>
        <scheme val="minor"/>
      </rPr>
      <t>* Regional Norte:</t>
    </r>
    <r>
      <rPr>
        <sz val="11"/>
        <color theme="1"/>
        <rFont val="Calibri"/>
        <family val="2"/>
        <scheme val="minor"/>
      </rPr>
      <t xml:space="preserve"> (100%) La gerencia regional cumplió con el cargue de información y finalización en campo en aplicativo Sigma 2.0 de 288 activos materializados, para un cumplimiento del 100%.
</t>
    </r>
    <r>
      <rPr>
        <b/>
        <sz val="11"/>
        <color theme="1"/>
        <rFont val="Calibri"/>
        <family val="2"/>
        <scheme val="minor"/>
      </rPr>
      <t>* Regional Centro Oriente:</t>
    </r>
    <r>
      <rPr>
        <sz val="11"/>
        <color theme="1"/>
        <rFont val="Calibri"/>
        <family val="2"/>
        <scheme val="minor"/>
      </rPr>
      <t xml:space="preserve"> (92%) Se ha gestionado el cargue de 1044 activos en el aplicativo SIGma 2.0 de los 1132 activos materializados, toda vez que se encuentra en el proceso de digitalizacion y cargue en 2021.</t>
    </r>
  </si>
  <si>
    <t>* Archivos digitales SIGMA
* Formato para el diagnóstico de bienes
* Actas de Mesas de Trabajo con los depositarios 
* Informes de supervisión</t>
  </si>
  <si>
    <r>
      <rPr>
        <b/>
        <sz val="11"/>
        <color theme="1"/>
        <rFont val="Calibri"/>
        <family val="2"/>
        <scheme val="minor"/>
      </rPr>
      <t>* Regional Sur Occidente:</t>
    </r>
    <r>
      <rPr>
        <sz val="11"/>
        <color theme="1"/>
        <rFont val="Calibri"/>
        <family val="2"/>
        <scheme val="minor"/>
      </rPr>
      <t xml:space="preserve"> (N/A) El informe de diagnostica, esta inmerso dentro del acta de recepción y/o entrega
</t>
    </r>
    <r>
      <rPr>
        <b/>
        <sz val="11"/>
        <color theme="1"/>
        <rFont val="Calibri"/>
        <family val="2"/>
        <scheme val="minor"/>
      </rPr>
      <t>* Regional Occidente:</t>
    </r>
    <r>
      <rPr>
        <sz val="11"/>
        <color theme="1"/>
        <rFont val="Calibri"/>
        <family val="2"/>
        <scheme val="minor"/>
      </rPr>
      <t xml:space="preserve"> (88%) Se construye el indicador tomando en cuenta los folios asignados y entregados a depositarios / folios con visita estado cerrado y revision año 2021
</t>
    </r>
    <r>
      <rPr>
        <b/>
        <sz val="11"/>
        <color theme="1"/>
        <rFont val="Calibri"/>
        <family val="2"/>
        <scheme val="minor"/>
      </rPr>
      <t>* Regional Norte</t>
    </r>
    <r>
      <rPr>
        <sz val="11"/>
        <color theme="1"/>
        <rFont val="Calibri"/>
        <family val="2"/>
        <scheme val="minor"/>
      </rPr>
      <t xml:space="preserve">: (20%) Se está presionando mensualmente a los depositarios para que remitan los informes de diagnóstico, con el seguimiento realizado se tienen 323 diagnósticos de depositarios sobre 1594 predios a cargo de depositarios
</t>
    </r>
    <r>
      <rPr>
        <b/>
        <sz val="11"/>
        <color theme="1"/>
        <rFont val="Calibri"/>
        <family val="2"/>
        <scheme val="minor"/>
      </rPr>
      <t>* Regional Centro Oriente</t>
    </r>
    <r>
      <rPr>
        <sz val="11"/>
        <color theme="1"/>
        <rFont val="Calibri"/>
        <family val="2"/>
        <scheme val="minor"/>
      </rPr>
      <t xml:space="preserve">: (92%) Se viene realizando procesos de cargue al aplicativo SIGMA 2.0, con 1040 inmuebles cargados y 88 pendientes para cargue. </t>
    </r>
  </si>
  <si>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</si>
  <si>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</si>
  <si>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</si>
  <si>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El área informa previamente que no se tiene ningún acuerdo administrativo y que este acuerdo está a cargo de la Gerencia Técnica</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</si>
  <si>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</si>
  <si>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</si>
  <si>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</si>
  <si>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</si>
  <si>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</si>
  <si>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</si>
  <si>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</si>
  <si>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r>
      <rPr>
        <b/>
        <sz val="11"/>
        <color theme="1"/>
        <rFont val="Calibri"/>
        <family val="2"/>
        <scheme val="minor"/>
      </rPr>
      <t xml:space="preserve">* Gerencia de Asuntos Legales: </t>
    </r>
    <r>
      <rPr>
        <sz val="11"/>
        <color theme="1"/>
        <rFont val="Calibri"/>
        <family val="2"/>
        <scheme val="minor"/>
      </rPr>
      <t xml:space="preserve">NA; Durante el cuarto trimestre del 2021 no se contrató ningún servicio 
</t>
    </r>
    <r>
      <rPr>
        <b/>
        <sz val="11"/>
        <color theme="1"/>
        <rFont val="Calibri"/>
        <family val="2"/>
        <scheme val="minor"/>
      </rPr>
      <t>* Gerencia Comercial (100):</t>
    </r>
    <r>
      <rPr>
        <sz val="11"/>
        <color theme="1"/>
        <rFont val="Calibri"/>
        <family val="2"/>
        <scheme val="minor"/>
      </rPr>
      <t xml:space="preserve"> Se encuentran 2 contratos de presentación de servicios, a los cuales se les ha realizado el seguimiento mediante los informes de cumplimiento de las actividades. 
</t>
    </r>
    <r>
      <rPr>
        <b/>
        <sz val="11"/>
        <color theme="1"/>
        <rFont val="Calibri"/>
        <family val="2"/>
        <scheme val="minor"/>
      </rPr>
      <t>* Gerencia Financiera (100%)</t>
    </r>
    <r>
      <rPr>
        <sz val="11"/>
        <color theme="1"/>
        <rFont val="Calibri"/>
        <family val="2"/>
        <scheme val="minor"/>
      </rPr>
      <t xml:space="preserve"> Se lleva el registro mensual de los formatos de cumplimiento contractual. Estos se publican en la página web de la SAE. 
</t>
    </r>
    <r>
      <rPr>
        <b/>
        <sz val="11"/>
        <color theme="1"/>
        <rFont val="Calibri"/>
        <family val="2"/>
        <scheme val="minor"/>
      </rPr>
      <t>* Gerencia Inmuebles Urbanos (100%)</t>
    </r>
    <r>
      <rPr>
        <sz val="11"/>
        <color theme="1"/>
        <rFont val="Calibri"/>
        <family val="2"/>
        <scheme val="minor"/>
      </rPr>
      <t xml:space="preserve">: Se han emitido los informes de ejecución y supervisión del contrato a cargo de esta gerencia.
</t>
    </r>
    <r>
      <rPr>
        <b/>
        <sz val="11"/>
        <color theme="1"/>
        <rFont val="Calibri"/>
        <family val="2"/>
        <scheme val="minor"/>
      </rPr>
      <t>* Gerencia de Bienes Muebles (100%):</t>
    </r>
    <r>
      <rPr>
        <sz val="11"/>
        <color theme="1"/>
        <rFont val="Calibri"/>
        <family val="2"/>
        <scheme val="minor"/>
      </rPr>
      <t xml:space="preserve"> todos los informes de gestion contractua lde los contratos vigente a cargo de la GBM se encuentran actualizados y publicados en la pagina web de la Entidad
</t>
    </r>
    <r>
      <rPr>
        <b/>
        <sz val="11"/>
        <color theme="1"/>
        <rFont val="Calibri"/>
        <family val="2"/>
        <scheme val="minor"/>
      </rPr>
      <t xml:space="preserve">* Gerencia Proyectos Especiales (100%): </t>
    </r>
    <r>
      <rPr>
        <sz val="11"/>
        <color theme="1"/>
        <rFont val="Calibri"/>
        <family val="2"/>
        <scheme val="minor"/>
      </rPr>
      <t xml:space="preserve">Se hizo seguimiento contratctual a todos (6) los contratos vigentes de proveedores de la Gerencia de Proyectos Especiales.
</t>
    </r>
    <r>
      <rPr>
        <b/>
        <sz val="11"/>
        <color theme="1"/>
        <rFont val="Calibri"/>
        <family val="2"/>
        <scheme val="minor"/>
      </rPr>
      <t>* Gerencia de Sociedades Activas:</t>
    </r>
    <r>
      <rPr>
        <sz val="11"/>
        <color theme="1"/>
        <rFont val="Calibri"/>
        <family val="2"/>
        <scheme val="minor"/>
      </rPr>
      <t xml:space="preserve"> 100%; Se verifica el cumplimiento de las actividades contratadas a través del informe de ejecución del contrato.
</t>
    </r>
    <r>
      <rPr>
        <b/>
        <sz val="11"/>
        <color theme="1"/>
        <rFont val="Calibri"/>
        <family val="2"/>
        <scheme val="minor"/>
      </rPr>
      <t>* Gerencia de Sociedades en Liquidación: 100%</t>
    </r>
    <r>
      <rPr>
        <sz val="11"/>
        <color theme="1"/>
        <rFont val="Calibri"/>
        <family val="2"/>
        <scheme val="minor"/>
      </rPr>
      <t xml:space="preserve">;  La GSL no tiene contratos con terceros y/o proveedores por lo que no se realiza seguimiento contractual ni actividades de supervision.
</t>
    </r>
    <r>
      <rPr>
        <b/>
        <sz val="11"/>
        <color theme="1"/>
        <rFont val="Calibri"/>
        <family val="2"/>
        <scheme val="minor"/>
      </rPr>
      <t>* Gerencia de Talento Humano: 100%</t>
    </r>
    <r>
      <rPr>
        <sz val="11"/>
        <color theme="1"/>
        <rFont val="Calibri"/>
        <family val="2"/>
        <scheme val="minor"/>
      </rPr>
      <t xml:space="preserve">; La información reposa en las siguientes rutas carpetas de supervisión de contratos:
\\fileserver\publica\1001 - Usuarios\210 - Gerencia Talento Humano\fsalazar\SAE\FACTURAS
\\fileserver\publica\1001 - Usuarios\210 - Gerencia Talento Humano\fsalazar\SAE\EVALUACION PROVEEDORES
</t>
    </r>
    <r>
      <rPr>
        <b/>
        <sz val="11"/>
        <color theme="1"/>
        <rFont val="Calibri"/>
        <family val="2"/>
        <scheme val="minor"/>
      </rPr>
      <t>* Gerencia Técnica: 100% ;</t>
    </r>
    <r>
      <rPr>
        <sz val="11"/>
        <color theme="1"/>
        <rFont val="Calibri"/>
        <family val="2"/>
        <scheme val="minor"/>
      </rPr>
      <t xml:space="preserve"> Se ha realizado los seguimientos correspondientes a los contratos vigentes año 2021
3 contratos : 1. Convenio IGAC; 2. 062-2018 Galería Inmobiliaria; 3. 087 2021 Colliers international
</t>
    </r>
    <r>
      <rPr>
        <b/>
        <sz val="11"/>
        <color theme="1"/>
        <rFont val="Calibri"/>
        <family val="2"/>
        <scheme val="minor"/>
      </rPr>
      <t xml:space="preserve">* Oficina Gestión de la Información: (100%) </t>
    </r>
    <r>
      <rPr>
        <sz val="11"/>
        <color theme="1"/>
        <rFont val="Calibri"/>
        <family val="2"/>
        <scheme val="minor"/>
      </rPr>
      <t xml:space="preserve">Se recibieron informes de ejecución de contratos de los proveedores y contratistas que radicaron factura al corte del 31 de diciembre de 2021.
</t>
    </r>
    <r>
      <rPr>
        <b/>
        <sz val="11"/>
        <color theme="1"/>
        <rFont val="Calibri"/>
        <family val="2"/>
        <scheme val="minor"/>
      </rPr>
      <t>* Oficina Control Interno: (N/A)</t>
    </r>
    <r>
      <rPr>
        <sz val="11"/>
        <color theme="1"/>
        <rFont val="Calibri"/>
        <family val="2"/>
        <scheme val="minor"/>
      </rPr>
      <t xml:space="preserve"> La Oficina de Control Interno no es supervisor de algún servicio o producto contratado.
</t>
    </r>
    <r>
      <rPr>
        <b/>
        <sz val="11"/>
        <color theme="1"/>
        <rFont val="Calibri"/>
        <family val="2"/>
        <scheme val="minor"/>
      </rPr>
      <t>* Regional Sur Occidente: (100%)</t>
    </r>
    <r>
      <rPr>
        <sz val="11"/>
        <color theme="1"/>
        <rFont val="Calibri"/>
        <family val="2"/>
        <scheme val="minor"/>
      </rPr>
      <t xml:space="preserve"> La regional cuenta con dos contratos en supervisión, el contrato ROM, y el contrato CAMARCA; para el caso especifico del contrato ROM RB DE COLOMBIA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color theme="1"/>
        <rFont val="Calibri"/>
        <family val="2"/>
        <scheme val="minor"/>
      </rPr>
      <t xml:space="preserve">* Regional Occidente: (100%) </t>
    </r>
    <r>
      <rPr>
        <sz val="11"/>
        <color theme="1"/>
        <rFont val="Calibri"/>
        <family val="2"/>
        <scheme val="minor"/>
      </rPr>
      <t xml:space="preserve">Se realizan estudios previos cumpliendo con los requisitos del manual de contratacion y con los procedimientos de la gerencia de contratos y son remitidos  a dicha gerencia para su respectiva revision y tramite.
</t>
    </r>
    <r>
      <rPr>
        <b/>
        <sz val="11"/>
        <color theme="1"/>
        <rFont val="Calibri"/>
        <family val="2"/>
        <scheme val="minor"/>
      </rPr>
      <t>* Regional Norte: (100%)</t>
    </r>
    <r>
      <rPr>
        <sz val="11"/>
        <color theme="1"/>
        <rFont val="Calibri"/>
        <family val="2"/>
        <scheme val="minor"/>
      </rPr>
      <t xml:space="preserve"> Seguimiento a contrato de logística, ROM y el Heraldo
</t>
    </r>
    <r>
      <rPr>
        <b/>
        <sz val="11"/>
        <color theme="1"/>
        <rFont val="Calibri"/>
        <family val="2"/>
        <scheme val="minor"/>
      </rPr>
      <t xml:space="preserve">* Regional Centro Oriente: (100%) </t>
    </r>
    <r>
      <rPr>
        <sz val="11"/>
        <color theme="1"/>
        <rFont val="Calibri"/>
        <family val="2"/>
        <scheme val="minor"/>
      </rPr>
      <t xml:space="preserve">En el 2021 la RCO suscribio contratos para las intervenciones en ROM, contratos de logistica para la operatividad en campo (diligencias de secuestro, desalojos, requerimiento de ventas CISA) Y contrato para apoyar a la gerencia en temas de gestion, estrategicos y comerciales realizando es seguimiento mensual a los objetos contratados. 
</t>
    </r>
    <r>
      <rPr>
        <b/>
        <sz val="11"/>
        <color theme="1"/>
        <rFont val="Calibri"/>
        <family val="2"/>
        <scheme val="minor"/>
      </rPr>
      <t xml:space="preserve">* GIT Archivo y Correspondencia: </t>
    </r>
    <r>
      <rPr>
        <sz val="11"/>
        <color theme="1"/>
        <rFont val="Calibri"/>
        <family val="2"/>
        <scheme val="minor"/>
      </rPr>
      <t xml:space="preserve">(100%) Se realizan el seguimiento mensual y se generan los informes y se publican en la página web:
Inicio Transparencia y acceso a la información pública 8. Contratación 8.2 Publicación de la Ejecución de Contratos Informes de Gestión Contractual Vicepresidencia Administrativa y financiera Informes de Ejecución 2021 Informes de Ejecución de Contrato Servicios Postales Nacionales S.A Informe de Ejecución de Contrato Diciembre Servicios Postales Nacionales S.A
</t>
    </r>
    <r>
      <rPr>
        <b/>
        <sz val="11"/>
        <color theme="1"/>
        <rFont val="Calibri"/>
        <family val="2"/>
        <scheme val="minor"/>
      </rPr>
      <t xml:space="preserve">* GIT Administrativa: (100%) </t>
    </r>
    <r>
      <rPr>
        <sz val="11"/>
        <color theme="1"/>
        <rFont val="Calibri"/>
        <family val="2"/>
        <scheme val="minor"/>
      </rPr>
      <t xml:space="preserve">Durante el año 2021 se elaboró Mensualmente el Informe de Ejecución de contratos por el cual se hace seguimiento a la ejecución y a las obligaciones contractuales del contratista o proveedor.
Se remite a la Gerencia de contratos la evaluación mensual de proveedores para contratos que maneja el GIT de Servicios Administrativos y que se encuentran bajo la supervisión del Vicepresidente Administrativo y Financiero.
El área cumple con lo establecido en el Manual de contratación, para lo cual todos los procesos contractuales realizados cuentan con sus correspondientes anexos. Así mismo, previamente se realiza la consulta de antecedentes a los proveedores  ante las Entidades regulatorias. 
</t>
    </r>
    <r>
      <rPr>
        <b/>
        <sz val="11"/>
        <color theme="1"/>
        <rFont val="Calibri"/>
        <family val="2"/>
        <scheme val="minor"/>
      </rPr>
      <t>* GIT Aseguramiento de la Información: (100%)</t>
    </r>
    <r>
      <rPr>
        <sz val="11"/>
        <color theme="1"/>
        <rFont val="Calibri"/>
        <family val="2"/>
        <scheme val="minor"/>
      </rPr>
      <t xml:space="preserve"> El GIT de Aseguramiento y Control de la Información no tiene a cargo ningún Acuerdo Interadministrativo, es preciso indicar que los Acuerdos interadministrativos suscritos con el IGAC estan a cargo de la Gerencia Ténica y el del VUR a cargo de la Gerencia de Inmuebles Urbanos.
</t>
    </r>
    <r>
      <rPr>
        <b/>
        <sz val="11"/>
        <color theme="1"/>
        <rFont val="Calibri"/>
        <family val="2"/>
        <scheme val="minor"/>
      </rPr>
      <t>* Oficina Comunicaciones y atención al Ciudadano</t>
    </r>
    <r>
      <rPr>
        <sz val="11"/>
        <color theme="1"/>
        <rFont val="Calibri"/>
        <family val="2"/>
        <scheme val="minor"/>
      </rPr>
      <t>: (100%) No se materializó el riesgo .
La Oficina de Comunicaciones y Atención al Ciudadano ejecuta el procedimiento de contratación, conforme al manual establecido en la Entidad y el  P-BS2-181 Procedimiento de convocatoria publica conformación lista de proveedores</t>
    </r>
  </si>
  <si>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</si>
  <si>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</si>
  <si>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t>Se suscribieron 23 contratos en el 4T en las difierentes modalidades de contratación aplicando el principio de selección objetiva, para tener proveedores idoneos. En total se suscribieron 110 contrato en el año</t>
  </si>
  <si>
    <t>* Registro de creación de proveedores en Módulo de Proveedores ERP</t>
  </si>
  <si>
    <t>( No. Proveedores creados en el módulo de proveedores ERP/ No. De solicitudes de creación de proveedores en el ERP)*100%</t>
  </si>
  <si>
    <t>Se crearon en el SEVEN  ERP, los terceros solicitados.</t>
  </si>
  <si>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</si>
  <si>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</si>
  <si>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</si>
  <si>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r>
      <rPr>
        <b/>
        <sz val="11"/>
        <color theme="1"/>
        <rFont val="Calibri"/>
        <family val="2"/>
        <scheme val="minor"/>
      </rPr>
      <t>* Regional Sur Occidente:</t>
    </r>
    <r>
      <rPr>
        <sz val="11"/>
        <color theme="1"/>
        <rFont val="Calibri"/>
        <family val="2"/>
        <scheme val="minor"/>
      </rPr>
      <t xml:space="preserve"> (100%) se gestionan en su totalidad las obras aprobadas en comités técnico de nivel central y comité técnico Regional, mediante el contrato ROM 088-2019
</t>
    </r>
    <r>
      <rPr>
        <b/>
        <sz val="11"/>
        <color theme="1"/>
        <rFont val="Calibri"/>
        <family val="2"/>
        <scheme val="minor"/>
      </rPr>
      <t>* Regional Occidente:</t>
    </r>
    <r>
      <rPr>
        <sz val="11"/>
        <color theme="1"/>
        <rFont val="Calibri"/>
        <family val="2"/>
        <scheme val="minor"/>
      </rPr>
      <t xml:space="preserve"> (100%) A diciembre 31 de 2021 todas las solicitudes apraobadas con ROM le fueron asignado proveedor.
</t>
    </r>
    <r>
      <rPr>
        <b/>
        <sz val="11"/>
        <color theme="1"/>
        <rFont val="Calibri"/>
        <family val="2"/>
        <scheme val="minor"/>
      </rPr>
      <t>* Regional Norte:</t>
    </r>
    <r>
      <rPr>
        <sz val="11"/>
        <color theme="1"/>
        <rFont val="Calibri"/>
        <family val="2"/>
        <scheme val="minor"/>
      </rPr>
      <t xml:space="preserve"> (93%) Se realizan 84 obras de ROM sobre 90 solicitudes de ROM en el 2021
</t>
    </r>
    <r>
      <rPr>
        <b/>
        <sz val="11"/>
        <color theme="1"/>
        <rFont val="Calibri"/>
        <family val="2"/>
        <scheme val="minor"/>
      </rPr>
      <t>* Regional Centro Oriente</t>
    </r>
    <r>
      <rPr>
        <sz val="11"/>
        <color theme="1"/>
        <rFont val="Calibri"/>
        <family val="2"/>
        <scheme val="minor"/>
      </rPr>
      <t>: (100%) Se cumple con el procedimiento y la documentacion prevista en este punto para la aprobación de solicitudes ROM durante la vigencia del contrato</t>
    </r>
  </si>
  <si>
    <t>* Solicitudes de aprobación de reparaciones, obtas y mantenimientos ( Mayores  a 20 S.L.M.L.V)
* Certificación de propuesta acorde con precios de mercado, necesidades de inmuebles y normas SAE
* Acta de comité técnico nivel central</t>
  </si>
  <si>
    <t>Solicitudes ROM - 386 total en el año 2021
Centro Oriente - 141
Norte - 66
Occidente - 88
Suroccidente - 91</t>
  </si>
  <si>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</si>
  <si>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</si>
  <si>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</si>
  <si>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r>
      <rPr>
        <b/>
        <sz val="11"/>
        <color theme="1"/>
        <rFont val="Calibri"/>
        <family val="2"/>
        <scheme val="minor"/>
      </rPr>
      <t xml:space="preserve">* Gerencia de Asuntos Legales: </t>
    </r>
    <r>
      <rPr>
        <sz val="11"/>
        <color theme="1"/>
        <rFont val="Calibri"/>
        <family val="2"/>
        <scheme val="minor"/>
      </rPr>
      <t xml:space="preserve">Se programaron 21 (18 Defensa, 1 Ingesa y 1 Debida diligencia, 1 transferencia de activos) Estudios previos para el primer trimestre.
La ruta que identifica la evidencia: "\\fileserver\publica\3 - Gerencia Jurídica\1. DEFENSA JUDICIAL -G.A.L\12. SOPORTE DE INDICADORES\IV TRIMESTRE\RIESGOS OPERATIVOS - CORRUPCIÓN\ESTUDIOS PREVIOS DILIGENCIADOS"  
</t>
    </r>
    <r>
      <rPr>
        <b/>
        <sz val="11"/>
        <color theme="1"/>
        <rFont val="Calibri"/>
        <family val="2"/>
        <scheme val="minor"/>
      </rPr>
      <t xml:space="preserve">* Gerencia Comercial: </t>
    </r>
    <r>
      <rPr>
        <sz val="11"/>
        <color theme="1"/>
        <rFont val="Calibri"/>
        <family val="2"/>
        <scheme val="minor"/>
      </rPr>
      <t xml:space="preserve">(100%) Se han realizado todos los estudios previos requeridos a la Gerencia Comercial
Evidencias: \\fileserver\publica\5 - Gerencia Comercial\CONTRATOS GERENCIA COMERCIAL 
</t>
    </r>
    <r>
      <rPr>
        <b/>
        <sz val="11"/>
        <color theme="1"/>
        <rFont val="Calibri"/>
        <family val="2"/>
        <scheme val="minor"/>
      </rPr>
      <t>* Gerencia de Contratos:</t>
    </r>
    <r>
      <rPr>
        <sz val="11"/>
        <color theme="1"/>
        <rFont val="Calibri"/>
        <family val="2"/>
        <scheme val="minor"/>
      </rPr>
      <t xml:space="preserve"> 100%, Se validaron 23 estudios previos de contratos nuevos y 110 en el año 
*</t>
    </r>
    <r>
      <rPr>
        <b/>
        <sz val="11"/>
        <color theme="1"/>
        <rFont val="Calibri"/>
        <family val="2"/>
        <scheme val="minor"/>
      </rPr>
      <t xml:space="preserve">Gerencia Financiera: (100%) </t>
    </r>
    <r>
      <rPr>
        <sz val="11"/>
        <color theme="1"/>
        <rFont val="Calibri"/>
        <family val="2"/>
        <scheme val="minor"/>
      </rPr>
      <t xml:space="preserve">Se realizó un nuevo proceso para la prestación del servicio de custodia del portafolio y se prorrógó el contrato de Revisoría Fiscal.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theme="1"/>
        <rFont val="Calibri"/>
        <family val="2"/>
        <scheme val="minor"/>
      </rPr>
      <t>* Gerencia Inmuebles:</t>
    </r>
    <r>
      <rPr>
        <sz val="11"/>
        <color theme="1"/>
        <rFont val="Calibri"/>
        <family val="2"/>
        <scheme val="minor"/>
      </rPr>
      <t xml:space="preserve"> 100; Se han elaborado los correspondientes estudios previos de acuerdo con la necesidad de la gerencia. 
</t>
    </r>
    <r>
      <rPr>
        <b/>
        <sz val="11"/>
        <color theme="1"/>
        <rFont val="Calibri"/>
        <family val="2"/>
        <scheme val="minor"/>
      </rPr>
      <t>* Gerencia de Bienes Muebles: (100%):</t>
    </r>
    <r>
      <rPr>
        <sz val="11"/>
        <color theme="1"/>
        <rFont val="Calibri"/>
        <family val="2"/>
        <scheme val="minor"/>
      </rPr>
      <t xml:space="preserve"> Los contrato a cargo de la GBM uentan con los estudios previo correspondientes exigidos en los procedimientos de contratos</t>
    </r>
    <r>
      <rPr>
        <b/>
        <sz val="11"/>
        <color theme="1"/>
        <rFont val="Calibri"/>
        <family val="2"/>
        <scheme val="minor"/>
      </rPr>
      <t xml:space="preserve"> 
* Gerencia de Proyectos Especiales: 100%</t>
    </r>
    <r>
      <rPr>
        <sz val="11"/>
        <color theme="1"/>
        <rFont val="Calibri"/>
        <family val="2"/>
        <scheme val="minor"/>
      </rPr>
      <t xml:space="preserve">; Los estudios previos planeados (7) para realizar con corte diciembre 31 de 2021 fuerón radicados con los parámetros exigibles.
</t>
    </r>
    <r>
      <rPr>
        <b/>
        <sz val="11"/>
        <color theme="1"/>
        <rFont val="Calibri"/>
        <family val="2"/>
        <scheme val="minor"/>
      </rPr>
      <t xml:space="preserve">* Gerencia de Sociedades Activas: 100%; </t>
    </r>
    <r>
      <rPr>
        <sz val="11"/>
        <color theme="1"/>
        <rFont val="Calibri"/>
        <family val="2"/>
        <scheme val="minor"/>
      </rPr>
      <t xml:space="preserve">Con el objeto de contratar servicios especiales se realizan estudios previos acordes a la normatividad y siguiendo los lineamientos de la Sociedad de Activos Especiales SAS.
</t>
    </r>
    <r>
      <rPr>
        <b/>
        <sz val="11"/>
        <color theme="1"/>
        <rFont val="Calibri"/>
        <family val="2"/>
        <scheme val="minor"/>
      </rPr>
      <t>* Gerencia de Sociedades en Liquidación: 100%;</t>
    </r>
    <r>
      <rPr>
        <sz val="11"/>
        <color theme="1"/>
        <rFont val="Calibri"/>
        <family val="2"/>
        <scheme val="minor"/>
      </rPr>
      <t xml:space="preserve">  La GSL no tiene contratos con terceros y/o proveedores por lo que no se realiza seguimiento contractual ni actividades de supervision.
</t>
    </r>
    <r>
      <rPr>
        <b/>
        <sz val="11"/>
        <color theme="1"/>
        <rFont val="Calibri"/>
        <family val="2"/>
        <scheme val="minor"/>
      </rPr>
      <t xml:space="preserve">* Gerencia de Talento Humano: </t>
    </r>
    <r>
      <rPr>
        <sz val="11"/>
        <color theme="1"/>
        <rFont val="Calibri"/>
        <family val="2"/>
        <scheme val="minor"/>
      </rPr>
      <t xml:space="preserve">100%; La información reposa en las siguientes rutas carpetas de supervisión de contratos:
\\fileserver\publica\1001 - Usuarios\210 - Gerencia Talento Humano\fsalazar\SAE\FACTURAS
\\fileserver\publica\1001 - Usuarios\210 - Gerencia Talento Humano\fsalazar\SAE\EVALUACION PROVEEDORES
</t>
    </r>
    <r>
      <rPr>
        <b/>
        <sz val="11"/>
        <color theme="1"/>
        <rFont val="Calibri"/>
        <family val="2"/>
        <scheme val="minor"/>
      </rPr>
      <t>* Gerencia Técnica: 100%</t>
    </r>
    <r>
      <rPr>
        <sz val="11"/>
        <color theme="1"/>
        <rFont val="Calibri"/>
        <family val="2"/>
        <scheme val="minor"/>
      </rPr>
      <t xml:space="preserve">; Se han realizado todos los estudios previos programados para el año 2021, detalle investigación de mercado y de igual manera se han ingresado en el aplicativo SEVEN 
</t>
    </r>
    <r>
      <rPr>
        <b/>
        <sz val="11"/>
        <color theme="1"/>
        <rFont val="Calibri"/>
        <family val="2"/>
        <scheme val="minor"/>
      </rPr>
      <t>* Oficina Gestión de la Información: (100%</t>
    </r>
    <r>
      <rPr>
        <sz val="11"/>
        <color theme="1"/>
        <rFont val="Calibri"/>
        <family val="2"/>
        <scheme val="minor"/>
      </rPr>
      <t xml:space="preserve">)Se realizaron nueve estudios previos de 10 planeados, incluidas las modificaciones. Se radicaron en el ERP a través flujo. El faltante no fue aprobado por el área solicitante porque no se va adquirir
</t>
    </r>
    <r>
      <rPr>
        <b/>
        <sz val="11"/>
        <color theme="1"/>
        <rFont val="Calibri"/>
        <family val="2"/>
        <scheme val="minor"/>
      </rPr>
      <t>* Oficina Control Interno: (N/A)</t>
    </r>
    <r>
      <rPr>
        <sz val="11"/>
        <color theme="1"/>
        <rFont val="Calibri"/>
        <family val="2"/>
        <scheme val="minor"/>
      </rPr>
      <t xml:space="preserve"> La Oficina de Control Interno no es supervisor de algún servicio o producto contratado.
</t>
    </r>
    <r>
      <rPr>
        <b/>
        <sz val="11"/>
        <color theme="1"/>
        <rFont val="Calibri"/>
        <family val="2"/>
        <scheme val="minor"/>
      </rPr>
      <t>* Regional Occidente: (100%)</t>
    </r>
    <r>
      <rPr>
        <sz val="11"/>
        <color theme="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t>
    </r>
    <r>
      <rPr>
        <b/>
        <sz val="11"/>
        <color theme="1"/>
        <rFont val="Calibri"/>
        <family val="2"/>
        <scheme val="minor"/>
      </rPr>
      <t xml:space="preserve">* Regional Norte: (100%) </t>
    </r>
    <r>
      <rPr>
        <sz val="11"/>
        <color theme="1"/>
        <rFont val="Calibri"/>
        <family val="2"/>
        <scheme val="minor"/>
      </rPr>
      <t xml:space="preserve">Finalizado. La Regional se encuentra a la espera de que las Gerencias de Contratos e Inmuebles surtan el procedimiento para la selección y contratación de los contratistas ROM y logístico.
</t>
    </r>
    <r>
      <rPr>
        <b/>
        <sz val="11"/>
        <color theme="1"/>
        <rFont val="Calibri"/>
        <family val="2"/>
        <scheme val="minor"/>
      </rPr>
      <t xml:space="preserve">* Regional Centro Oriente: (100%) </t>
    </r>
    <r>
      <rPr>
        <sz val="11"/>
        <color theme="1"/>
        <rFont val="Calibri"/>
        <family val="2"/>
        <scheme val="minor"/>
      </rPr>
      <t xml:space="preserve">En el 2021 la RCO realizo tres estudios predio para la suscripcion de contratos para ROM, logistica y apoyo a la gerencia en temas de gestion, estrategicos y comerciales.
GIT Archivo y Correspondencia: (100%) Se elabora estudios previos para la custodia de archivo: Inicio Transparencia y acceso a la información pública 8. Contratación 8.1 Publicación de la Información Contractual Procesos en curso 2021 Contratación Abreviada 4 de 2021 - Aseo al Archivo Central Términos de referencia
</t>
    </r>
    <r>
      <rPr>
        <b/>
        <sz val="11"/>
        <color theme="1"/>
        <rFont val="Calibri"/>
        <family val="2"/>
        <scheme val="minor"/>
      </rPr>
      <t xml:space="preserve">* GIT Administrativa: (100%) </t>
    </r>
    <r>
      <rPr>
        <sz val="11"/>
        <color theme="1"/>
        <rFont val="Calibri"/>
        <family val="2"/>
        <scheme val="minor"/>
      </rPr>
      <t xml:space="preserve">Para el año 2021 el GIT de Servicios Administrativos en los procesos de contratación se encargo de realizar los análisis del sector, condiciones técnicas, de igual forma se evaluaron los requisitos habilitantes de cada contratista si era el caso, información que se encuantra debidamente documentada.
La elaboración del formato de estudios previos presenta claramente la justificación de la necesidad y demás elementos, documento debidamente firmado por el jefe de área.
Todas las solicitudes de contratación en sus etapas pre y contractual fueron debidamente registradas y procesadas en el aplicativo Seven.
GIT Aseguramiento de la Información: (100%) A la fecha este  GIT no ha realizado estudios previos para contratación.
</t>
    </r>
    <r>
      <rPr>
        <b/>
        <sz val="11"/>
        <color theme="1"/>
        <rFont val="Calibri"/>
        <family val="2"/>
        <scheme val="minor"/>
      </rPr>
      <t>* Oficina Comunicaciones y Atención al Ciudadano: (100%)</t>
    </r>
    <r>
      <rPr>
        <sz val="11"/>
        <color theme="1"/>
        <rFont val="Calibri"/>
        <family val="2"/>
        <scheme val="minor"/>
      </rPr>
      <t xml:space="preserve"> No se materializó el riesgo .
En la Oficina de Comunicaciones y Atención al Ciudadano se realizaron 2 nuevos contratos y 6 modificaciones  contractuales  a los cuales se les realiaron los estudios previos  de acuerdo con los criterios exigidos  conforme al P-BS1-024 Procedimiento Elaboración Estudios Previos.  </t>
    </r>
  </si>
  <si>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</si>
  <si>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</si>
  <si>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</si>
  <si>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r>
      <rPr>
        <b/>
        <sz val="11"/>
        <color theme="1"/>
        <rFont val="Calibri"/>
        <family val="2"/>
        <scheme val="minor"/>
      </rPr>
      <t xml:space="preserve">* Gerencia de Asuntos Legales: </t>
    </r>
    <r>
      <rPr>
        <sz val="11"/>
        <color theme="1"/>
        <rFont val="Calibri"/>
        <family val="2"/>
        <scheme val="minor"/>
      </rPr>
      <t xml:space="preserve">Se programaron 21 </t>
    </r>
    <r>
      <rPr>
        <b/>
        <sz val="11"/>
        <color theme="1"/>
        <rFont val="Calibri"/>
        <family val="2"/>
        <scheme val="minor"/>
      </rPr>
      <t>(</t>
    </r>
    <r>
      <rPr>
        <sz val="11"/>
        <color theme="1"/>
        <rFont val="Calibri"/>
        <family val="2"/>
        <scheme val="minor"/>
      </rPr>
      <t>18 Defensa, 1 Ingesa y 1 Debida diligencia, 1 transferencia de activos</t>
    </r>
    <r>
      <rPr>
        <b/>
        <sz val="11"/>
        <color theme="1"/>
        <rFont val="Calibri"/>
        <family val="2"/>
        <scheme val="minor"/>
      </rPr>
      <t>)</t>
    </r>
    <r>
      <rPr>
        <sz val="11"/>
        <color theme="1"/>
        <rFont val="Calibri"/>
        <family val="2"/>
        <scheme val="minor"/>
      </rPr>
      <t xml:space="preserve"> Estudios previos para el primer trimestre.
La ruta que identifica la evidencia "\\fileserver\publica\3 - Gerencia Jurídica\1. DEFENSA JUDICIAL -G.A.L\12. SOPORTE DE INDICADORES\IV TRIMESTRE\RIESGOS OPERATIVOS - CORRUPCIÓN\ESTUDIOS PREVIOS DILIGENCIADOS"  
</t>
    </r>
    <r>
      <rPr>
        <b/>
        <sz val="11"/>
        <color theme="1"/>
        <rFont val="Calibri"/>
        <family val="2"/>
        <scheme val="minor"/>
      </rPr>
      <t>* Gerencia Comercial:</t>
    </r>
    <r>
      <rPr>
        <sz val="11"/>
        <color theme="1"/>
        <rFont val="Calibri"/>
        <family val="2"/>
        <scheme val="minor"/>
      </rPr>
      <t xml:space="preserve"> </t>
    </r>
    <r>
      <rPr>
        <b/>
        <sz val="11"/>
        <color theme="1"/>
        <rFont val="Calibri"/>
        <family val="2"/>
        <scheme val="minor"/>
      </rPr>
      <t>(</t>
    </r>
    <r>
      <rPr>
        <sz val="11"/>
        <color theme="1"/>
        <rFont val="Calibri"/>
        <family val="2"/>
        <scheme val="minor"/>
      </rPr>
      <t>100</t>
    </r>
    <r>
      <rPr>
        <b/>
        <sz val="11"/>
        <color theme="1"/>
        <rFont val="Calibri"/>
        <family val="2"/>
        <scheme val="minor"/>
      </rPr>
      <t>)</t>
    </r>
    <r>
      <rPr>
        <sz val="11"/>
        <color theme="1"/>
        <rFont val="Calibri"/>
        <family val="2"/>
        <scheme val="minor"/>
      </rPr>
      <t xml:space="preserve"> Se han realizado todos los estudios previos requeridos a la Gerencia Comercial
Evidencias: \\fileserver\publica\5 - Gerencia Comercial\CONTRATOS GERENCIA COMERCIAL 
</t>
    </r>
    <r>
      <rPr>
        <b/>
        <sz val="11"/>
        <color theme="1"/>
        <rFont val="Calibri"/>
        <family val="2"/>
        <scheme val="minor"/>
      </rPr>
      <t>* Gerencia Financiera: (100%)</t>
    </r>
    <r>
      <rPr>
        <sz val="11"/>
        <color theme="1"/>
        <rFont val="Calibri"/>
        <family val="2"/>
        <scheme val="minor"/>
      </rPr>
      <t xml:space="preserve"> Se realizó un nuevo proceso para la prestación del servicio de custodia del portafolio y se prorrógó el contrato de Revisoría Fiscal.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theme="1"/>
        <rFont val="Calibri"/>
        <family val="2"/>
        <scheme val="minor"/>
      </rPr>
      <t xml:space="preserve">* Gerencia Inmuebles urbanos: </t>
    </r>
    <r>
      <rPr>
        <sz val="11"/>
        <color theme="1"/>
        <rFont val="Calibri"/>
        <family val="2"/>
        <scheme val="minor"/>
      </rPr>
      <t xml:space="preserve">100; Se han elaborado los correspondientes estudios previos de acuerdo con la necesidad de la gerencia.
</t>
    </r>
    <r>
      <rPr>
        <b/>
        <sz val="11"/>
        <color theme="1"/>
        <rFont val="Calibri"/>
        <family val="2"/>
        <scheme val="minor"/>
      </rPr>
      <t>* Gerencia de Bienes Muebles: (100%):</t>
    </r>
    <r>
      <rPr>
        <sz val="11"/>
        <color theme="1"/>
        <rFont val="Calibri"/>
        <family val="2"/>
        <scheme val="minor"/>
      </rPr>
      <t xml:space="preserve"> Los contrato a cargo de la GBM uentan con los estudios previo correspondientes exigidos en los procedimientos de contratos
</t>
    </r>
    <r>
      <rPr>
        <b/>
        <sz val="11"/>
        <color theme="1"/>
        <rFont val="Calibri"/>
        <family val="2"/>
        <scheme val="minor"/>
      </rPr>
      <t>* Gerencia de Proyectos Especiales: 100%;</t>
    </r>
    <r>
      <rPr>
        <sz val="11"/>
        <color theme="1"/>
        <rFont val="Calibri"/>
        <family val="2"/>
        <scheme val="minor"/>
      </rPr>
      <t xml:space="preserve"> Los estudios previos planeados (7) para realizar con corte diciembre 31 de 2021 fuerón radicados con los parámetros exigibles.
</t>
    </r>
    <r>
      <rPr>
        <b/>
        <sz val="11"/>
        <color theme="1"/>
        <rFont val="Calibri"/>
        <family val="2"/>
        <scheme val="minor"/>
      </rPr>
      <t>*Gerencia de Sociedades Activas: 100%;</t>
    </r>
    <r>
      <rPr>
        <sz val="11"/>
        <color theme="1"/>
        <rFont val="Calibri"/>
        <family val="2"/>
        <scheme val="minor"/>
      </rPr>
      <t xml:space="preserve"> Con el objeto de contratar servicios especiales se realizan estudios previos acordes a la normatividad y siguiendo los lineamientos de la Sociedad de Activos Especiales SAS, Se evidencia que el riesgo No. 25, es similar. 
</t>
    </r>
    <r>
      <rPr>
        <b/>
        <sz val="11"/>
        <color theme="1"/>
        <rFont val="Calibri"/>
        <family val="2"/>
        <scheme val="minor"/>
      </rPr>
      <t>* Gerencia de Sociedades en Liquidación: 100%;</t>
    </r>
    <r>
      <rPr>
        <sz val="11"/>
        <color theme="1"/>
        <rFont val="Calibri"/>
        <family val="2"/>
        <scheme val="minor"/>
      </rPr>
      <t xml:space="preserve">  La GSL no tiene contratos con terceros y/o proveedores por lo que no se realiza seguimiento contractual ni actividades de supervision.
</t>
    </r>
    <r>
      <rPr>
        <b/>
        <sz val="11"/>
        <color theme="1"/>
        <rFont val="Calibri"/>
        <family val="2"/>
        <scheme val="minor"/>
      </rPr>
      <t xml:space="preserve">*Gerencia de Talento Humano: 100%; </t>
    </r>
    <r>
      <rPr>
        <sz val="11"/>
        <color theme="1"/>
        <rFont val="Calibri"/>
        <family val="2"/>
        <scheme val="minor"/>
      </rPr>
      <t xml:space="preserve">La información reposa en las siguientes rutas:
\\fileserver\publica\1001 - Usuarios\210 - Gerencia Talento Humano\fsalazar\SAE\ESTUDIOS PREVIOS
</t>
    </r>
    <r>
      <rPr>
        <b/>
        <sz val="11"/>
        <color theme="1"/>
        <rFont val="Calibri"/>
        <family val="2"/>
        <scheme val="minor"/>
      </rPr>
      <t xml:space="preserve">* Gerencia Técnica: 100%; </t>
    </r>
    <r>
      <rPr>
        <sz val="11"/>
        <color theme="1"/>
        <rFont val="Calibri"/>
        <family val="2"/>
        <scheme val="minor"/>
      </rPr>
      <t xml:space="preserve">Se han realizado todos los estudios previos programados para el año 2021, detalle investigación de mercado y de igual manera se han ingresado en el aplicativo SEVEN 
</t>
    </r>
    <r>
      <rPr>
        <b/>
        <sz val="11"/>
        <color theme="1"/>
        <rFont val="Calibri"/>
        <family val="2"/>
        <scheme val="minor"/>
      </rPr>
      <t>* Oficina Gestión de la Información: (100%)</t>
    </r>
    <r>
      <rPr>
        <sz val="11"/>
        <color theme="1"/>
        <rFont val="Calibri"/>
        <family val="2"/>
        <scheme val="minor"/>
      </rPr>
      <t xml:space="preserve"> Se realizaron nueve estudios previos de 10 planeados, incluidas las modificaciones. Se radicaron en el ERP a través flujo. El faltante no fue aprobado por el área solicitante porque no se va adquirir
</t>
    </r>
    <r>
      <rPr>
        <b/>
        <sz val="11"/>
        <color theme="1"/>
        <rFont val="Calibri"/>
        <family val="2"/>
        <scheme val="minor"/>
      </rPr>
      <t>* Oficina Control Interno: (N/A)</t>
    </r>
    <r>
      <rPr>
        <sz val="11"/>
        <color theme="1"/>
        <rFont val="Calibri"/>
        <family val="2"/>
        <scheme val="minor"/>
      </rPr>
      <t xml:space="preserve"> La Oficina de Control Interno no es supervisor de algún servicio o producto contratado.
</t>
    </r>
    <r>
      <rPr>
        <b/>
        <sz val="11"/>
        <color theme="1"/>
        <rFont val="Calibri"/>
        <family val="2"/>
        <scheme val="minor"/>
      </rPr>
      <t>* Regional Occidente: (100%)</t>
    </r>
    <r>
      <rPr>
        <sz val="11"/>
        <color theme="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t>
    </r>
    <r>
      <rPr>
        <b/>
        <sz val="11"/>
        <color theme="1"/>
        <rFont val="Calibri"/>
        <family val="2"/>
        <scheme val="minor"/>
      </rPr>
      <t>* Regional Norte: (100%)</t>
    </r>
    <r>
      <rPr>
        <sz val="11"/>
        <color theme="1"/>
        <rFont val="Calibri"/>
        <family val="2"/>
        <scheme val="minor"/>
      </rPr>
      <t xml:space="preserve"> Finalizado. La Regional se encuentra a la espera de que las Gerencias de Contratos e Inmuebles surtan el procedimiento para la selección y contratación de los contratistas ROM y logístico.
</t>
    </r>
    <r>
      <rPr>
        <b/>
        <sz val="11"/>
        <color theme="1"/>
        <rFont val="Calibri"/>
        <family val="2"/>
        <scheme val="minor"/>
      </rPr>
      <t xml:space="preserve">* Regional Centro Oriente: (100%) </t>
    </r>
    <r>
      <rPr>
        <sz val="11"/>
        <color theme="1"/>
        <rFont val="Calibri"/>
        <family val="2"/>
        <scheme val="minor"/>
      </rPr>
      <t xml:space="preserve">En el 2021 la RCO realizo tres estudios predio para la suscripcion de contratos para ROM, logistica y apoyo a la gerencia en temas de gestion, estrategicos y comerciales.
</t>
    </r>
    <r>
      <rPr>
        <b/>
        <sz val="11"/>
        <color theme="1"/>
        <rFont val="Calibri"/>
        <family val="2"/>
        <scheme val="minor"/>
      </rPr>
      <t xml:space="preserve">* GIT Archivo y Correspondencia: (100%) </t>
    </r>
    <r>
      <rPr>
        <sz val="11"/>
        <color theme="1"/>
        <rFont val="Calibri"/>
        <family val="2"/>
        <scheme val="minor"/>
      </rPr>
      <t xml:space="preserve">Se registra todo el proceso en el sistema ERP para dar cumplimineto a los procedimientos y procesos contractuales
</t>
    </r>
    <r>
      <rPr>
        <b/>
        <sz val="11"/>
        <color theme="1"/>
        <rFont val="Calibri"/>
        <family val="2"/>
        <scheme val="minor"/>
      </rPr>
      <t>* GIT Administrativa: (100%)</t>
    </r>
    <r>
      <rPr>
        <sz val="11"/>
        <color theme="1"/>
        <rFont val="Calibri"/>
        <family val="2"/>
        <scheme val="minor"/>
      </rPr>
      <t xml:space="preserve"> Los procesos de contratación administrados por el  GIT de Servicios administrativos son generados partiendo de una necesidad o requerimiento, teniendo en cuenta que esta es un área de servicio, por lo que se realiza una justificación y organización soportes que cumplen con lo establecido en el Manual de Contratación.
GIT Aseguramiento de la Información: (100%) A la fecha este  GIT no ha realizado estudios previos para contratación.
</t>
    </r>
    <r>
      <rPr>
        <b/>
        <sz val="11"/>
        <color theme="1"/>
        <rFont val="Calibri"/>
        <family val="2"/>
        <scheme val="minor"/>
      </rPr>
      <t xml:space="preserve">* Oficina Comunicaciones y Atención al Ciudadano: (100%) </t>
    </r>
    <r>
      <rPr>
        <sz val="11"/>
        <color theme="1"/>
        <rFont val="Calibri"/>
        <family val="2"/>
        <scheme val="minor"/>
      </rPr>
      <t>No se materializó el riesgo.  
La Oficina de Comunicaciones y Atención al Ciudadano en virtud del principio de planeación, realiza en los procesos de contratación la evaluación de las necesidades de acuerdo con las actividades de la Entidad conforme a  lo establecido en el Plan de Acción y Plan Anticorrupción. 
Las solicitudes de contratación de esta área se realizan acuerdo con las necesidades que presentadas sustentadas en el P-BS1-023 Elaboración y Actualización del Plan Anual de Adquisiciones</t>
    </r>
  </si>
  <si>
    <t>Aplicación del Procedimiento de ROM y Formato de Solicitud de Aprobación de ROM</t>
  </si>
  <si>
    <t>( Activos con validación de solicitudes ROM /Activos con solicitud ROM )*100%</t>
  </si>
  <si>
    <r>
      <rPr>
        <b/>
        <sz val="11"/>
        <color theme="1"/>
        <rFont val="Calibri"/>
        <family val="2"/>
        <scheme val="minor"/>
      </rPr>
      <t>* Regional Sur Occidente</t>
    </r>
    <r>
      <rPr>
        <sz val="11"/>
        <color theme="1"/>
        <rFont val="Calibri"/>
        <family val="2"/>
        <scheme val="minor"/>
      </rPr>
      <t xml:space="preserve">: (100%) se gestionan en su totalidad las obras aprobadas en comités regionales y técnicos, mediante el contrato ROM 088-2019
</t>
    </r>
    <r>
      <rPr>
        <b/>
        <sz val="11"/>
        <color theme="1"/>
        <rFont val="Calibri"/>
        <family val="2"/>
        <scheme val="minor"/>
      </rPr>
      <t>* Regional Occidente</t>
    </r>
    <r>
      <rPr>
        <sz val="11"/>
        <color theme="1"/>
        <rFont val="Calibri"/>
        <family val="2"/>
        <scheme val="minor"/>
      </rPr>
      <t xml:space="preserve">: (78%) La Regional solo cuenta con un profesional par atender este procedimiento.
</t>
    </r>
    <r>
      <rPr>
        <b/>
        <sz val="11"/>
        <color theme="1"/>
        <rFont val="Calibri"/>
        <family val="2"/>
        <scheme val="minor"/>
      </rPr>
      <t>* Regional Norte:</t>
    </r>
    <r>
      <rPr>
        <sz val="11"/>
        <color theme="1"/>
        <rFont val="Calibri"/>
        <family val="2"/>
        <scheme val="minor"/>
      </rPr>
      <t xml:space="preserve"> (93%) Se realizan 84 obras de ROM sobre 90 solicitudes de ROM en el 2021
</t>
    </r>
    <r>
      <rPr>
        <b/>
        <sz val="11"/>
        <color theme="1"/>
        <rFont val="Calibri"/>
        <family val="2"/>
        <scheme val="minor"/>
      </rPr>
      <t>* Regional Centro Oriente:</t>
    </r>
    <r>
      <rPr>
        <sz val="11"/>
        <color theme="1"/>
        <rFont val="Calibri"/>
        <family val="2"/>
        <scheme val="minor"/>
      </rPr>
      <t xml:space="preserve"> (100%) Se cumple con las intervenciones a los inmuebles según lo aprobado por el comité de negocios regional y se ejecutan mediante el contrato ROM 083-2021 o si se autoriza la obra con el cruce contra canon de arrendamiento según el caso expuesto al comité regional.</t>
    </r>
  </si>
  <si>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</si>
  <si>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</si>
  <si>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</si>
  <si>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</si>
  <si>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</si>
  <si>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</si>
  <si>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 xml:space="preserve">No se reporta para el cuarto trimestre. El último reporte corresponde a: 
La convocatoria 01-2021 se registraron 683 aspirantes, 211 cumplieron con el requisito del pagaré y carta de instrucciones y 19 aspirantes cumplieron con todas las etapas del proceso y procedio el ingreso al registro de depositarios provisionales y liquidadores.
La convocatoria 02-2021, al cierere del segundo trimestre se encuentra en etapa de evaluación, por lo que no se tiene el resutlado final de ingreso al registro </t>
  </si>
  <si>
    <t>NO</t>
  </si>
  <si>
    <t>No se reportó gestión sobre el riesgo</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</si>
  <si>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</si>
  <si>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</si>
  <si>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</si>
  <si>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</si>
  <si>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</si>
  <si>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</si>
  <si>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</si>
  <si>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 xml:space="preserve">No se reporta para el cuarto trimestre. El último reporte corresponde a: 
La solictudes de actualización de datos recibidas se gestionaron a través de ticket, corresponde actualización de datos básicos </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</si>
  <si>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</si>
  <si>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</si>
  <si>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</si>
  <si>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</si>
  <si>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</si>
  <si>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</si>
  <si>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</si>
  <si>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t>De acuerdo a las modificaciones normativas y procedimentales se han venido adelantado actualizaciones en l aplataforma lo cual nos permitirá la consecución de informes de control mesuales.</t>
  </si>
  <si>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</si>
  <si>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</si>
  <si>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</si>
  <si>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r>
      <rPr>
        <b/>
        <sz val="11"/>
        <color theme="1"/>
        <rFont val="Calibri"/>
        <family val="2"/>
        <scheme val="minor"/>
      </rPr>
      <t>* Regional Occidente</t>
    </r>
    <r>
      <rPr>
        <sz val="11"/>
        <color theme="1"/>
        <rFont val="Calibri"/>
        <family val="2"/>
        <scheme val="minor"/>
      </rPr>
      <t xml:space="preserve">: (N/A) Se debe aclarar que solicitudes deben ser reportadas por el depositario ya que en el día a día resultan muchas solicitudes.
</t>
    </r>
    <r>
      <rPr>
        <b/>
        <sz val="11"/>
        <color theme="1"/>
        <rFont val="Calibri"/>
        <family val="2"/>
        <scheme val="minor"/>
      </rPr>
      <t>* Regional Norte:</t>
    </r>
    <r>
      <rPr>
        <sz val="11"/>
        <color theme="1"/>
        <rFont val="Calibri"/>
        <family val="2"/>
        <scheme val="minor"/>
      </rPr>
      <t xml:space="preserve"> (90%) Hay solicitudes que se escalan a otras gerencias o que se validan con más tiempo y no pueden ser atendidas
</t>
    </r>
    <r>
      <rPr>
        <b/>
        <sz val="11"/>
        <color theme="1"/>
        <rFont val="Calibri"/>
        <family val="2"/>
        <scheme val="minor"/>
      </rPr>
      <t>* Regional Centro Oriente</t>
    </r>
    <r>
      <rPr>
        <sz val="11"/>
        <color theme="1"/>
        <rFont val="Calibri"/>
        <family val="2"/>
        <scheme val="minor"/>
      </rPr>
      <t>: (100%) Por medio del plan que viene realizando la Gerencia Centro Oriente, se ha dado prioridad a la respuesta efectiva de solicitudes de Depositarios mediante correo electrónico, solicitudes formales y mesas de trabajo estratégicas que garantizan eficiencia en los procesos. De igual manera se unifico una plantilla pendiente por la aprobacion de la Oficina de Planeacion para realizar el seguimiento a los depositarios cada dos meses frente a las obligaciones, inmuebles asiganados y productividad obtenida en el bimestre.</t>
    </r>
  </si>
  <si>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</si>
  <si>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</si>
  <si>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</si>
  <si>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</si>
  <si>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r>
      <rPr>
        <b/>
        <sz val="11"/>
        <color theme="1"/>
        <rFont val="Calibri"/>
        <family val="2"/>
        <scheme val="minor"/>
      </rPr>
      <t>* Regional Sur Occidente:</t>
    </r>
    <r>
      <rPr>
        <sz val="11"/>
        <color theme="1"/>
        <rFont val="Calibri"/>
        <family val="2"/>
        <scheme val="minor"/>
      </rPr>
      <t xml:space="preserve"> (100%) se realiza la verificación de inventario, conforme la metodología y/o de acuerdo con los requerimientos realizados por cada área de la Regional (comercial, jurídica y operativa)
</t>
    </r>
    <r>
      <rPr>
        <b/>
        <sz val="11"/>
        <color theme="1"/>
        <rFont val="Calibri"/>
        <family val="2"/>
        <scheme val="minor"/>
      </rPr>
      <t>* Regional Occidente</t>
    </r>
    <r>
      <rPr>
        <sz val="11"/>
        <color theme="1"/>
        <rFont val="Calibri"/>
        <family val="2"/>
        <scheme val="minor"/>
      </rPr>
      <t xml:space="preserve">: (27%) Las visitas que se realizan por el area operativa corresponde a: Hallazgos, Acompañamiento firmas valuadoras, Entregas a CISA, Solicitudes de las demas areas
</t>
    </r>
    <r>
      <rPr>
        <b/>
        <sz val="11"/>
        <color theme="1"/>
        <rFont val="Calibri"/>
        <family val="2"/>
        <scheme val="minor"/>
      </rPr>
      <t>* Regional Norte</t>
    </r>
    <r>
      <rPr>
        <sz val="11"/>
        <color theme="1"/>
        <rFont val="Calibri"/>
        <family val="2"/>
        <scheme val="minor"/>
      </rPr>
      <t xml:space="preserve">: (100%) La coordinación operativa de la regional norte dispuso que independientemente el motivo de visita al inmueble (entrega o retoma) siempre se debe realizar un formato de visita de inspección donde se permita conocer el estado general de inmueble (condiciones generales de las dependencias, estado de ocupación, registro fotográfico, entre otros). Por tal motivo, no existen programas de seguimiento establecidos porque desde las actividades programadas en la coordinación operativa, juridica o comercial se realiza la respectiva validacion de las condiciones generales de los inmuebles. En el año 2021 se reportaron un total de 659 visitas de inspeccion a inmuebles. 
</t>
    </r>
    <r>
      <rPr>
        <b/>
        <sz val="11"/>
        <color theme="1"/>
        <rFont val="Calibri"/>
        <family val="2"/>
        <scheme val="minor"/>
      </rPr>
      <t>* Regional Centro Oriente:</t>
    </r>
    <r>
      <rPr>
        <sz val="11"/>
        <color theme="1"/>
        <rFont val="Calibri"/>
        <family val="2"/>
        <scheme val="minor"/>
      </rPr>
      <t xml:space="preserve"> (100%) Se cumple el indicador 100% debido a que se realizaron las visitas en el 2021 según el indicado reportado por la coordinacion operativa para el inventarios y las visias a las almacenadoras.</t>
    </r>
  </si>
  <si>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</si>
  <si>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</si>
  <si>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</si>
  <si>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r>
      <rPr>
        <b/>
        <sz val="11"/>
        <color theme="1"/>
        <rFont val="Calibri"/>
        <family val="2"/>
        <scheme val="minor"/>
      </rPr>
      <t xml:space="preserve">* Regional Sur Occidente: </t>
    </r>
    <r>
      <rPr>
        <sz val="11"/>
        <color theme="1"/>
        <rFont val="Calibri"/>
        <family val="2"/>
        <scheme val="minor"/>
      </rPr>
      <t xml:space="preserve">(100%) De acuerdo con la información recibida la meta de la RSO es 360 contratos (Se ajusta la base a esta cifra).  A diciembre de 2021 se suscribieron 190 contratos de transacción, 120 contratos comerciales, 140 contratos de vivienda y 5 contratos de mandato sin representación con opción de arrendamiento
</t>
    </r>
    <r>
      <rPr>
        <b/>
        <sz val="11"/>
        <color theme="1"/>
        <rFont val="Calibri"/>
        <family val="2"/>
        <scheme val="minor"/>
      </rPr>
      <t>* Regional Occidente</t>
    </r>
    <r>
      <rPr>
        <sz val="11"/>
        <color theme="1"/>
        <rFont val="Calibri"/>
        <family val="2"/>
        <scheme val="minor"/>
      </rPr>
      <t xml:space="preserve">: (45%) Se construye el indicador tomando en cuenta los contratos celebrados al año / folios con con estimado aprobado en estado ocupacion desocupado y ocupado
</t>
    </r>
    <r>
      <rPr>
        <b/>
        <sz val="11"/>
        <color theme="1"/>
        <rFont val="Calibri"/>
        <family val="2"/>
        <scheme val="minor"/>
      </rPr>
      <t>* Regional Norte:</t>
    </r>
    <r>
      <rPr>
        <sz val="11"/>
        <color theme="1"/>
        <rFont val="Calibri"/>
        <family val="2"/>
        <scheme val="minor"/>
      </rPr>
      <t xml:space="preserve"> (97%) se han dado 182 aprobaciones de las cuales se tienen que cinco se han desistido por favtores externos a la entidad como amenazas, el no deseo de pago de arrendatarios, etc
</t>
    </r>
    <r>
      <rPr>
        <b/>
        <sz val="11"/>
        <color theme="1"/>
        <rFont val="Calibri"/>
        <family val="2"/>
        <scheme val="minor"/>
      </rPr>
      <t>* Regional Centro Oriente:</t>
    </r>
    <r>
      <rPr>
        <sz val="11"/>
        <color theme="1"/>
        <rFont val="Calibri"/>
        <family val="2"/>
        <scheme val="minor"/>
      </rPr>
      <t xml:space="preserve"> (100%) Se realizaron a 31 de diciembre 523 contratos de arrendamiento superando la meta anual de 420 contratos y se llego a un cumplimiento final del 127% del indicador.  </t>
    </r>
  </si>
  <si>
    <t xml:space="preserve">Plan de Choque de RETOMA de inmuebles
</t>
  </si>
  <si>
    <t>* Solicitudes de desalojo
* Plan de retoma del inmueble
* Registro de diligencia de desalojo</t>
  </si>
  <si>
    <t>( Inmuebles con proceso de retoma/ Inmuebles programados en plan de choque de retoma)*100%</t>
  </si>
  <si>
    <r>
      <rPr>
        <b/>
        <sz val="11"/>
        <color theme="1"/>
        <rFont val="Calibri"/>
        <family val="2"/>
        <scheme val="minor"/>
      </rPr>
      <t>* Regional Sur Occidente:</t>
    </r>
    <r>
      <rPr>
        <sz val="11"/>
        <color theme="1"/>
        <rFont val="Calibri"/>
        <family val="2"/>
        <scheme val="minor"/>
      </rPr>
      <t xml:space="preserve"> (42%)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
</t>
    </r>
    <r>
      <rPr>
        <b/>
        <sz val="11"/>
        <color theme="1"/>
        <rFont val="Calibri"/>
        <family val="2"/>
        <scheme val="minor"/>
      </rPr>
      <t>* Regional Occidente:</t>
    </r>
    <r>
      <rPr>
        <sz val="11"/>
        <color theme="1"/>
        <rFont val="Calibri"/>
        <family val="2"/>
        <scheme val="minor"/>
      </rPr>
      <t xml:space="preserve"> (59%) La base enviada para el plan choque de retomas para la Regional, contiene 3072 regsitros. Las Retomas se vienen realizando desde el año 2016.
</t>
    </r>
    <r>
      <rPr>
        <b/>
        <sz val="11"/>
        <color theme="1"/>
        <rFont val="Calibri"/>
        <family val="2"/>
        <scheme val="minor"/>
      </rPr>
      <t>* Regional Norte</t>
    </r>
    <r>
      <rPr>
        <sz val="11"/>
        <color theme="1"/>
        <rFont val="Calibri"/>
        <family val="2"/>
        <scheme val="minor"/>
      </rPr>
      <t xml:space="preserve">: (61%) El 10 de octubre del año 2021 se realizó un plan choque de retomas donde se programó la retoma 191 inmuebles con resolución de remoción vigente obteniendo como resultado un total de 117 inmuebles retomados por la regional norte a corte del 31 de octubre del 2021.
</t>
    </r>
    <r>
      <rPr>
        <b/>
        <sz val="11"/>
        <color theme="1"/>
        <rFont val="Calibri"/>
        <family val="2"/>
        <scheme val="minor"/>
      </rPr>
      <t>* Regional Centro Oriente</t>
    </r>
    <r>
      <rPr>
        <sz val="11"/>
        <color theme="1"/>
        <rFont val="Calibri"/>
        <family val="2"/>
        <scheme val="minor"/>
      </rPr>
      <t>: (77%) Se logra gestionar la entrega de 1038 inmuebles sobre los 1340 asignados a la Regional, quedando un saldo de 302 pendientes por entregar al Depositario; a su vez se realiza las gestionens pertinentes para las retomas asignadas a la Regional, de las cuales nos fueron asignadas 1379 gestionando 836 inmuebles retomados.</t>
    </r>
  </si>
  <si>
    <t xml:space="preserve">Capacitación constante en la ejecución de procedimientos </t>
  </si>
  <si>
    <t>* Capacitaciones realizadas</t>
  </si>
  <si>
    <t>( Capacitaciones realizadas/ Capacitaciones programadas)*100%</t>
  </si>
  <si>
    <t>Se propende por la asistencia a las capacitaciones programadas</t>
  </si>
  <si>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</si>
  <si>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</si>
  <si>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</si>
  <si>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</si>
  <si>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</si>
  <si>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</si>
  <si>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t>T1: De las 55 sentencias recibidas se registraron en el aplicativo 53.
T2: En el segundo Trimestre se recibieron y registraron 105 sentenciasde devolucion correspondientes a 249 activos        
T3: se recibieron y registraron 72 sentencias para un total acumulado de 229 sentencias que corresponden a 514 activos.
T4: Se recibieron y se registraron 46 sentencias de devolución en el sistema, correspondientes a 126 activos
para un total de 278 sentencias durante la vigencia del 2021</t>
  </si>
  <si>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</si>
  <si>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</si>
  <si>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t>En el año 2021, se realizaron 1218 estudios juridicos de bienes objetos de devolución, sobre 1493 ordenes de judiciales de devolución. "\\fileserver\publica\3 - Gerencia Jurídica\1. DEFENSA JUDICIAL -G.A.L\12. SOPORTE DE INDICADORES\IV TRIMESTRE\RIESGOS OPERATIVOS - CORRUPCIÓN\DEVOLUCIONES"</t>
  </si>
  <si>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</si>
  <si>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</si>
  <si>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t>Se esta gestionando la elaboración de estados de cuenta con miras a que estas se encuentren al día conforme las entregas materiales reportadas por las regionales.</t>
  </si>
  <si>
    <t>(Bienes muebles con solicitud de devolución con alistamiento técnico /Bienes muebles con solicitudes de devolución)*100%</t>
  </si>
  <si>
    <t>La Gerencia de Bienes Muebles informa que este procedimiento está a cargo del GIT de Aseguramiento de la Info y no corresponde a su competencia</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</si>
  <si>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</si>
  <si>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</si>
  <si>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</si>
  <si>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r>
      <rPr>
        <b/>
        <sz val="11"/>
        <color theme="1"/>
        <rFont val="Calibri"/>
        <family val="2"/>
        <scheme val="minor"/>
      </rPr>
      <t>Gerencia de Sociedades Activas</t>
    </r>
    <r>
      <rPr>
        <sz val="11"/>
        <color theme="1"/>
        <rFont val="Calibri"/>
        <family val="2"/>
        <scheme val="minor"/>
      </rPr>
      <t xml:space="preserve">: Para el 4to trimestre del 2021, no se presentaron devoluciones, no existen resolución de devoluciones
</t>
    </r>
    <r>
      <rPr>
        <b/>
        <sz val="11"/>
        <color theme="1"/>
        <rFont val="Calibri"/>
        <family val="2"/>
        <scheme val="minor"/>
      </rPr>
      <t xml:space="preserve">
Gerencia de Sociedades en Liquidación:</t>
    </r>
    <r>
      <rPr>
        <sz val="11"/>
        <color theme="1"/>
        <rFont val="Calibri"/>
        <family val="2"/>
        <scheme val="minor"/>
      </rPr>
      <t xml:space="preserve"> 28% (18/40); De las 40 sociedades y establecimientos de comercio marcados como EN DEVOLUCION, se tiene acto administrativo en 18 casos. A partir del acto administrativo la GSL tramitó  el alistamiento de 5 casos.</t>
    </r>
  </si>
  <si>
    <t>* Informe de visita
* Acta de recepción y entrega</t>
  </si>
  <si>
    <t>(Activos objeto de devolución con entrega física/ Activos objeto de devolución)*100%</t>
  </si>
  <si>
    <r>
      <rPr>
        <b/>
        <sz val="11"/>
        <color theme="1"/>
        <rFont val="Calibri"/>
        <family val="2"/>
        <scheme val="minor"/>
      </rPr>
      <t>* Regional Sur Occidente</t>
    </r>
    <r>
      <rPr>
        <sz val="11"/>
        <color theme="1"/>
        <rFont val="Calibri"/>
        <family val="2"/>
        <scheme val="minor"/>
      </rPr>
      <t xml:space="preserve">: (100%) la regional realiza la gestión respecitva (notificación al propietario, entrega del bien y reporte para descargue) sobre los inmuebles notificados en devolución por el área jurídica, sin embargo, existen predios que no es factible entregar por rechazo de los propietarios y/o por la no localización efectiva de estos. 
</t>
    </r>
    <r>
      <rPr>
        <b/>
        <sz val="11"/>
        <color theme="1"/>
        <rFont val="Calibri"/>
        <family val="2"/>
        <scheme val="minor"/>
      </rPr>
      <t>* Regional Occidente:</t>
    </r>
    <r>
      <rPr>
        <sz val="11"/>
        <color theme="1"/>
        <rFont val="Calibri"/>
        <family val="2"/>
        <scheme val="minor"/>
      </rPr>
      <t xml:space="preserve"> (94%) los 4 que faltaron es debido a que el propietario no quiere atender la diligencia para poder cerrarla, ya que la devolución se haría sobre el inmueble ocupado por el propietario 
</t>
    </r>
    <r>
      <rPr>
        <b/>
        <sz val="11"/>
        <color theme="1"/>
        <rFont val="Calibri"/>
        <family val="2"/>
        <scheme val="minor"/>
      </rPr>
      <t>* Regional Norte:</t>
    </r>
    <r>
      <rPr>
        <sz val="11"/>
        <color theme="1"/>
        <rFont val="Calibri"/>
        <family val="2"/>
        <scheme val="minor"/>
      </rPr>
      <t xml:space="preserve"> (25%) Para este indicador puntualmente la regional presentó las siguientes dificultades, en especial para los procesos de devolución asociados con entregas al FRV (71 FMI):
*Bienes inmuebles con estado de ocupación “ocupado ilegalmente”, no se reciben con ocupación irregular tanto los beneficiaros de devoluciones como el FRV. Frente a esto, el proceso de desalojos por instrucción desde la Gerencia se centró en resultados orientados a la generación de productividad, por lo que, el número de desalojos para devolución agendados fue mínimo.
*Bienes inmuebles con estado de ocupación “desocupados”, en estos casospara el FRV no aceptan la entrega de los predios por la existencia de pasivos ante la falta de productividad.
*Bienes inmuebles con estado de ocupación “arrendados”, en estos casos no se ha podido realizar las entregas al FRV porque los predios cuentan con contratos de arrendamiento con cartera vencida, procesos ejecutivos y restitución de inmuebles en muchos casos. 
</t>
    </r>
    <r>
      <rPr>
        <b/>
        <sz val="11"/>
        <color theme="1"/>
        <rFont val="Calibri"/>
        <family val="2"/>
        <scheme val="minor"/>
      </rPr>
      <t>* Regional Centro Oriente</t>
    </r>
    <r>
      <rPr>
        <sz val="11"/>
        <color theme="1"/>
        <rFont val="Calibri"/>
        <family val="2"/>
        <scheme val="minor"/>
      </rPr>
      <t>: (67%) Los inmuebles objeto de devolución presentan dificultades para ubicar a los beneficiarios de las devoluciones; en caso de fallecimiento de los mismos, el inicio del juicio de sucesión, existen casos en los que no se ha logrado ubicar y contactar al propietario, también algunos se rehusan a recibir el inmueble.</t>
    </r>
  </si>
  <si>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</si>
  <si>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</si>
  <si>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</si>
  <si>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t>(Bienes muebles entregados/ Bienes muebles programados para entrega)*100%</t>
  </si>
  <si>
    <t>De los 63 bienes con orden de devolución fuerón entregados 45, el saldo no ha sido posible su entrega por imposibilidad de contacto con el beneficiario</t>
  </si>
  <si>
    <t>(Sociedades entregados/ Sociedades programados para entrega)*100%</t>
  </si>
  <si>
    <r>
      <rPr>
        <b/>
        <sz val="11"/>
        <color theme="1"/>
        <rFont val="Calibri"/>
        <family val="2"/>
        <scheme val="minor"/>
      </rPr>
      <t>Gerencia de Sociedades Activas</t>
    </r>
    <r>
      <rPr>
        <sz val="11"/>
        <color theme="1"/>
        <rFont val="Calibri"/>
        <family val="2"/>
        <scheme val="minor"/>
      </rPr>
      <t xml:space="preserve">: Para el 4to trimestre del 2021, no se presentaron devoluciones, no existen resolución de devoluciones
</t>
    </r>
    <r>
      <rPr>
        <b/>
        <sz val="11"/>
        <color theme="1"/>
        <rFont val="Calibri"/>
        <family val="2"/>
        <scheme val="minor"/>
      </rPr>
      <t>Gerencia de Sociedades en Liquidación:</t>
    </r>
    <r>
      <rPr>
        <sz val="11"/>
        <color theme="1"/>
        <rFont val="Calibri"/>
        <family val="2"/>
        <scheme val="minor"/>
      </rPr>
      <t xml:space="preserve"> 11%; De los 18 casos con acto administrativo de devolucion se tramito la entrega de 2 casos</t>
    </r>
  </si>
  <si>
    <t>* Sistema de información SIGMA acualizado con bien entregado</t>
  </si>
  <si>
    <t>(Activos con solicitud de entrega actualizados en aplicativo /Activos con solicitud de entrega)*100%</t>
  </si>
  <si>
    <t>Este GIT no tramita solicitudes de entrega en el aplicativo de administración SIGMA SAE, lo realizan directamente las regionales.</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</si>
  <si>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</si>
  <si>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</si>
  <si>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</si>
  <si>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</si>
  <si>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</si>
  <si>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</si>
  <si>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t>Elaboracion de Avalúos según su Categoria:
1. Por Enajenacion Temprana: 4085 folios de matricula inmobiliaria.
2. Por Extintos: 569 folios de matricula inmobiliaria.
3. Por Sociedades en Liquidacion: 774 folios de matricula inmobiliaria.
4. Por Sociedades Activas: 79 folios de matricula inmobiliaria.
Soporte Seguimiento Plan de acción acumulado 2021</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</si>
  <si>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</si>
  <si>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</si>
  <si>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</si>
  <si>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</si>
  <si>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</si>
  <si>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</si>
  <si>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t>Se realizan validaciones previas al cargue de informacion en los aplicativos. Se están adelantando mesas de trabajo para la aplicación de recuados provenientes de la facturación electrónica, así como para la identificación de recaudos a través de cupones.</t>
  </si>
  <si>
    <t xml:space="preserve">Instructivo para generación de cupón recaudo general
</t>
  </si>
  <si>
    <t>* Cupón de recaudo general generado impreso o en pdf</t>
  </si>
  <si>
    <t>(Recaudos de cupon  identificados/Recuados de cupon recibidos)*100%</t>
  </si>
  <si>
    <t>Se están adelantando mesas de trabajo para la aplicación de recuados provenientes de la facturación electrónica, así como para la identificación de recaudos a través de cupones.</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</si>
  <si>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</si>
  <si>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</si>
  <si>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</si>
  <si>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t>Consideramos que no es aplicable el indicador, teniendo en cuenta que los comprobantes de ingreso y egreso se efectuan al 100%, según la operatividad que se maneja en el area. Con la implementación del aplicativo Seven la información de pagos se encuentra disponible a través de los diferentes módulos.</t>
  </si>
  <si>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</si>
  <si>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</si>
  <si>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</si>
  <si>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t>Se deja pendiente el porcentaje de cumplimiento, teniendo en cuenta que no se entiende la medicion del indicador y se recuerda que no se lleva PyG por activo. La diligencia de secuestro par ingreso al inventario no corresponde a la Gerencia Financiera.</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</si>
  <si>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</si>
  <si>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</si>
  <si>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</si>
  <si>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</si>
  <si>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t>Todas las areas programan su presupuesto de acuerdo a la circular de programacion presupuestal.</t>
  </si>
  <si>
    <t xml:space="preserve">se verifica el cumplimiento del presupuesto para cada uno de los pagos realizados.
</t>
  </si>
  <si>
    <t>Se realiza el pago de todos los compromisos causados en el aplicativo Seven. La implemetación del aplicativo Seven permite llevar un mejor control de la ejecución  presupuestal de las áreas</t>
  </si>
  <si>
    <t>se realiza seguimiento a los ingresos presupuestados.</t>
  </si>
  <si>
    <t>Actualmente todas las operaciones de ingreso, se encuentran identificadas en el aplicativo contable, a excepcion de algunos recaudos pendientes por identificar. A comienzos de mes se realizan conciliaciones bancarias con el fin de depurar posibles partidas por identificar.</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</si>
  <si>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</si>
  <si>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</si>
  <si>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</si>
  <si>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</si>
  <si>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</si>
  <si>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</si>
  <si>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t xml:space="preserve"> Se realizó un cambio de metodología al validar los estados de cuenta se revisan las consignaciones  por cada depositario del estado de cuenta y se informa el saldo que tiene cada depostario en la cuenta contable pasiva, asi la gerencia de bienes inmuebles debe realizar un analisis de los activos y los saldos que tienen disponibles para afectar y de esta manera informan a la Gerencia financiera que valor del activo se debe afectar. Adicionalmente se cuenta con una base de datos que reposa en la gerencia de bienes inmuebles donde se alimenta cada vez que se realiza un estado de cuenta y si ya fue pago o no. La gerencia financiera cuenta con carpetas compartidas organizadas cronologicamente donde se puede consultar los estados de cuenta emitidos y radicados con sus respectivos soportes y los aplicativos donde fue consultada la informacion. Se debe revisar conjuntamente con la gerencia de bienes inmubles la informacion reportada por ambas areas.  La gerencia financiera cuando no cuenta con la informacion suficiente tanto para validar o pagar el estado de cuenta se realiza una devolucion formal por zeus y el aplicativo seven con las respectivas observaciones y cambios a realizar y asi mismo se debe realizar seguimiento posterior a la devolucion.</t>
  </si>
  <si>
    <t>Sistema de información Matrix con trazabilidad de los activos de información</t>
  </si>
  <si>
    <t>* Activos registrados en sistema de información Matrix con estados de cuenta</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</si>
  <si>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</si>
  <si>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</si>
  <si>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</si>
  <si>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</si>
  <si>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</si>
  <si>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</si>
  <si>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</si>
  <si>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t>Se elabora por parte de esta gerencia de manera efectiva el formato de afectación de activos de acuerdo a los estados de cuenta generados.</t>
  </si>
  <si>
    <t>* Formatos de certificación de afectación de activos diligenciada con la condición e información del mueble a afectar, cuando sea requerido (Pagos relacionados con el activo)</t>
  </si>
  <si>
    <t>La Gerencia de Bienes Muebles informa que este proceso no aplica para la Gerencia</t>
  </si>
  <si>
    <t>* Formatos de certificación de afectación de activos diligenciada con la condición e información de las sociedades a afectar, cuando sea requerido (Pagos relacionados con el activo)</t>
  </si>
  <si>
    <r>
      <rPr>
        <b/>
        <sz val="11"/>
        <color theme="1"/>
        <rFont val="Calibri"/>
        <family val="2"/>
        <scheme val="minor"/>
      </rPr>
      <t>Gerencia de Sociedades Activas:</t>
    </r>
    <r>
      <rPr>
        <sz val="11"/>
        <color theme="1"/>
        <rFont val="Calibri"/>
        <family val="2"/>
        <scheme val="minor"/>
      </rPr>
      <t xml:space="preserve"> El control se efectúa con Formatos Validadores de afectación de Activos</t>
    </r>
  </si>
  <si>
    <t>* Formatos de certificación de afectación de activos recibidos y revisados</t>
  </si>
  <si>
    <t>( Formatos de certificación de afectación revisados/ Formatos de certificación de afectación recibidos)*100%</t>
  </si>
  <si>
    <t>Consideramos que no es aplicable el indicador, teniendo en cuenta que los formatos de afectacón de activos revisados son el 100%, según la operatividad que se maneja. La Gerencia Financiera maneja el formato de afectación de activos dentro de los flujos de pagos que le radican las áreas. Con la implementación del aplicativo financiero Seven, se continúa manejando el formato de afectación directa de activos, el cual contiene el estado legal del activo asociado al pago.</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</si>
  <si>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</si>
  <si>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</si>
  <si>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</si>
  <si>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</si>
  <si>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</si>
  <si>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</si>
  <si>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t xml:space="preserve">Como parte del control de este riesgo la gerencia financiera mensualmente registra, revisa y analiza las causaciones y cada  cierre mensual de SAE y de FRISCO las areas de presupuesto, contabilidad y tesoreria informan que se realizará el cierre para que asi se registren las operaciones faltantes en el mes que afecte los libros contables y como resultado final se realiza la revision de los estados financieros para posteriormente ser publicados, los libros oficiales son descargados en PDF y se guardan en la carpeta compartida de libros oficiales y asi se lleva un control del riesgo. La gerencia financiera y el area de contabilidad realizan depuraciones en las diferentes cuentas para que los registros contables reflejen la realidad financiera de SAE y FRISCO. Adicionalmente se han venido realizando  reuniones con la vicepresidencia administrativa y financiera donde se exponen las operaciones contables mensuales mas significativas y se realizan las explicaciones de dichas variaciones. </t>
  </si>
  <si>
    <t>Se realizan conciliaciones de cada registro contable.</t>
  </si>
  <si>
    <t>* Registros contables
*Registro de conciliaciones realizadas</t>
  </si>
  <si>
    <t>(Conciliaciones de registros contables realizadas/ Concialiaciones de registros contables programadas)*100%</t>
  </si>
  <si>
    <t>El Area de contabilidad y de tesoreria realizan un trabajo conjunto para conciliar con las áreas correspondientes los registros contables ingresados al sistema, tales como conciliaciones bancarias, conciliaciones de cuentas por cobrar, conciliacion de inventarios, conciliacion de activos fijos y proyecto paz para SAE. De esta forma se busca mitigar el riesgo de error en los registros ya que dichas conciliaciones son revisadas y analizadas por las areas involucradas, dichas conciliaciones se encuentran en las carpetas compartidas de la gerencia financiera en pdf, dicha tarea se procura realizarla mensualmente y para informes  de la contaduria se realiza una revision general trimestralmente.</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</si>
  <si>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</si>
  <si>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</si>
  <si>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</si>
  <si>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</si>
  <si>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</si>
  <si>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</si>
  <si>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</si>
  <si>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</si>
  <si>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t>Para este trimestre no se programó ninguna capacitación</t>
  </si>
  <si>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</si>
  <si>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</si>
  <si>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</si>
  <si>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</si>
  <si>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Se realiza la gestión para todos las solicitudes, sin embargo, no es medible, dado el volumen que se puede generar de bloqueos y desbloqueos sobre un usuario.</t>
  </si>
  <si>
    <t>* Matriz de seguridad de usuarios y perfiles por aplicativo de correspondencia</t>
  </si>
  <si>
    <t>( Usuarios con permisos asignados aplicativo de correspondecia/ Solicitudes de creación de usuario en aplicativo de correspondencia)*100%</t>
  </si>
  <si>
    <t>Las solicitudes radicadas relacionadas con permisos para el cuarto trimestre de 2021 fueron atendidas oportunamente</t>
  </si>
  <si>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</si>
  <si>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</si>
  <si>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</si>
  <si>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t>Durante el cuarto trimestre de 2021 se radicaron 6 solicitudes de mantenimientos para el aplicactivo de correspondecia</t>
  </si>
  <si>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</si>
  <si>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</si>
  <si>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</si>
  <si>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t xml:space="preserve">Durante el cuarto trimestre de 2021 se radicaron 201 tickets relacionados con fallas de Zeus </t>
  </si>
  <si>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</si>
  <si>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</si>
  <si>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</si>
  <si>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FGD1-Formato control recepción comunicaciones de salida
Centralización de las comunicaciones con sistema zeus, en el cual se hace el seguimiento control y cierre del radicado
Consulta de las pruebas de entrega con las empresas de mensajeria.
Prueba de entrega de los correos enviados por 4-72 con correo certificado</t>
  </si>
  <si>
    <t>* Formato de control de comunicaciones internas entregadas (digital)</t>
  </si>
  <si>
    <t>( Comunicaciones direccionadas para trámite/ Comunicaciones recibidas)*100%</t>
  </si>
  <si>
    <t>Seguimiento de los radicados entregados a Archivo y Documentos a través del sistema zeus</t>
  </si>
  <si>
    <t>Seguimiento a ZEUS</t>
  </si>
  <si>
    <t>* Registros de correspondencia en Zeus</t>
  </si>
  <si>
    <t>(Solicitudes atendidas/ Solicitudes recibidas)*100%</t>
  </si>
  <si>
    <r>
      <rPr>
        <b/>
        <sz val="11"/>
        <color theme="1"/>
        <rFont val="Calibri"/>
        <family val="2"/>
        <scheme val="minor"/>
      </rPr>
      <t>* Gerencia de Asuntos Legales: 100%;</t>
    </r>
    <r>
      <rPr>
        <sz val="11"/>
        <color theme="1"/>
        <rFont val="Calibri"/>
        <family val="2"/>
        <scheme val="minor"/>
      </rPr>
      <t xml:space="preserve"> Se atendieron 446/446 solicitudes recibidas a través del sistema Zeus.
La ruta que identifica la evidencia:\\fileserver\publica\3 - Gerencia Jurídica\1. DEFENSA JUDICIAL -G.A.L\12. SOPORTE DE INDICADORES\IV TRIMESTRE\RIESGOS OPERATIVOS- CORRUPCIÓN\SOLICITUDES_ATENDIDAS </t>
    </r>
    <r>
      <rPr>
        <b/>
        <sz val="11"/>
        <color theme="1"/>
        <rFont val="Calibri"/>
        <family val="2"/>
        <scheme val="minor"/>
      </rPr>
      <t xml:space="preserve"> 
* Gerencia Comercial:</t>
    </r>
    <r>
      <rPr>
        <sz val="11"/>
        <color theme="1"/>
        <rFont val="Calibri"/>
        <family val="2"/>
        <scheme val="minor"/>
      </rPr>
      <t xml:space="preserve"> 95%; No se ha tramitado la totalidad de solicitudes, debido a que los insumos para estas deben ser suministrados por otras dependencias.
Evidencia: \\fileserver\publica\5 - Gerencia Comercial\INFORMES Y REPORTES\INDICADORES GESTION\2021 
</t>
    </r>
    <r>
      <rPr>
        <b/>
        <sz val="11"/>
        <color theme="1"/>
        <rFont val="Calibri"/>
        <family val="2"/>
        <scheme val="minor"/>
      </rPr>
      <t>* Gerencia de Contratos:</t>
    </r>
    <r>
      <rPr>
        <sz val="11"/>
        <color theme="1"/>
        <rFont val="Calibri"/>
        <family val="2"/>
        <scheme val="minor"/>
      </rPr>
      <t xml:space="preserve"> 100%; Se atendieron las 19 solicitudes de Zeus recibidas. En el año se atendieron 69 de 91 , las demás se devolvieron por falta de documentación 
</t>
    </r>
    <r>
      <rPr>
        <b/>
        <sz val="11"/>
        <color theme="1"/>
        <rFont val="Calibri"/>
        <family val="2"/>
        <scheme val="minor"/>
      </rPr>
      <t>* Gerencia Financiera: (100%</t>
    </r>
    <r>
      <rPr>
        <sz val="11"/>
        <color theme="1"/>
        <rFont val="Calibri"/>
        <family val="2"/>
        <scheme val="minor"/>
      </rPr>
      <t xml:space="preserve">) Se gestionan satisfactoriamente los zeus. Quedan pendientes aquellos que se recibieron sobre el término del trimestre
</t>
    </r>
    <r>
      <rPr>
        <b/>
        <sz val="11"/>
        <color theme="1"/>
        <rFont val="Calibri"/>
        <family val="2"/>
        <scheme val="minor"/>
      </rPr>
      <t>* Gerencia de Bienes Muebles: 87</t>
    </r>
    <r>
      <rPr>
        <sz val="11"/>
        <color theme="1"/>
        <rFont val="Calibri"/>
        <family val="2"/>
        <scheme val="minor"/>
      </rPr>
      <t xml:space="preserve">%; de los 3980 zeus recibidos en la GB se encuentran pendientes de respuesta 528 querepresentan el 13%
</t>
    </r>
    <r>
      <rPr>
        <b/>
        <sz val="11"/>
        <color theme="1"/>
        <rFont val="Calibri"/>
        <family val="2"/>
        <scheme val="minor"/>
      </rPr>
      <t xml:space="preserve">* Gerencia de Proyectos Especiales: </t>
    </r>
    <r>
      <rPr>
        <sz val="11"/>
        <color theme="1"/>
        <rFont val="Calibri"/>
        <family val="2"/>
        <scheme val="minor"/>
      </rPr>
      <t xml:space="preserve">100%; La totalidad de las solicitudes enviadas (7) fueron remitidas de manera adecuada a la Gerencia de Proyectos Especiales, lo que permitió dar respuesta en los tiempos establecidos.
</t>
    </r>
    <r>
      <rPr>
        <b/>
        <sz val="11"/>
        <color theme="1"/>
        <rFont val="Calibri"/>
        <family val="2"/>
        <scheme val="minor"/>
      </rPr>
      <t xml:space="preserve">* Gerencia de Sociedades Activas: </t>
    </r>
    <r>
      <rPr>
        <sz val="11"/>
        <color theme="1"/>
        <rFont val="Calibri"/>
        <family val="2"/>
        <scheme val="minor"/>
      </rPr>
      <t xml:space="preserve">58%; En el cuarto trimestre del año 2021, se recibieron 1625 solicitudes y se atendieron 938
</t>
    </r>
    <r>
      <rPr>
        <b/>
        <sz val="11"/>
        <color theme="1"/>
        <rFont val="Calibri"/>
        <family val="2"/>
        <scheme val="minor"/>
      </rPr>
      <t xml:space="preserve">* Gerencia de Sociedades en Liquidación: 88%;  </t>
    </r>
    <r>
      <rPr>
        <sz val="11"/>
        <color theme="1"/>
        <rFont val="Calibri"/>
        <family val="2"/>
        <scheme val="minor"/>
      </rPr>
      <t xml:space="preserve">La GSL recibio durante el año 2021 (4272) zeus y (576) PQR, de los cuales fueron atendidos 4259 - a 31 de diciembre se tenian 589 SIN RESPUESTA O TRAMITE
</t>
    </r>
    <r>
      <rPr>
        <b/>
        <sz val="11"/>
        <color theme="1"/>
        <rFont val="Calibri"/>
        <family val="2"/>
        <scheme val="minor"/>
      </rPr>
      <t>* Gerencia de Talento Humano:</t>
    </r>
    <r>
      <rPr>
        <sz val="11"/>
        <color theme="1"/>
        <rFont val="Calibri"/>
        <family val="2"/>
        <scheme val="minor"/>
      </rPr>
      <t xml:space="preserve"> 100%; Registros en aplicativo Zeus.
</t>
    </r>
    <r>
      <rPr>
        <b/>
        <sz val="11"/>
        <color theme="1"/>
        <rFont val="Calibri"/>
        <family val="2"/>
        <scheme val="minor"/>
      </rPr>
      <t>* Gerencia Técnica:</t>
    </r>
    <r>
      <rPr>
        <sz val="11"/>
        <color theme="1"/>
        <rFont val="Calibri"/>
        <family val="2"/>
        <scheme val="minor"/>
      </rPr>
      <t xml:space="preserve"> 100%; Se ha dado respuesta a 27 solicitudes todas en el tiempo establecido (dato 2 trimestre) durante el tercer y cuarto trimestre se siguieron contestando lOS documentos de Zeus
</t>
    </r>
    <r>
      <rPr>
        <b/>
        <sz val="11"/>
        <color theme="1"/>
        <rFont val="Calibri"/>
        <family val="2"/>
        <scheme val="minor"/>
      </rPr>
      <t>* Oficina Gestión de la Información: (100%</t>
    </r>
    <r>
      <rPr>
        <sz val="11"/>
        <color theme="1"/>
        <rFont val="Calibri"/>
        <family val="2"/>
        <scheme val="minor"/>
      </rPr>
      <t xml:space="preserve">) Este indicador no lo estamos generando. Sin embargo, los Zeus radicados a los funcionarios de la OGI para el cuartro trimestre fueron gestionados 
</t>
    </r>
    <r>
      <rPr>
        <b/>
        <sz val="11"/>
        <color theme="1"/>
        <rFont val="Calibri"/>
        <family val="2"/>
        <scheme val="minor"/>
      </rPr>
      <t>* Oficina Control Interno: (100%):</t>
    </r>
    <r>
      <rPr>
        <sz val="11"/>
        <color theme="1"/>
        <rFont val="Calibri"/>
        <family val="2"/>
        <scheme val="minor"/>
      </rPr>
      <t xml:space="preserve"> El 30 de noviembre de 2021 la Oficina de Control Interno recibio un requerimiento mediante correo electrónico sobre PRESUNTAS IRREGULARIDADES DERIVADAS DE LA ENTREGA DE LOS ACTIVOS ASOCIADOS - UNIDAD ECONOMICA FUNCIONAL MANTENIMIENTO AUTOMOTRIZ  MABERCENTRO.
La Oficina de Control Interno emitio respuesta mediante correo electrónico el 09 de diciembre de 2021.
</t>
    </r>
    <r>
      <rPr>
        <b/>
        <sz val="11"/>
        <color theme="1"/>
        <rFont val="Calibri"/>
        <family val="2"/>
        <scheme val="minor"/>
      </rPr>
      <t>* Regional Sur Occidente: (72%)</t>
    </r>
    <r>
      <rPr>
        <sz val="11"/>
        <color theme="1"/>
        <rFont val="Calibri"/>
        <family val="2"/>
        <scheme val="minor"/>
      </rPr>
      <t xml:space="preserve"> el aplicativo, un reporte que permita comparar las solicitudes recibidas vs las atendidas efectivamente, la presente comparación se realiza tomando como atendidas los zeus de salida (2021), excluyendo de estos las comunicaciones de desalojo y/o invitaciones a legalizar que no siempre responden a gestiones de requerimientos de terceros. es preciso indicar igualmente que, no todos los requerimientos cuentan con registro zeus, ya que ingresan por el aplicativo PQR. 
</t>
    </r>
    <r>
      <rPr>
        <b/>
        <sz val="11"/>
        <color theme="1"/>
        <rFont val="Calibri"/>
        <family val="2"/>
        <scheme val="minor"/>
      </rPr>
      <t xml:space="preserve">* Regional Occidente: (97%)  </t>
    </r>
    <r>
      <rPr>
        <sz val="11"/>
        <color theme="1"/>
        <rFont val="Calibri"/>
        <family val="2"/>
        <scheme val="minor"/>
      </rPr>
      <t xml:space="preserve">Se trabaja sobre los radicados recibidos dando respuesta oportuna, del total de solicitudes recbidas, 46 actualmente estan dentro del termino de respuesta y solo 1 se encuentra con terminos vencidos
</t>
    </r>
    <r>
      <rPr>
        <b/>
        <sz val="11"/>
        <color theme="1"/>
        <rFont val="Calibri"/>
        <family val="2"/>
        <scheme val="minor"/>
      </rPr>
      <t>* Regional Norte: (93%)</t>
    </r>
    <r>
      <rPr>
        <sz val="11"/>
        <color theme="1"/>
        <rFont val="Calibri"/>
        <family val="2"/>
        <scheme val="minor"/>
      </rPr>
      <t xml:space="preserve"> La Regional ha recibido 606  peticiones, de las cuales, 564 han sido atendidas de manera oportuna y cerradas en sistema; las 42 restantes se encuentran pendientes de trámite y cierre.
*</t>
    </r>
    <r>
      <rPr>
        <b/>
        <sz val="11"/>
        <color theme="1"/>
        <rFont val="Calibri"/>
        <family val="2"/>
        <scheme val="minor"/>
      </rPr>
      <t xml:space="preserve"> Regional Centro Oriente: (84%) </t>
    </r>
    <r>
      <rPr>
        <sz val="11"/>
        <color theme="1"/>
        <rFont val="Calibri"/>
        <family val="2"/>
        <scheme val="minor"/>
      </rPr>
      <t xml:space="preserve">Se llegó al cumplimiento del 84% del indicador teniendo en cuenta que se encuentran solicitudes en términos para dar respuesta.
</t>
    </r>
    <r>
      <rPr>
        <b/>
        <sz val="11"/>
        <color theme="1"/>
        <rFont val="Calibri"/>
        <family val="2"/>
        <scheme val="minor"/>
      </rPr>
      <t>* GIT Archivo y Correspondencia: (</t>
    </r>
    <r>
      <rPr>
        <sz val="11"/>
        <color theme="1"/>
        <rFont val="Calibri"/>
        <family val="2"/>
        <scheme val="minor"/>
      </rPr>
      <t xml:space="preserve">100%) 8795/8795
</t>
    </r>
    <r>
      <rPr>
        <b/>
        <sz val="11"/>
        <color theme="1"/>
        <rFont val="Calibri"/>
        <family val="2"/>
        <scheme val="minor"/>
      </rPr>
      <t>* GIT Administrativa: (100%)</t>
    </r>
    <r>
      <rPr>
        <sz val="11"/>
        <color theme="1"/>
        <rFont val="Calibri"/>
        <family val="2"/>
        <scheme val="minor"/>
      </rPr>
      <t xml:space="preserve"> la correspondencia de entrada recibida por esta área no es significativa, sin embargo las solicitudes de ese tipo , son debidamente gestionadas y respondidas a través del aplicativo de correspondencia establecido para tal caso.
Se realiza seguimiento y tramite a los registros de correspondencia dirigidos al área, por medio del aplicativo Zeus.
*</t>
    </r>
    <r>
      <rPr>
        <b/>
        <sz val="11"/>
        <color theme="1"/>
        <rFont val="Calibri"/>
        <family val="2"/>
        <scheme val="minor"/>
      </rPr>
      <t xml:space="preserve"> GIT Aseguramiento de la Información: (68%)</t>
    </r>
    <r>
      <rPr>
        <sz val="11"/>
        <color theme="1"/>
        <rFont val="Calibri"/>
        <family val="2"/>
        <scheme val="minor"/>
      </rPr>
      <t xml:space="preserve"> A la fecha el GIT tiene pendientes de tramite 187 radicados,  los soportes se pueden evidenciar en la carpeta Compartida 43, subcarpeta GIT Aseguramiento, Mapa de Riesgos Cuarto T.
</t>
    </r>
    <r>
      <rPr>
        <b/>
        <sz val="11"/>
        <color theme="1"/>
        <rFont val="Calibri"/>
        <family val="2"/>
        <scheme val="minor"/>
      </rPr>
      <t>* Oficina Comunicaciones y Atención al Ciudadano: (100%</t>
    </r>
    <r>
      <rPr>
        <sz val="11"/>
        <color theme="1"/>
        <rFont val="Calibri"/>
        <family val="2"/>
        <scheme val="minor"/>
      </rPr>
      <t>) No se materializó el riesgo. 
La Oficina de Comunicaciones y Atención al Ciudadano atendio 10 solicitudes que fueron contestasdas  oportunamente y que le son asignadas  conmforme al N-CA2-053 Lineamientos para la adecuada atención requerimientos allegados a SAE.</t>
    </r>
  </si>
  <si>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</si>
  <si>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</si>
  <si>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</si>
  <si>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</si>
  <si>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</si>
  <si>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</si>
  <si>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t>Se tiene formato para las transferecnias de las dependencias al archivo: F-GD2-321 Formato Transferencia de expedientes al Archivo Central y F-GD2-185 Transferencia de documentos para archivar en expedientes, pero no requieren autorización por parte del Comité</t>
  </si>
  <si>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</si>
  <si>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</si>
  <si>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</si>
  <si>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En el procedimiento de transferencias documentales se establece que las dependencias hacen las transferencias cuando lo requieran.
Las hojas de control se tiene para las historias laborales y contratos de arrendamiento entregados por las regionales.</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</si>
  <si>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</si>
  <si>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</si>
  <si>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</si>
  <si>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 xml:space="preserve">Para el año 2021 se crearón unos GIT, y áreas solo falta esta información para la actualización de las TRD, pero esta actualización se realiza sólo bajo unas condiciones especiales, no es una actividad permanente
Todas áreas </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</si>
  <si>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</si>
  <si>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</si>
  <si>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</si>
  <si>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</si>
  <si>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</si>
  <si>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</si>
  <si>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</si>
  <si>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</si>
  <si>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</si>
  <si>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</si>
  <si>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</si>
  <si>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t>Durante el 2021 se han allegado y tramitado 133 solicitudes de conciliación y/o demandas.
La ruta que identifica la evidencia: \\fileserver\publica\3 - Gerencia Jurídica\1. DEFENSA JUDICIAL -G.A.L\12. SOPORTE DE INDICADORES\IV TRIMESTRE\RIESGOS OPERATIVOS - CORRUPCIÓN\DEMANDAS O SOLICITUDES DE CONCILIACION</t>
  </si>
  <si>
    <t xml:space="preserve">P-GJ2-079_Procedimiento_Atención_Conceptos_Juridicos
</t>
  </si>
  <si>
    <t>* Lineamientos de la defensa jurídica
* Conceptos jurídicos emitidos</t>
  </si>
  <si>
    <t>(Conceptos jurídicos emitidos/ Conceptos jurídicos solicitados)*100%</t>
  </si>
  <si>
    <t>Durante el 2021 se emitieron 147 conceptos/ 147 conceptos solicitados</t>
  </si>
  <si>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</si>
  <si>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</si>
  <si>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</si>
  <si>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t>Durante el 2021 se revisaron 1418 actos administrativos/ 1491 actos administrativos requeridos La ruta que identifica la evidencia: \\fileserver\publica\3 - Gerencia Jurídica\1. DEFENSA JUDICIAL -G.A.L\12. SOPORTE DE INDICADORES\IV TRIMESTRE\RIESGOS OPERATIVOS - CORRUPCIÓN\DEMANDAS O CONCEPTOS"</t>
  </si>
  <si>
    <t>P-GJ1-070_Procedimiento_Tutelas</t>
  </si>
  <si>
    <t>* Lineamientos de la defensa jurídica
* Base de datos de registro y gestión de tutelas
* Oficios de respuestas a tutelas</t>
  </si>
  <si>
    <t>(Tutelas con contestación/Total de tutelas recibidas)*100%</t>
  </si>
  <si>
    <t>En el 2021 se contestaron 842 acciones/ 842 tutelas recibidas. La ruta que identifica la evidencia: \\fileserver\publica\3 - Gerencia Jurídica\1. DEFENSA JUDICIAL -G.A.L\12. SOPORTE DE INDICADORES\IV TRIMESTRE\RIESGOS OPERATIVOS - CORRUPCIÓN\TUTELAS"</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</si>
  <si>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</si>
  <si>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</si>
  <si>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</si>
  <si>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</si>
  <si>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</si>
  <si>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</si>
  <si>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</si>
  <si>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</si>
  <si>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t>Teniendo en cuenta que las nececidades las aprueba el Comité de Contratos se llevaron 13 sesiones durante el 4T y 62 durante todo el año</t>
  </si>
  <si>
    <t xml:space="preserve">Aplicación Procedimiento elaboración de Estudios Previos
</t>
  </si>
  <si>
    <r>
      <rPr>
        <b/>
        <sz val="11"/>
        <color theme="1"/>
        <rFont val="Calibri"/>
        <family val="2"/>
        <scheme val="minor"/>
      </rPr>
      <t>* Gerencia de Asuntos Legales:</t>
    </r>
    <r>
      <rPr>
        <sz val="11"/>
        <color theme="1"/>
        <rFont val="Calibri"/>
        <family val="2"/>
        <scheme val="minor"/>
      </rPr>
      <t xml:space="preserve"> Se programaron 21 (18 Defensa, 1 Ingesa y 1 Debida diligencia, 1 transferencia de activos) Estudios previos para el cuarto trimestre.
La ruta que identifica la evidencia: \\fileserver\publica\3 - Gerencia Jurídica\1. DEFENSA JUDICIAL -G.A.L\12. SOPORTE DE INDICADORES\IV TRIMESTRE\RIESGOS OPERATIVOS - CORRUPCIÓN\DEMANDAS O SOLICITUDES DE CONCILIACION  
</t>
    </r>
    <r>
      <rPr>
        <b/>
        <sz val="11"/>
        <color theme="1"/>
        <rFont val="Calibri"/>
        <family val="2"/>
        <scheme val="minor"/>
      </rPr>
      <t xml:space="preserve">* Gerencia Comercial: </t>
    </r>
    <r>
      <rPr>
        <sz val="11"/>
        <color theme="1"/>
        <rFont val="Calibri"/>
        <family val="2"/>
        <scheme val="minor"/>
      </rPr>
      <t xml:space="preserve">(100) Se han realizado todos los estudios previos requeridos a la Gerencia Comercial
Evidencias: \\fileserver\publica\5 - Gerencia Comercial\CONTRATOS GERENCIA COMERCIAL 
</t>
    </r>
    <r>
      <rPr>
        <b/>
        <sz val="11"/>
        <color theme="1"/>
        <rFont val="Calibri"/>
        <family val="2"/>
        <scheme val="minor"/>
      </rPr>
      <t xml:space="preserve">* Gerencia de Contratos: </t>
    </r>
    <r>
      <rPr>
        <sz val="11"/>
        <color theme="1"/>
        <rFont val="Calibri"/>
        <family val="2"/>
        <scheme val="minor"/>
      </rPr>
      <t xml:space="preserve">Adicionalmente a los 23 estudios previos de contratos nuevos, se revisaron y tramitaron 85 estudios previos de modificaciones contractuales, para un total de 108. En el año fueron 273. 
</t>
    </r>
    <r>
      <rPr>
        <b/>
        <sz val="11"/>
        <color theme="1"/>
        <rFont val="Calibri"/>
        <family val="2"/>
        <scheme val="minor"/>
      </rPr>
      <t>* Gerencia Financiera:</t>
    </r>
    <r>
      <rPr>
        <sz val="11"/>
        <color theme="1"/>
        <rFont val="Calibri"/>
        <family val="2"/>
        <scheme val="minor"/>
      </rPr>
      <t xml:space="preserve"> (100%) Se realizó un nuevo proceso para la prestación del servicio de custodia del portafolio y se prorrógó el contrato de Revisoría Fiscal.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color theme="1"/>
        <rFont val="Calibri"/>
        <family val="2"/>
        <scheme val="minor"/>
      </rPr>
      <t xml:space="preserve">* Gerencia Inmuebles: </t>
    </r>
    <r>
      <rPr>
        <sz val="11"/>
        <color theme="1"/>
        <rFont val="Calibri"/>
        <family val="2"/>
        <scheme val="minor"/>
      </rPr>
      <t xml:space="preserve">Se han elaborado los correspondientes estudios previos de acuerdo con la necesidad de la gerencia.
</t>
    </r>
    <r>
      <rPr>
        <b/>
        <sz val="11"/>
        <color theme="1"/>
        <rFont val="Calibri"/>
        <family val="2"/>
        <scheme val="minor"/>
      </rPr>
      <t xml:space="preserve">* Gerencia de Bienes Muebles: </t>
    </r>
    <r>
      <rPr>
        <sz val="11"/>
        <color theme="1"/>
        <rFont val="Calibri"/>
        <family val="2"/>
        <scheme val="minor"/>
      </rPr>
      <t xml:space="preserve">100%;  Los contrato a cargo de la GBM uentan con los estudios previo correspondientes exigidos en los procedimientos de contratos
</t>
    </r>
    <r>
      <rPr>
        <b/>
        <sz val="11"/>
        <color theme="1"/>
        <rFont val="Calibri"/>
        <family val="2"/>
        <scheme val="minor"/>
      </rPr>
      <t>* Gerencia de Proyectos Especiales: 100%;</t>
    </r>
    <r>
      <rPr>
        <sz val="11"/>
        <color theme="1"/>
        <rFont val="Calibri"/>
        <family val="2"/>
        <scheme val="minor"/>
      </rPr>
      <t xml:space="preserve"> La totalidad de las solicitudes enviadas (7) fueron remitidas de manera adecuada a la Gerencia de Proyectos Especiales, lo que permitió dar respuesta en los tiempos establecidos.
</t>
    </r>
    <r>
      <rPr>
        <b/>
        <sz val="11"/>
        <color theme="1"/>
        <rFont val="Calibri"/>
        <family val="2"/>
        <scheme val="minor"/>
      </rPr>
      <t xml:space="preserve">* Gerencia de Sociedades Activas: 100%; </t>
    </r>
    <r>
      <rPr>
        <sz val="11"/>
        <color theme="1"/>
        <rFont val="Calibri"/>
        <family val="2"/>
        <scheme val="minor"/>
      </rPr>
      <t xml:space="preserve">Con el objeto de contratar servicios especiales se realizan estudios previos acordes a la normatividad y siguiendo los lineamientos de la Sociedad de Activos Especiales SAS, con el fin de evitar la contratación de un servicio innecesario. Se evidencia que el riesgo No. 26, es similar. 
</t>
    </r>
    <r>
      <rPr>
        <b/>
        <sz val="11"/>
        <color theme="1"/>
        <rFont val="Calibri"/>
        <family val="2"/>
        <scheme val="minor"/>
      </rPr>
      <t>* Gerencia de Sociedades en Liquidación: 100%;</t>
    </r>
    <r>
      <rPr>
        <sz val="11"/>
        <color theme="1"/>
        <rFont val="Calibri"/>
        <family val="2"/>
        <scheme val="minor"/>
      </rPr>
      <t xml:space="preserve"> La GSL no tiene contratos con terceros y/o proveedores por lo que no se realiza seguimiento contractual ni actividades de supervision.
</t>
    </r>
    <r>
      <rPr>
        <b/>
        <sz val="11"/>
        <color theme="1"/>
        <rFont val="Calibri"/>
        <family val="2"/>
        <scheme val="minor"/>
      </rPr>
      <t>* Gerencia de Talento Humano: 100%</t>
    </r>
    <r>
      <rPr>
        <sz val="11"/>
        <color theme="1"/>
        <rFont val="Calibri"/>
        <family val="2"/>
        <scheme val="minor"/>
      </rPr>
      <t xml:space="preserve">; La información reposa en las siguientes rutas:
\\fileserver\publica\1001 - Usuarios\210 - Gerencia Talento Humano\fsalazar\SAE\ESTUDIOS PREVIOS
</t>
    </r>
    <r>
      <rPr>
        <b/>
        <sz val="11"/>
        <color theme="1"/>
        <rFont val="Calibri"/>
        <family val="2"/>
        <scheme val="minor"/>
      </rPr>
      <t>* Gerencia Técnica: 100%</t>
    </r>
    <r>
      <rPr>
        <sz val="11"/>
        <color theme="1"/>
        <rFont val="Calibri"/>
        <family val="2"/>
        <scheme val="minor"/>
      </rPr>
      <t xml:space="preserve">; Se han realizado todos los estudios previos programados para el año 2021, detalle investigación de mercado y de igual manera se han ingresado en el aplicativo SEVEN 
</t>
    </r>
    <r>
      <rPr>
        <b/>
        <sz val="11"/>
        <color theme="1"/>
        <rFont val="Calibri"/>
        <family val="2"/>
        <scheme val="minor"/>
      </rPr>
      <t>* Oficina Gestión de la Información: (100%)</t>
    </r>
    <r>
      <rPr>
        <sz val="11"/>
        <color theme="1"/>
        <rFont val="Calibri"/>
        <family val="2"/>
        <scheme val="minor"/>
      </rPr>
      <t xml:space="preserve"> Los estudios previos fueron elaborados de acuerdo con los procedimiento establecidos en el proceso de contratación
</t>
    </r>
    <r>
      <rPr>
        <b/>
        <sz val="11"/>
        <color theme="1"/>
        <rFont val="Calibri"/>
        <family val="2"/>
        <scheme val="minor"/>
      </rPr>
      <t xml:space="preserve">* Oficina Control Interno: (N/A) </t>
    </r>
    <r>
      <rPr>
        <sz val="11"/>
        <color theme="1"/>
        <rFont val="Calibri"/>
        <family val="2"/>
        <scheme val="minor"/>
      </rPr>
      <t xml:space="preserve">La Oficina de Control Interno no es supervisor de algún servicio o producto contratado.
</t>
    </r>
    <r>
      <rPr>
        <b/>
        <sz val="11"/>
        <color theme="1"/>
        <rFont val="Calibri"/>
        <family val="2"/>
        <scheme val="minor"/>
      </rPr>
      <t>* Regional Occidente: (100%)</t>
    </r>
    <r>
      <rPr>
        <sz val="11"/>
        <color theme="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t>
    </r>
    <r>
      <rPr>
        <b/>
        <sz val="11"/>
        <color theme="1"/>
        <rFont val="Calibri"/>
        <family val="2"/>
        <scheme val="minor"/>
      </rPr>
      <t xml:space="preserve">* Regional Norte: (100%) </t>
    </r>
    <r>
      <rPr>
        <sz val="11"/>
        <color theme="1"/>
        <rFont val="Calibri"/>
        <family val="2"/>
        <scheme val="minor"/>
      </rPr>
      <t xml:space="preserve">Finalizado. La Regional está a la espera de que las Gerencias de Contratos e Inmuebles surtan el proceso para la selección del contratista logístico y ROM
</t>
    </r>
    <r>
      <rPr>
        <b/>
        <sz val="11"/>
        <color theme="1"/>
        <rFont val="Calibri"/>
        <family val="2"/>
        <scheme val="minor"/>
      </rPr>
      <t>* Regional Centro Oriente: (100%)</t>
    </r>
    <r>
      <rPr>
        <sz val="11"/>
        <color theme="1"/>
        <rFont val="Calibri"/>
        <family val="2"/>
        <scheme val="minor"/>
      </rPr>
      <t xml:space="preserve"> En el 2021 la RCO realizo tres estudios predio para la suscripcion de contratos para ROM, logistica y apoyo a la gerencia en temas de gestion, estrategicos y comerciales.
</t>
    </r>
    <r>
      <rPr>
        <b/>
        <sz val="11"/>
        <color theme="1"/>
        <rFont val="Calibri"/>
        <family val="2"/>
        <scheme val="minor"/>
      </rPr>
      <t xml:space="preserve">* GIT Archivo y Correspondencia: (100%) </t>
    </r>
    <r>
      <rPr>
        <sz val="11"/>
        <color theme="1"/>
        <rFont val="Calibri"/>
        <family val="2"/>
        <scheme val="minor"/>
      </rPr>
      <t xml:space="preserve">Se elabora estudios previos para la custodia de archivo: Inicio Transparencia y acceso a la información pública 8. Contratación 8.1 Publicación de la Información Contractual Procesos en curso 2021 Contratación Abreviada 4 de 2021 - Aseo al Archivo Central Términos de referencia
</t>
    </r>
    <r>
      <rPr>
        <b/>
        <sz val="11"/>
        <color theme="1"/>
        <rFont val="Calibri"/>
        <family val="2"/>
        <scheme val="minor"/>
      </rPr>
      <t xml:space="preserve">* GIT Administrativa: (100%) </t>
    </r>
    <r>
      <rPr>
        <sz val="11"/>
        <color theme="1"/>
        <rFont val="Calibri"/>
        <family val="2"/>
        <scheme val="minor"/>
      </rPr>
      <t xml:space="preserve">Al ser esta un área de servicio, todos los servicios o adquisición de bienes que se deben procesar son generados a raíz de una necesidad o requerimiento debidamente justificado y cumpliendo con lo establecido en el Manual de Contratación.
Los soportes y demás documentos que respaldan la necesidad de la contratación, son diligenciados y entregados al área contractual  (Estudios previos, análisis del sector, ofertas, entre otros).
Todas las solicitudes de contratación en sus etapas pre y contractual son debidamente registradas y procesadas en el aplicativo Seven.
* GIT Aseguramiento de la Información: (100%) A la fecha este  GIT no ha realizado estudios previos para contratación.
</t>
    </r>
    <r>
      <rPr>
        <b/>
        <sz val="11"/>
        <color theme="1"/>
        <rFont val="Calibri"/>
        <family val="2"/>
        <scheme val="minor"/>
      </rPr>
      <t>* Oficina Comunicaciones y Atención al Ciudadano: (100%)</t>
    </r>
    <r>
      <rPr>
        <sz val="11"/>
        <color theme="1"/>
        <rFont val="Calibri"/>
        <family val="2"/>
        <scheme val="minor"/>
      </rPr>
      <t xml:space="preserve"> No se materializó el riesgo.  
La Oficina de Comunicaciones y Atención al Ciudadano aplica el proceso de contratación conforme a los parametros establecidos por la Entidad en el aplicativo  ERP y el P-BS1-024 Procedimiento Elaboración Estudios Previos</t>
    </r>
  </si>
  <si>
    <t xml:space="preserve">Comité de Contratos
</t>
  </si>
  <si>
    <t xml:space="preserve">* Acta de comités </t>
  </si>
  <si>
    <t xml:space="preserve">(Comités de contratación realizados/ comités de contratación solicitados por necesidad) * 100% </t>
  </si>
  <si>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</si>
  <si>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</si>
  <si>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</si>
  <si>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</si>
  <si>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</si>
  <si>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</si>
  <si>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</si>
  <si>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</si>
  <si>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r>
      <rPr>
        <b/>
        <sz val="11"/>
        <color theme="1"/>
        <rFont val="Calibri"/>
        <family val="2"/>
        <scheme val="minor"/>
      </rPr>
      <t>* Gerencia de Asuntos Legales:</t>
    </r>
    <r>
      <rPr>
        <sz val="11"/>
        <color theme="1"/>
        <rFont val="Calibri"/>
        <family val="2"/>
        <scheme val="minor"/>
      </rPr>
      <t xml:space="preserve"> Se supervisaron: (GIT DEFENSA: 18 Rep Jud y Asesoria 6) ; GIT ASREC: 1 traducción, 1 composición accionaria)  26 Contratos.
La ruta que identifica la evidencia: \\fileserver\publica\3 - Gerencia Jurídica\1. DEFENSA JUDICIAL -G.A.L\12. SOPORTE DE INDICADORES\IV TRIMESTRE\RIESGOS OPERATIVOS - CORRUPCIÓN\CONTRATOS SUPERVISADOS"  
</t>
    </r>
    <r>
      <rPr>
        <b/>
        <sz val="11"/>
        <color theme="1"/>
        <rFont val="Calibri"/>
        <family val="2"/>
        <scheme val="minor"/>
      </rPr>
      <t>* Gerencia Comercial:</t>
    </r>
    <r>
      <rPr>
        <sz val="11"/>
        <color theme="1"/>
        <rFont val="Calibri"/>
        <family val="2"/>
        <scheme val="minor"/>
      </rPr>
      <t xml:space="preserve"> (100) Todos los contratos supervisados cuentan con informe, debidamente publicados en la página web de SAE.
Evidencias: https://www.saesas.gov.co/?idcategoria=1180 
*</t>
    </r>
    <r>
      <rPr>
        <b/>
        <sz val="11"/>
        <color theme="1"/>
        <rFont val="Calibri"/>
        <family val="2"/>
        <scheme val="minor"/>
      </rPr>
      <t>Gerencia Financiera: 100%;</t>
    </r>
    <r>
      <rPr>
        <sz val="11"/>
        <color theme="1"/>
        <rFont val="Calibri"/>
        <family val="2"/>
        <scheme val="minor"/>
      </rPr>
      <t xml:space="preserve"> Se lleva el registro mensual de los formatos de cumplimiento contractual. Estos se publican en la página web de la SAE. 
</t>
    </r>
    <r>
      <rPr>
        <b/>
        <sz val="11"/>
        <color theme="1"/>
        <rFont val="Calibri"/>
        <family val="2"/>
        <scheme val="minor"/>
      </rPr>
      <t>* Gerencia Inmuebles:</t>
    </r>
    <r>
      <rPr>
        <sz val="11"/>
        <color theme="1"/>
        <rFont val="Calibri"/>
        <family val="2"/>
        <scheme val="minor"/>
      </rPr>
      <t xml:space="preserve"> 100; Se han emitido los informes de ejecución y supervisión del contrato a cargo de esta gerencia.</t>
    </r>
    <r>
      <rPr>
        <b/>
        <sz val="11"/>
        <color theme="1"/>
        <rFont val="Calibri"/>
        <family val="2"/>
        <scheme val="minor"/>
      </rPr>
      <t xml:space="preserve"> 
* Gerencia de Bienes Muebles: </t>
    </r>
    <r>
      <rPr>
        <sz val="11"/>
        <color theme="1"/>
        <rFont val="Calibri"/>
        <family val="2"/>
        <scheme val="minor"/>
      </rPr>
      <t xml:space="preserve">100%: todos los informes de gestion contractua lde los contratos vigente a cargo de la GBM se encuentran actualizados y publicados en la pagina web de la Entidad
</t>
    </r>
    <r>
      <rPr>
        <b/>
        <sz val="11"/>
        <color theme="1"/>
        <rFont val="Calibri"/>
        <family val="2"/>
        <scheme val="minor"/>
      </rPr>
      <t>* Gerencia de Proyectos Especiales: 100%;</t>
    </r>
    <r>
      <rPr>
        <sz val="11"/>
        <color theme="1"/>
        <rFont val="Calibri"/>
        <family val="2"/>
        <scheme val="minor"/>
      </rPr>
      <t xml:space="preserve">Se hizo seguimiento a todos los contratos que la Gerencia ejerce la supervisión.
</t>
    </r>
    <r>
      <rPr>
        <b/>
        <sz val="11"/>
        <color theme="1"/>
        <rFont val="Calibri"/>
        <family val="2"/>
        <scheme val="minor"/>
      </rPr>
      <t xml:space="preserve">* Gerencia de Sociedades Activas: </t>
    </r>
    <r>
      <rPr>
        <sz val="11"/>
        <color theme="1"/>
        <rFont val="Calibri"/>
        <family val="2"/>
        <scheme val="minor"/>
      </rPr>
      <t xml:space="preserve">100%; Se verifica el cumplimiento de las actividades contratadas a través del informe de ejecución del contrato. Se evidencia que el riesgo No. 25 es similar
</t>
    </r>
    <r>
      <rPr>
        <b/>
        <sz val="11"/>
        <color theme="1"/>
        <rFont val="Calibri"/>
        <family val="2"/>
        <scheme val="minor"/>
      </rPr>
      <t>* Gerencia de Sociedades en Liquidación: 100%;</t>
    </r>
    <r>
      <rPr>
        <sz val="11"/>
        <color theme="1"/>
        <rFont val="Calibri"/>
        <family val="2"/>
        <scheme val="minor"/>
      </rPr>
      <t xml:space="preserve"> La GSL no tiene contratos con terceros y/o proveedores por lo que no se realiza seguimiento contractual ni actividades de supervision.
</t>
    </r>
    <r>
      <rPr>
        <b/>
        <sz val="11"/>
        <color theme="1"/>
        <rFont val="Calibri"/>
        <family val="2"/>
        <scheme val="minor"/>
      </rPr>
      <t>* Gerencia de Talento Humano: 100%</t>
    </r>
    <r>
      <rPr>
        <sz val="11"/>
        <color theme="1"/>
        <rFont val="Calibri"/>
        <family val="2"/>
        <scheme val="minor"/>
      </rPr>
      <t xml:space="preserve">; Lainformación reposa en las siguientes rutas:
\\fileserver\publica\1001 - Usuarios\210 - Gerencia Talento Humano\fsalazar\SAE\FACTURAS
</t>
    </r>
    <r>
      <rPr>
        <b/>
        <sz val="11"/>
        <color theme="1"/>
        <rFont val="Calibri"/>
        <family val="2"/>
        <scheme val="minor"/>
      </rPr>
      <t xml:space="preserve">* Gerencia Técnica: 100%; </t>
    </r>
    <r>
      <rPr>
        <sz val="11"/>
        <color theme="1"/>
        <rFont val="Calibri"/>
        <family val="2"/>
        <scheme val="minor"/>
      </rPr>
      <t xml:space="preserve">Se ha realizado los seguimientos correspondientes a los contratos vigentes año 2021
3 contratos : 1. Convenio IGAC; 2. 062-2018 Galería Inmobiliaria y; 3. 087 2021 Colliers international
</t>
    </r>
    <r>
      <rPr>
        <b/>
        <sz val="11"/>
        <color theme="1"/>
        <rFont val="Calibri"/>
        <family val="2"/>
        <scheme val="minor"/>
      </rPr>
      <t xml:space="preserve">* Oficina Gestión de la Información: (100%) </t>
    </r>
    <r>
      <rPr>
        <sz val="11"/>
        <color theme="1"/>
        <rFont val="Calibri"/>
        <family val="2"/>
        <scheme val="minor"/>
      </rPr>
      <t xml:space="preserve">Los informes de los  cincuenta contratos supervisados por la OGI, se encuentran actualizados según la forma  de pago, dado que dichos informes son entregados con la factura correspondiente.
</t>
    </r>
    <r>
      <rPr>
        <b/>
        <sz val="11"/>
        <color theme="1"/>
        <rFont val="Calibri"/>
        <family val="2"/>
        <scheme val="minor"/>
      </rPr>
      <t xml:space="preserve">* Oficina Control Interno: </t>
    </r>
    <r>
      <rPr>
        <sz val="11"/>
        <color theme="1"/>
        <rFont val="Calibri"/>
        <family val="2"/>
        <scheme val="minor"/>
      </rPr>
      <t xml:space="preserve">(N/A) La Oficina de Control Interno no es supervisor de algún servicio o producto contratado.
</t>
    </r>
    <r>
      <rPr>
        <b/>
        <sz val="11"/>
        <color theme="1"/>
        <rFont val="Calibri"/>
        <family val="2"/>
        <scheme val="minor"/>
      </rPr>
      <t xml:space="preserve">* Regional Sur Occidente: (100%) </t>
    </r>
    <r>
      <rPr>
        <sz val="11"/>
        <color theme="1"/>
        <rFont val="Calibri"/>
        <family val="2"/>
        <scheme val="minor"/>
      </rPr>
      <t xml:space="preserve">La regional cuenta con dos contratos en supervisión, el contrato ROM, y el contrato CAMARCA; para el caso especifico del contrato ROM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color theme="1"/>
        <rFont val="Calibri"/>
        <family val="2"/>
        <scheme val="minor"/>
      </rPr>
      <t>* Regioanal Occidente: (100%)</t>
    </r>
    <r>
      <rPr>
        <sz val="11"/>
        <color theme="1"/>
        <rFont val="Calibri"/>
        <family val="2"/>
        <scheme val="minor"/>
      </rPr>
      <t xml:space="preserve"> Se realizan de manera mensual los respectivos informes y se remiten para su publicacion en la pagina web de la entidad.
</t>
    </r>
    <r>
      <rPr>
        <b/>
        <sz val="11"/>
        <color theme="1"/>
        <rFont val="Calibri"/>
        <family val="2"/>
        <scheme val="minor"/>
      </rPr>
      <t>* Regional Centro Oriente: (100%)</t>
    </r>
    <r>
      <rPr>
        <sz val="11"/>
        <color theme="1"/>
        <rFont val="Calibri"/>
        <family val="2"/>
        <scheme val="minor"/>
      </rPr>
      <t xml:space="preserve"> Se realizo la supervision oportuno de los tres contratos suscritos para las intervenciones en ROM, contratos de logistica para la operatividad y el apoyo a la gerencia.
</t>
    </r>
    <r>
      <rPr>
        <b/>
        <sz val="11"/>
        <color theme="1"/>
        <rFont val="Calibri"/>
        <family val="2"/>
        <scheme val="minor"/>
      </rPr>
      <t>* GIT Archivo y Correspondencia: (100%)</t>
    </r>
    <r>
      <rPr>
        <sz val="11"/>
        <color theme="1"/>
        <rFont val="Calibri"/>
        <family val="2"/>
        <scheme val="minor"/>
      </rPr>
      <t xml:space="preserve"> Cada mes se genera el informe de ejecución y certificado de cumplimiento de los contratos vigentes y  y se publican en la página web:
Inicio Transparencia y acceso a la información pública 8. Contratación 8.2 Publicación de la Ejecución de Contratos Informes de Gestión Contractual Vicepresidencia Administrativa y financiera Informes de Ejecución 2021 Informes de Ejecución de Contrato Servicios Postales Nacionales S.A Informe de Ejecución de Contrato Diciembre Servicios Postales Nacionales S.A
</t>
    </r>
    <r>
      <rPr>
        <b/>
        <sz val="11"/>
        <color theme="1"/>
        <rFont val="Calibri"/>
        <family val="2"/>
        <scheme val="minor"/>
      </rPr>
      <t>* GIT Administrativa: (100%)</t>
    </r>
    <r>
      <rPr>
        <sz val="11"/>
        <color theme="1"/>
        <rFont val="Calibri"/>
        <family val="2"/>
        <scheme val="minor"/>
      </rPr>
      <t xml:space="preserve"> El GIT de servicios administrativos mensualmente elabora los Informes de Ejecución de todos los contratos y ordenes de servicio que maneja esta área y que son supervisados por el Vicepresidente Administrativo y Financiero, documento que es firmado por el supervisor y que se resguarda en la carpeta física de supervisión del contrato u orden de servicio. Igualmente se carga en la pagina Web de la SAE.
En cuanto a la liquidación de contratos, las actas e informes finales son debidamente generadas con su correspondiente certificación de pagos emitida por la gerencia financiera y aprobación del área jurídica, para posteriormente tramitar la firma entre las partes.
</t>
    </r>
    <r>
      <rPr>
        <b/>
        <sz val="11"/>
        <color theme="1"/>
        <rFont val="Calibri"/>
        <family val="2"/>
        <scheme val="minor"/>
      </rPr>
      <t>* GIT Aseguramiento de la Información: (100%)</t>
    </r>
    <r>
      <rPr>
        <sz val="11"/>
        <color theme="1"/>
        <rFont val="Calibri"/>
        <family val="2"/>
        <scheme val="minor"/>
      </rPr>
      <t xml:space="preserve"> Este GIT no realiza supervisión de contratos.
</t>
    </r>
    <r>
      <rPr>
        <b/>
        <sz val="11"/>
        <color theme="1"/>
        <rFont val="Calibri"/>
        <family val="2"/>
        <scheme val="minor"/>
      </rPr>
      <t xml:space="preserve">* Oficina Comunicaciones y Atención al Ciudadano: (100%) </t>
    </r>
    <r>
      <rPr>
        <sz val="11"/>
        <color theme="1"/>
        <rFont val="Calibri"/>
        <family val="2"/>
        <scheme val="minor"/>
      </rPr>
      <t>No se materializó el riesgo.
La Oficina de Comunicaciones y Atención al Ciudadano, realiza los informes de ejecución mensual y procede a liquidar los contratos ya ejecutados como se evidencia en las carpetas de supervisión conforme a lo establecido en el Manual de Contratos. Para el 2021 se tuvieron 6 contratos a  los cuales se realizó el seguimiento correspondiente.</t>
    </r>
  </si>
  <si>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</si>
  <si>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</si>
  <si>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</si>
  <si>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</si>
  <si>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</si>
  <si>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</si>
  <si>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t>De los 23 contratos nuevos del 4T solo dos no tuvieron garantías de cumplimiento: 1. El suscrito con el IGAC por ser un convenio interadministrativo y 2. Las pólizas de vida y exequias que no requierian al ser las mismas garantías, los contratos</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</si>
  <si>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</si>
  <si>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</si>
  <si>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</si>
  <si>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</si>
  <si>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</si>
  <si>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</si>
  <si>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</si>
  <si>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</si>
  <si>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t xml:space="preserve">No se materializó el riesgo. 
Con el proposito de mitigar el riesgo en la Entidad la  Oficina de Comunicaciones y Atención al Ciudadano aplica los controles establecidos en el procedimiento de atención, seguimiento y control a requerimientos P-CA2-033 para evitar respuestas extemporaneas con las alertas de vencimiento dirigidas a vicepresidentes, gerentes y/o jefes de oficina y servidores responsables de la gestión. Los requerimientos de alertamiento se  encuentran previamente  parametrizados en el sistema de gestion documental cumpliendo con el control correspondiente.   </t>
  </si>
  <si>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</si>
  <si>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</si>
  <si>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</si>
  <si>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t xml:space="preserve">No se ha materializado el riesgo. 
Con el proposito de mitigar el riesgo en la Entidad la  Oficina de Comunicaciones y Atención al Ciudadano aplica los controles previos automaticos y posteeriuores manuales establecidos en el procedimiento de atención, seguimiento y control a requerimientos P-CA2-033 realizando seguimiento a cada una de las PQR que ingresan a la Entidad desde la radicación hasta la respuesta.
Adicionalmente enmite reportes mensuales y trimestarles de PQR conforme a la ley 1712 de 2014 (ley de transparencia y acceso a la información) En lo correspondiente al 2021 se recepcionaron 16.038 PQRS </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</si>
  <si>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</si>
  <si>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</si>
  <si>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</si>
  <si>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</si>
  <si>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</si>
  <si>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</si>
  <si>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</si>
  <si>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t>Se realizaron todas las actas de comité directivo durante la vigencia 2021, las cuales se encuentran alojados en la intranet. Algunas actas se encuentran en proceso de firma del presidente de la compañìa</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</si>
  <si>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</si>
  <si>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</si>
  <si>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</si>
  <si>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</si>
  <si>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</si>
  <si>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</si>
  <si>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</si>
  <si>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</si>
  <si>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</si>
  <si>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</si>
  <si>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</si>
  <si>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</si>
  <si>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</si>
  <si>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t>En el mes de noviembre se realiza la aprobación al proyecto del levantamiento de cargas, por lo anterior: del total de (155) vacantes (118) de ellas fueron cargos con objeto de provisión de la empresa temporal cuyo contrato se terminó el pasado 31 de diciembre de 2021, por lo tanto, la contratación se llevara a cabo durante el primer trimestre del 2022, adicionalmente en el estudio de cargas se aprobaron 37 cargos para las areas Juridica y tecnica, de igual forma, 12 vacantes se tenian establecidas de acuerdo al dimensionamiento inicial.</t>
  </si>
  <si>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</si>
  <si>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</si>
  <si>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</si>
  <si>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Del total de  155 vacantes 118 de ellas fueron cargos con objeto de provisión de la empresa temporal cuyo contrato se terminó el pasado 31 de diciembre de 2021, por lo tanto, la contratación se llevara a cabo durante el primer trimestre del 2022, dadicionalmente en el estudio de cargas se aprobaron 37 cargos  para las areas Juridica y tecnica, de igual forma, 12 vacantes se tenian establecidas de acuerdo al dimensionamiento inicial.</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</si>
  <si>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</si>
  <si>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</si>
  <si>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</si>
  <si>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</si>
  <si>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</si>
  <si>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</si>
  <si>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</si>
  <si>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</si>
  <si>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</si>
  <si>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</si>
  <si>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</si>
  <si>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</si>
  <si>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t>En total para el 2021 se programaron (25) capacitaciones las cuales se desarrollaron en su totalidad.</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</si>
  <si>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</si>
  <si>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</si>
  <si>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</si>
  <si>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</si>
  <si>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</si>
  <si>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</si>
  <si>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</si>
  <si>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</si>
  <si>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</si>
  <si>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</si>
  <si>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</si>
  <si>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</si>
  <si>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</si>
  <si>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t>En el 2021 todos los movimientos de activos de tipo PPE fueron registrados en el aplicativo ERP para registro y control.
Realización de la toma física de inventarios de activos fijos total en cada una de las sedes de la SAE.
Conciliación mensual con el área contable y la información registrada de los activos fijos en el aplicativo SEVEN ERP.
Soporte documental de los traslados y asignación de activos fijos, documento generado por el aplicativo ERP y debidamente firmado.</t>
  </si>
  <si>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</si>
  <si>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</si>
  <si>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</si>
  <si>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</si>
  <si>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</si>
  <si>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</si>
  <si>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</si>
  <si>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</si>
  <si>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</si>
  <si>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</si>
  <si>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</si>
  <si>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t>Para la sede principal el arrendador  envía el cronograma con la relación de actividades de mantenimiento programadas.
Para seguimiento y control se lleva un archivo documental de los mantenimientos realizados por parte del arrendador como: ascensores, planta eléctrica, planta de agua y aire acondicionado.
El área ha establecido un formato en el que se registran las actividades de mantenimiento preventivo o correctivo a la planta física realizadas por los técnicos de mantenimiento, las cuales son previamente informadas por los funcionarios via telefónica o correo electrónico, o que son detectadas mediante las inspecciones  diarias que se realizan a las instalaciones en las sedes (Bogota).</t>
  </si>
  <si>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</si>
  <si>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</si>
  <si>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</si>
  <si>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</si>
  <si>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</si>
  <si>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</si>
  <si>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t>Plan de Accion Trimestral del area</t>
  </si>
  <si>
    <t>* Registro de acciones relacionadas con mantenimiento en plan de acción</t>
  </si>
  <si>
    <t>( Actividades de mantenimiento programadas con seguimiento / Actividades de mantenimiento solicitadas)*100%</t>
  </si>
  <si>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</si>
  <si>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</si>
  <si>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</si>
  <si>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</si>
  <si>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</si>
  <si>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</si>
  <si>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</si>
  <si>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t xml:space="preserve">Se realizó seguimiento al cumplimiento del PAAI 2021 mensualmente.
Las evidencias se encuentran en el siguiente enlace:\\fileserver\publica\8 - Oficina de Control Interno\2021\PAAI\Avances
</t>
  </si>
  <si>
    <t>Reiteraciones de solicitud de información</t>
  </si>
  <si>
    <t>* Reiteraciones realizadas en auditorías programadas y ejecutadas</t>
  </si>
  <si>
    <t>(Reiteraciones realizadas/ Necesidades de reiteración identificadas en auditorías realizadas)*100%</t>
  </si>
  <si>
    <t>En el período evaluado no se realizaron reiteraciones de información en el marco de las auditorias internas de gestión de la Oficina de Control Interno.</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</si>
  <si>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</si>
  <si>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</si>
  <si>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</si>
  <si>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</si>
  <si>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</si>
  <si>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</si>
  <si>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</si>
  <si>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t>En la vigenia 2021 se realizaron dos seguimientos a los planes de mejoramiento suscritos con la CGR. En los meses de enero y julio. El segundo seguimiento fua a corte 01 de enero al 30 de junio de 2021.
Los soportes y resultados del seguimiento se encuentran en el enlace:
\\fileserver\publica\8 - Oficina de Control Interno\2021\Cumplimiento Regulatorio\Seguimiento Plan de Mejoramiento CGR</t>
  </si>
  <si>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</si>
  <si>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</si>
  <si>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</si>
  <si>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t>La Oficina Asesora de Planeación brindo acompañamiento a las áreas en la formulación de planes de mejoramiento del Sistema de Control Interno y producto de la auditoría del Sistema Integrado de Gestión. Adicionalmente, atendió la auditoría de continuidad de negocio y acompaño los procesos de auditoría del Sistema Integrado de Gestión</t>
  </si>
  <si>
    <t>* Informes de auditoría de gestión o de entes de control
* Planes de mejoramiento documentados
* Actas de reunión de acompañamiento</t>
  </si>
  <si>
    <t xml:space="preserve"> Reiteraciones de solicitud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</si>
  <si>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</si>
  <si>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</si>
  <si>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</si>
  <si>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</si>
  <si>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</si>
  <si>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</si>
  <si>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</si>
  <si>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t>Aplicación del procedimiento de asesoría y de acompañamiento</t>
  </si>
  <si>
    <t>* Solicitudes de acompañamiento recibidas
* Actas de reunión de acompañamiento</t>
  </si>
  <si>
    <t>(Acompañamientos realizados/Acompañamientos solicitados)*100%</t>
  </si>
  <si>
    <t>En la vigencia 2021 se llevaron a cabo 42 acompañamientos a las áreas solicitantes.
Los soportes de los acompañamientos se encuentran en el siguiente enlace:
\\fileserver\publica\8 - Oficina de Control Interno\2021\Enfoque hacia la prevención, asesoría y acompañamiento\Acompañamientos</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</si>
  <si>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</si>
  <si>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</si>
  <si>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</si>
  <si>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</si>
  <si>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</si>
  <si>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</si>
  <si>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</si>
  <si>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t xml:space="preserve">Al corte del cuartro trimestre de 2021, se atendieron 13017 solicitudes e incidentes radicados en la mesa de ayuda de 13417. Evidencia mesa de ayuda </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</si>
  <si>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</si>
  <si>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</si>
  <si>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</si>
  <si>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</si>
  <si>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</si>
  <si>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</si>
  <si>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r>
      <rPr>
        <b/>
        <sz val="11"/>
        <color theme="1"/>
        <rFont val="Calibri"/>
        <family val="2"/>
        <scheme val="minor"/>
      </rPr>
      <t>* Regional Sur Occidente:</t>
    </r>
    <r>
      <rPr>
        <sz val="11"/>
        <color theme="1"/>
        <rFont val="Calibri"/>
        <family val="2"/>
        <scheme val="minor"/>
      </rPr>
      <t xml:space="preserve"> (72%) De las 1356 asignaciones 987 corresponden a entregas y 369 a retomas . CUMPLIMEINTO: 413 entregas realizadas a la fecha y 291 retomas realizadas a la fecha  / de los 544 inmuebles pendientes por entregar  y  retomar,  413 inmuebles no tienen acta de posesion, motivo por el cual no se han entregado.
</t>
    </r>
    <r>
      <rPr>
        <b/>
        <sz val="11"/>
        <color theme="1"/>
        <rFont val="Calibri"/>
        <family val="2"/>
        <scheme val="minor"/>
      </rPr>
      <t>* Regional Occidente:</t>
    </r>
    <r>
      <rPr>
        <sz val="11"/>
        <color theme="1"/>
        <rFont val="Calibri"/>
        <family val="2"/>
        <scheme val="minor"/>
      </rPr>
      <t xml:space="preserve"> (49%) Se realiza cálculo con inmuebles con asignación de depositarios con acta de posesión en el año 2021; se corrige T2, ya que se realizó con acumulado de años anteriores.  \\fileserver\publica\33-Regional Occidente\CIBAÑEZ\2020\RETOMAS Y ENTREGAS
</t>
    </r>
    <r>
      <rPr>
        <b/>
        <sz val="11"/>
        <color theme="1"/>
        <rFont val="Calibri"/>
        <family val="2"/>
        <scheme val="minor"/>
      </rPr>
      <t>* Regional Norte</t>
    </r>
    <r>
      <rPr>
        <sz val="11"/>
        <color theme="1"/>
        <rFont val="Calibri"/>
        <family val="2"/>
        <scheme val="minor"/>
      </rPr>
      <t xml:space="preserve">: (100%) Los contratos de Logística, ROM y EL HERALDO en 2021 fueron publicados con sus informes respectivos
</t>
    </r>
    <r>
      <rPr>
        <b/>
        <sz val="11"/>
        <color theme="1"/>
        <rFont val="Calibri"/>
        <family val="2"/>
        <scheme val="minor"/>
      </rPr>
      <t>* Regionalo Centro Oriente</t>
    </r>
    <r>
      <rPr>
        <sz val="11"/>
        <color theme="1"/>
        <rFont val="Calibri"/>
        <family val="2"/>
        <scheme val="minor"/>
      </rPr>
      <t>: (77%) Se logra gestionar la entrega de 1038 inmuebles sobre los 1340 asignados a la Regional, quedando un saldo de 302 pendientes.</t>
    </r>
  </si>
  <si>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</si>
  <si>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</si>
  <si>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</si>
  <si>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</si>
  <si>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</si>
  <si>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</si>
  <si>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</si>
  <si>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</si>
  <si>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 xml:space="preserve">La conformación de equipo evaluador para la convocatoria de depositarios provisionales y liquidadores no requiere generación de acto administrativo.  </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</si>
  <si>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</si>
  <si>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</si>
  <si>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</si>
  <si>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 xml:space="preserve">No se reporta para el cuarto trimestre. El último reporte corresponde a: Para el incio de la convocatoria 01 y 02 se realizo reunión a través de teams con el equipo evaluador explicando el módulo de evaluación. Adicional se creo un grupo permanente en teams con el equipo evaluador, a tracvés del cual se plantean y resuelven inquietudes  </t>
  </si>
  <si>
    <t>Envío a los evaluadores de la resolución del equipo evaluador junto con el texto aprobado de la Convocatoria</t>
  </si>
  <si>
    <t>(Equipo evaluador notificado/ Equipo evaluador designado)*100%</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</si>
  <si>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</si>
  <si>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</si>
  <si>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</si>
  <si>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</si>
  <si>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</si>
  <si>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</si>
  <si>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Me permito sugerir la posibilidad de modificar la redacción del presente indicador ya que se deberia tomar con el  Número de solicitudes de depositarios sobre solicitudes de diligencias registras en el sistema de Administración SIGMA SAE</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</si>
  <si>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</si>
  <si>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</si>
  <si>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</si>
  <si>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El indicador no corresponde al GIT de Aseguramiento y Control de la Información si no al GIT de Depositarios.</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</si>
  <si>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</si>
  <si>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</si>
  <si>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</si>
  <si>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</si>
  <si>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</si>
  <si>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</si>
  <si>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</si>
  <si>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</si>
  <si>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 xml:space="preserve">No se reporta para el cuarto trimestre. El último reporte corresponde a: 89,47%; (17/19) Al cierre del primer semestre los depositarios Jose Freire y Sersigma se presentaron a comité de depositarios y cuentan con la resolución proyectada en verificación de los activos relacionados </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</si>
  <si>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</si>
  <si>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</si>
  <si>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</si>
  <si>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 xml:space="preserve">No se reporta para el cuarto trimestre. El último reporte corresponde a: 100%; A junio 30 de 2021, de los activos asignados 23 cuentan con comunicación de resolución y valor asegurable al depositario, y de estos 8 allegaron póliza y estan aprobadas por el Git de Depositarios  </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</si>
  <si>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</si>
  <si>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</si>
  <si>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</si>
  <si>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No se reporta para el cuarto trimestre. El último reporte corresponde a: 79% (15/19); Al cierre del primer semestre de 2021, cuatro depositarios retirados no cuentan con ticket para el retiro del registro en SIGMA SAE 2.0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</si>
  <si>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</si>
  <si>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</si>
  <si>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</si>
  <si>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</si>
  <si>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</si>
  <si>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</si>
  <si>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es preciso indicar que este indicador no se alcanzo al 100% por varias razones entre ellas que depende en buena medida de la gestion de cargue por parte de las Gerencias Regionales, las cuales estan tardando mas del tiempo fijado en el procedimiento, se realizan cargues parciales que derivan en retrasos, los delegados de las regionales han incurrido en inconsistencias al momento de las diligencias que conllevan a solicitar aclaraciones a las Fiscalia, la concentracion de funcionarios con periodo de vacaciones a final de año y el alto numero de diligencias programadas para el segundo semestre del año en especial en el  mes de diciembre por parte de la Fiscalia</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</si>
  <si>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</si>
  <si>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</si>
  <si>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</si>
  <si>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No se reporta para el cuarto trimestre. El último reporte corresponde a: (4//1075);037%; La solictud de regsitro ante cámara de coemrcio y ORIP se realiza una vez el depositario tenga aprobadas la póliza de disposiciones legales y acta de posesión </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</si>
  <si>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</si>
  <si>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</si>
  <si>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</si>
  <si>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 xml:space="preserve">No se reporta para el cuarto trimestre. El último reporte corresponde a: (8/1075; 0,74%); Los activos que no se lograron asignar corresponde a que dentro del registro de depositarios no se dispone con cupos disponibles y coberturas requeridas para la asignación. Con los resultados de las convocatorias 01 y 02 se contará con nuevos depositarios </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</si>
  <si>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</si>
  <si>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</si>
  <si>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</si>
  <si>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 xml:space="preserve">No se reporta para el cuarto trimestre. El último reporte corresponde a: 100%; Se generaron 6 tickets por inconvenientes en el sistema en elproceso de asignación </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</si>
  <si>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</si>
  <si>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</si>
  <si>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</si>
  <si>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 xml:space="preserve">No se reporta para el cuarto trimestre. El último reporte corresponde a: El proceso de asignación de activos a depositarios provisionales no requirio capacitación, ya que el profesional a cargo cuenta con el perfil </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</si>
  <si>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</si>
  <si>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</si>
  <si>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</si>
  <si>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</si>
  <si>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</si>
  <si>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No se reporta para el cuarto trimestre. El último reporte corresponde a: 100%</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</si>
  <si>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</si>
  <si>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</si>
  <si>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</si>
  <si>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Se indica previamente por parte del Grupo que este control no aplica según el procedimiento estabecido</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</si>
  <si>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</si>
  <si>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</si>
  <si>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</si>
  <si>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No se reporta para el cuarto trimestre. El último reporte corresponde a: (41/1075;3,81%); Al 30 de junio de 2021, 326 inmuebles quedaron pendientes de comunicar por falta del valor asegurable</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</si>
  <si>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</si>
  <si>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</si>
  <si>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</si>
  <si>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</si>
  <si>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Cuadro de control de Asignación de activos (incluye revisión de pólizas, actas de posesión y envío a ORIP y Cámara de Comercio)</t>
  </si>
  <si>
    <t>( Depositarios con actas de posesión suscritas/ Depositarios aprobados para asignación de activos)*100%</t>
  </si>
  <si>
    <t>No se reporta para el cuarto trimestre. El último reporte corresponde a: (8/1075; 0,74%); De los activos asignados al cierre del período 979 cuentan con resolución proyectada para radicación ante jurídica.</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</si>
  <si>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</si>
  <si>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</si>
  <si>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</si>
  <si>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</si>
  <si>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</si>
  <si>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</si>
  <si>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</si>
  <si>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</si>
  <si>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</si>
  <si>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</si>
  <si>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</si>
  <si>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</si>
  <si>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</si>
  <si>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</si>
  <si>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</si>
  <si>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</si>
  <si>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</si>
  <si>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t>Fueron publicados tres conjuntos de datos abiertos en los portales de la SAE y Datos.GOV</t>
  </si>
  <si>
    <t>* Permisos asignados por perfil en sistemas de información y carpetas digitales según solicitud (Edición, consulta, etc)</t>
  </si>
  <si>
    <t>(Permisos de seguridad generados/Permisos solicitados y aprobados)*100%</t>
  </si>
  <si>
    <t>Las solicitudes radicadas relacionadas con permisos para el cuarto trimestre de 2021 fueron atendidas 1332 de 1342 oportunamente</t>
  </si>
  <si>
    <t>* Información de Direccionamiento Estratégico  suceptible a publicar validada</t>
  </si>
  <si>
    <t>(Documentos de Direccionamiento Estratégico validados y publicados/ Documentos  de Direccionamiento Estratégico suceptibles a ser publicados)*100%</t>
  </si>
  <si>
    <t>Se realizaron las actualizaciones pertinentes del proceso de direccionamiento estratégico y se publicaron en la arquitectura empresarial.</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</si>
  <si>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</si>
  <si>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</si>
  <si>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</si>
  <si>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</si>
  <si>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</si>
  <si>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</si>
  <si>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</si>
  <si>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t>Las solicitudes radicadas relacionadas con permisos para el cuarto trimestre de 2021 fueron atendidas 673 de 676  oportunamente</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</si>
  <si>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</si>
  <si>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</si>
  <si>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</si>
  <si>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</si>
  <si>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</si>
  <si>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r>
      <rPr>
        <b/>
        <sz val="11"/>
        <color theme="1"/>
        <rFont val="Calibri"/>
        <family val="2"/>
        <scheme val="minor"/>
      </rPr>
      <t>* Regional Sur Occidente</t>
    </r>
    <r>
      <rPr>
        <sz val="11"/>
        <color theme="1"/>
        <rFont val="Calibri"/>
        <family val="2"/>
        <scheme val="minor"/>
      </rPr>
      <t xml:space="preserve">: (35%) Inmuebles asigandos y con acta de posesión suscrita versus entrega fisica del inmueble.
</t>
    </r>
    <r>
      <rPr>
        <b/>
        <sz val="11"/>
        <color theme="1"/>
        <rFont val="Calibri"/>
        <family val="2"/>
        <scheme val="minor"/>
      </rPr>
      <t>* Regional Occidente:</t>
    </r>
    <r>
      <rPr>
        <sz val="11"/>
        <color theme="1"/>
        <rFont val="Calibri"/>
        <family val="2"/>
        <scheme val="minor"/>
      </rPr>
      <t xml:space="preserve"> (88%) Se construye el indicador tomando en cuenta los folios asignados y entregados a depositarios / folios con visita estado cerrado y revision año 2021
</t>
    </r>
    <r>
      <rPr>
        <b/>
        <sz val="11"/>
        <color theme="1"/>
        <rFont val="Calibri"/>
        <family val="2"/>
        <scheme val="minor"/>
      </rPr>
      <t>* Regional Norte:</t>
    </r>
    <r>
      <rPr>
        <sz val="11"/>
        <color theme="1"/>
        <rFont val="Calibri"/>
        <family val="2"/>
        <scheme val="minor"/>
      </rPr>
      <t xml:space="preserve"> (20%) Se está presionando mensualmente a los depositarios para que remitan los informes de diagnóstico, con el seguimiento realizado se tienen 323 diagnósticos de depositarios sobre 1594 predios a cargo de depositarios
</t>
    </r>
    <r>
      <rPr>
        <b/>
        <sz val="11"/>
        <color theme="1"/>
        <rFont val="Calibri"/>
        <family val="2"/>
        <scheme val="minor"/>
      </rPr>
      <t>* Regional Centro Oriente:</t>
    </r>
    <r>
      <rPr>
        <sz val="11"/>
        <color theme="1"/>
        <rFont val="Calibri"/>
        <family val="2"/>
        <scheme val="minor"/>
      </rPr>
      <t xml:space="preserve"> (77%) Se logra gestionar la entrega de 1038 inmuebles sobre los 1340 asignados a la Regional, quedando un saldo de 302 pendientes.</t>
    </r>
  </si>
  <si>
    <t xml:space="preserve">PROCEDIMIENTO DIAGNOSTICO INICIAL INTERVENCION SOCIEDADES P-DP1-038
</t>
  </si>
  <si>
    <t>* Informe Diagnóstico Inicial de Intervención de Sociedades
* Plan de Acción de Intervención</t>
  </si>
  <si>
    <r>
      <rPr>
        <b/>
        <sz val="11"/>
        <color theme="1"/>
        <rFont val="Calibri"/>
        <family val="2"/>
        <scheme val="minor"/>
      </rPr>
      <t>Gerencia de Sociedades Activas:</t>
    </r>
    <r>
      <rPr>
        <sz val="11"/>
        <color theme="1"/>
        <rFont val="Calibri"/>
        <family val="2"/>
        <scheme val="minor"/>
      </rPr>
      <t xml:space="preserve"> (191/511)  37%; Mensualmente se hace seguimiento a la información que entregan los depositarios provisionales; sin embargo, en ocasiones no es posible contar con la documentación requirida, ya que, se presentan demoras en la formalización del nombramiento. Lo cual retrasa la entrega del diagnóstico inicial.
Se estima necesario modificar el indicador ya que el denominador hace referencia únicamente a sociedades con Extinción de dominio.
</t>
    </r>
    <r>
      <rPr>
        <b/>
        <sz val="11"/>
        <color theme="1"/>
        <rFont val="Calibri"/>
        <family val="2"/>
        <scheme val="minor"/>
      </rPr>
      <t>Gerencia de Sociedades en Liquidación:</t>
    </r>
    <r>
      <rPr>
        <sz val="11"/>
        <color theme="1"/>
        <rFont val="Calibri"/>
        <family val="2"/>
        <scheme val="minor"/>
      </rPr>
      <t xml:space="preserve">  (34/49); 69,39%; Durante la vigencia 2021, la GSL recibió bien por traslado y/o se recibieron en diligencia un total de 49 sociedades de las cuales:
* 34 sociedades se encuentran catalogadas como "sociedad de papel".
* 15 sociedades se encuentran catalogadas como "sociedades con activos".
De las sociedades de papel NO se realiza diagnostico, en razón a que cuando son trasladadas ya cuentan con un informe previo, por lo que son remitidas a esta Gerencia indicando que se deben tramitar como papel.
De las sociedades son activos, NO se ha recibido informes de diagnostico inicial.</t>
    </r>
  </si>
  <si>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</si>
  <si>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</si>
  <si>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</si>
  <si>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</si>
  <si>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</si>
  <si>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</si>
  <si>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r>
      <rPr>
        <b/>
        <sz val="11"/>
        <color theme="1"/>
        <rFont val="Calibri"/>
        <family val="2"/>
        <scheme val="minor"/>
      </rPr>
      <t>* Regional Sur Occidente</t>
    </r>
    <r>
      <rPr>
        <sz val="11"/>
        <color theme="1"/>
        <rFont val="Calibri"/>
        <family val="2"/>
        <scheme val="minor"/>
      </rPr>
      <t xml:space="preserve">: (35%) Inmuebles asigandos y con acta de posesión suscrita versus entrega fisica del inmueble.
</t>
    </r>
    <r>
      <rPr>
        <b/>
        <sz val="11"/>
        <color theme="1"/>
        <rFont val="Calibri"/>
        <family val="2"/>
        <scheme val="minor"/>
      </rPr>
      <t>* Regional Occidente</t>
    </r>
    <r>
      <rPr>
        <sz val="11"/>
        <color theme="1"/>
        <rFont val="Calibri"/>
        <family val="2"/>
        <scheme val="minor"/>
      </rPr>
      <t xml:space="preserve">: (88%) Se construye el indicador tomando en cuenta los folios asignados y entregados a depositarios / folios con visita estado cerrado y revision año 2021
</t>
    </r>
    <r>
      <rPr>
        <b/>
        <sz val="11"/>
        <color theme="1"/>
        <rFont val="Calibri"/>
        <family val="2"/>
        <scheme val="minor"/>
      </rPr>
      <t>* Regional Norte:</t>
    </r>
    <r>
      <rPr>
        <sz val="11"/>
        <color theme="1"/>
        <rFont val="Calibri"/>
        <family val="2"/>
        <scheme val="minor"/>
      </rPr>
      <t xml:space="preserve"> (20%) Se está presionando mensualmente a los depositarios para que remitan los informes de diagnóstico, con el seguimiento realizado se tienen 323 diagnósticos de depositarios sobre 1594 predios a cargo de depositarios
</t>
    </r>
    <r>
      <rPr>
        <b/>
        <sz val="11"/>
        <color theme="1"/>
        <rFont val="Calibri"/>
        <family val="2"/>
        <scheme val="minor"/>
      </rPr>
      <t>* Regional Centro Oriente:</t>
    </r>
    <r>
      <rPr>
        <sz val="11"/>
        <color theme="1"/>
        <rFont val="Calibri"/>
        <family val="2"/>
        <scheme val="minor"/>
      </rPr>
      <t xml:space="preserve"> (77%) Se logra gestionar la entrega de 1038 inmuebles sobre los 1340 asignados a la Regional, quedando un saldo de 302 pendientes.</t>
    </r>
  </si>
  <si>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</si>
  <si>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</si>
  <si>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</si>
  <si>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</si>
  <si>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 xml:space="preserve">-a plicacion P-DP1-043 Diagnostico y analisis de bienes muebles y p-dp1-139 alistamiento de bienes muebles
</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</si>
  <si>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</si>
  <si>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</si>
  <si>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</si>
  <si>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</si>
  <si>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</si>
  <si>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</si>
  <si>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t>Se han realizado todos los estudios previos requeridos a la Gerencia Comercial.
Evidencias: \\fileserver\publica\5 - Gerencia Comercial\CONTRATOS GERENCIA COMERCIAL</t>
  </si>
  <si>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</si>
  <si>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</si>
  <si>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r>
      <rPr>
        <b/>
        <sz val="11"/>
        <color theme="1"/>
        <rFont val="Calibri"/>
        <family val="2"/>
        <scheme val="minor"/>
      </rPr>
      <t>* Regional Sur Occidente:</t>
    </r>
    <r>
      <rPr>
        <sz val="11"/>
        <color theme="1"/>
        <rFont val="Calibri"/>
        <family val="2"/>
        <scheme val="minor"/>
      </rPr>
      <t xml:space="preserve"> (100%)se da un cumplimiento total, por cuanto la regional mensualmente valida las bases remitidas por la Gerencia Comercial, para determinar la Gestión de cobro, bien sea por CISA, Abogados Externos, Aseguradoras o Afianzadoras. 
</t>
    </r>
    <r>
      <rPr>
        <b/>
        <sz val="11"/>
        <color theme="1"/>
        <rFont val="Calibri"/>
        <family val="2"/>
        <scheme val="minor"/>
      </rPr>
      <t>* Regional Occidente</t>
    </r>
    <r>
      <rPr>
        <sz val="11"/>
        <color theme="1"/>
        <rFont val="Calibri"/>
        <family val="2"/>
        <scheme val="minor"/>
      </rPr>
      <t xml:space="preserve">: (N/A) Según lo informado previamente por las Gerencias Regionales esta acción no es competencia de estas sino de la Gerencia Comercial
</t>
    </r>
    <r>
      <rPr>
        <b/>
        <sz val="11"/>
        <color theme="1"/>
        <rFont val="Calibri"/>
        <family val="2"/>
        <scheme val="minor"/>
      </rPr>
      <t>* Regional Norte:</t>
    </r>
    <r>
      <rPr>
        <sz val="11"/>
        <color theme="1"/>
        <rFont val="Calibri"/>
        <family val="2"/>
        <scheme val="minor"/>
      </rPr>
      <t xml:space="preserve"> (46%) Se tiene en promedio mensual 168 contratos con recaudo de 366promedio, mensualmente se trabaja remitiendo cupones , solicitando apoyo a depositarios sobre recaudo y trasladando a CISA
</t>
    </r>
    <r>
      <rPr>
        <b/>
        <sz val="11"/>
        <color theme="1"/>
        <rFont val="Calibri"/>
        <family val="2"/>
        <scheme val="minor"/>
      </rPr>
      <t>* Regional Centro Oriente</t>
    </r>
    <r>
      <rPr>
        <sz val="11"/>
        <color theme="1"/>
        <rFont val="Calibri"/>
        <family val="2"/>
        <scheme val="minor"/>
      </rPr>
      <t>: (100%) Aunque esta gestión la realiza directamente la Gerencia comercial y la gerencia de asuntos legales o través de CISA y el siniestro de la póliza, la RCO realiza el seguimiento oportuno al recaudo y la cartera para identificar casos para la judicializacion o si es el caso la terminacion y la retoma del inmuebles segun la metodologia de la administracion, en 2021 se realizaron 245 contratos con poliza de arrendamiento para garantizar el canon en caso de mora .</t>
    </r>
  </si>
  <si>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</si>
  <si>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</si>
  <si>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</si>
  <si>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</si>
  <si>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</si>
  <si>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</si>
  <si>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</si>
  <si>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t>Se esta gestionando la reiteración de aquellos depositarios que no emitieron su rendición de cuentas a efectos de iniciar las acciones legales correspondientes.</t>
  </si>
  <si>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</si>
  <si>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</si>
  <si>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</si>
  <si>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</si>
  <si>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</si>
  <si>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</si>
  <si>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1.	La subsanación de 3 actos administrativos (Carlos Rene, Gonzalo Jimenez, Luis Cerón)
2.	La expedición de 1 acto administrativo (Junta de acción Capurganá ) 
3.	La verificación de procedencia de inicio o no de 19 remociones.
4.	El inicio de 1 acción legal contra un destinatario (Municipio de San José de Guaviare) 
4.	La remisión de documentos e información de 3 acciones (estos documentos están pendiente de otras gestiones, como aprobación de avalúos o rtas de sttarias o fgn)</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</si>
  <si>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</si>
  <si>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</si>
  <si>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</si>
  <si>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</si>
  <si>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</si>
  <si>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r>
      <rPr>
        <b/>
        <sz val="11"/>
        <color theme="1"/>
        <rFont val="Calibri"/>
        <family val="2"/>
        <scheme val="minor"/>
      </rPr>
      <t>* Regional Sur Occidente:</t>
    </r>
    <r>
      <rPr>
        <sz val="11"/>
        <color theme="1"/>
        <rFont val="Calibri"/>
        <family val="2"/>
        <scheme val="minor"/>
      </rPr>
      <t xml:space="preserve"> (35%)Inmuebles asigandos y con acta de posesión suscrita versus entrega fisica del inmueble.
</t>
    </r>
    <r>
      <rPr>
        <b/>
        <sz val="11"/>
        <color theme="1"/>
        <rFont val="Calibri"/>
        <family val="2"/>
        <scheme val="minor"/>
      </rPr>
      <t>* Regional Occidente:</t>
    </r>
    <r>
      <rPr>
        <sz val="11"/>
        <color theme="1"/>
        <rFont val="Calibri"/>
        <family val="2"/>
        <scheme val="minor"/>
      </rPr>
      <t xml:space="preserve"> (88%) Se construye el indicador tomando en cuenta los folios asignados y entregados a depositarios / folios con visita estado cerrado y revision año 2021
</t>
    </r>
    <r>
      <rPr>
        <b/>
        <sz val="11"/>
        <color theme="1"/>
        <rFont val="Calibri"/>
        <family val="2"/>
        <scheme val="minor"/>
      </rPr>
      <t>* Regional Norte</t>
    </r>
    <r>
      <rPr>
        <sz val="11"/>
        <color theme="1"/>
        <rFont val="Calibri"/>
        <family val="2"/>
        <scheme val="minor"/>
      </rPr>
      <t xml:space="preserve">: (20%) Se está presionando mensualmente a los depositarios para que remitan los informes de diagnóstico, con el seguimiento realizado se tienen 323 diagnósticos de depositarios sobre 1594 predios a cargo de depositarios
</t>
    </r>
    <r>
      <rPr>
        <b/>
        <sz val="11"/>
        <color theme="1"/>
        <rFont val="Calibri"/>
        <family val="2"/>
        <scheme val="minor"/>
      </rPr>
      <t>* Regional Centro Oriente</t>
    </r>
    <r>
      <rPr>
        <sz val="11"/>
        <color theme="1"/>
        <rFont val="Calibri"/>
        <family val="2"/>
        <scheme val="minor"/>
      </rPr>
      <t xml:space="preserve">: (92%) Se viene realizando procesos de cargue al aplicativo SIGMA 2.0, con 1040 inmuebles cargados y 88 pendientes para cargue. </t>
    </r>
  </si>
  <si>
    <t>La Gerencia de Bienes Muebles informa previamente que en la gerencia no se maneja la figura de destinación provisional</t>
  </si>
  <si>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</si>
  <si>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</si>
  <si>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</si>
  <si>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</si>
  <si>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</si>
  <si>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</si>
  <si>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</si>
  <si>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t>No se reporta para el cuarto trimestre. El último reporte corresponde a: 
Sobre 56 solicitudes de remocion la Gerencia ya ha adelantada 31 procesos para remision a la Gerencia de Asuntos Legales para su tramite correspondiente.</t>
  </si>
  <si>
    <r>
      <rPr>
        <b/>
        <sz val="11"/>
        <color theme="1"/>
        <rFont val="Calibri"/>
        <family val="2"/>
        <scheme val="minor"/>
      </rPr>
      <t>* Regional Sur Occidente:</t>
    </r>
    <r>
      <rPr>
        <sz val="11"/>
        <color theme="1"/>
        <rFont val="Calibri"/>
        <family val="2"/>
        <scheme val="minor"/>
      </rPr>
      <t xml:space="preserve"> (72%) De las 1356 asignaciones 987 corresponden a entregas y 369 a retomas . CUMPLIMEINTO: 413 entregas realizadas a la fecha y 291 retomas realizadas a la fecha  / de los 544 inmuebles pendientes por entregar  y  retomar,  413 inmuebles no tienen acta de posesion, motivo por el cual no se han entregado.
</t>
    </r>
    <r>
      <rPr>
        <b/>
        <sz val="11"/>
        <color theme="1"/>
        <rFont val="Calibri"/>
        <family val="2"/>
        <scheme val="minor"/>
      </rPr>
      <t>* Regional Occidente</t>
    </r>
    <r>
      <rPr>
        <sz val="11"/>
        <color theme="1"/>
        <rFont val="Calibri"/>
        <family val="2"/>
        <scheme val="minor"/>
      </rPr>
      <t xml:space="preserve">: (64%) Se realiza cálculo con inmuebles con asignación de depositarios con acta de posesión en el año 2021; se corrige T2, ya que se realizó con acumulado de años anteriores.  \\fileserver\publica\33-Regional Occidente\CIBAÑEZ\2020\RETOMAS Y ENTREGAS
</t>
    </r>
    <r>
      <rPr>
        <b/>
        <sz val="11"/>
        <color theme="1"/>
        <rFont val="Calibri"/>
        <family val="2"/>
        <scheme val="minor"/>
      </rPr>
      <t>* Regional Norte:</t>
    </r>
    <r>
      <rPr>
        <sz val="11"/>
        <color theme="1"/>
        <rFont val="Calibri"/>
        <family val="2"/>
        <scheme val="minor"/>
      </rPr>
      <t xml:space="preserve"> (89%) La regional norte durante el 2021 logró gestionar el 89% de los bienes inmuebles que se encontraban en proceso de entrega a depositarios provisionales. El indicador no alcanzó el 100% teniendo en cuenta que la Gerencia Regional presentó inconvenientes con el contrato de apoyo logístico de octubre a noviembre, por lo que, la gestión de recorridos, cerrajería no fue posible gestionarlo únicamente con recurso de caja menor y la operación se vio directamente afectada. Adicional, de los meses de noviembre a diciembre el 100% del recurso operativo fue requerido para diligencias de secuestro.
</t>
    </r>
    <r>
      <rPr>
        <b/>
        <sz val="11"/>
        <color theme="1"/>
        <rFont val="Calibri"/>
        <family val="2"/>
        <scheme val="minor"/>
      </rPr>
      <t>* Regiona Centro Oriente</t>
    </r>
    <r>
      <rPr>
        <sz val="11"/>
        <color theme="1"/>
        <rFont val="Calibri"/>
        <family val="2"/>
        <scheme val="minor"/>
      </rPr>
      <t>: (77%) Se logra gestionar la entrega de 1038 inmuebles sobre los 1340 asignados a la Regional, quedando un saldo de 302 pendientes para entregar en el primer trimestre del año 2022</t>
    </r>
  </si>
  <si>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</si>
  <si>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</si>
  <si>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</si>
  <si>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t>Se han gestionado de acuerdo a la demada</t>
  </si>
  <si>
    <t>(Bienes muebles con gestión para destinación provisional/ Bienes muebles objetos de destinación provisional)*100%</t>
  </si>
  <si>
    <t>*800 solicitudes de cumplimiento de obligaciones
*300 informes de uso y estado
* 56 remociones de destinatarios provisionales, en total se realizo gestion sibre 1156destinatarios de los 1173 ubicado en el inventario</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</si>
  <si>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</si>
  <si>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</si>
  <si>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t>En el año 2021 se expedieron 125 AA de destinación provisional de los cuales se comunicaron 123 en la vigencia.
La ruta que identifica la evidencia: \\fileserver\publica\3 - Gerencia Jurídica\1. DEFENSA JUDICIAL -G.A.L\12. SOPORTE DE INDICADORES\IV TRIMESTRE\RIESGOS OPERATIVOS - CORRUPCIÓN\COMUNICACIONES</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</si>
  <si>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</si>
  <si>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</si>
  <si>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</si>
  <si>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</si>
  <si>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t>Inventario de inmuebles sociales y no sociales: 6714/6714 FMI (ET. 4481, S. 2064, ED 71, S 98) los cuales fueron alistados jurídicamente. La ruta que identifica la evidencia: \\fileserver\publica\3 - Gerencia Jurídica\1. DEFENSA JUDICIAL -G.A.L\12. SOPORTE DE INDICADORES\IV TRIMESTRE\RIESGOS OPERATIVOS - CORRUPCIÓN\INMUEBLES A COMERCIALIZAR"</t>
  </si>
  <si>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</si>
  <si>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</si>
  <si>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</si>
  <si>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</si>
  <si>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</si>
  <si>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</si>
  <si>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</si>
  <si>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t>Se ha realizado la gestión a lo solicitado de acuerdo al procedimiento</t>
  </si>
  <si>
    <t>(Bienes muebles donados/ Bienes muebles con viabilidad de donación)*100%</t>
  </si>
  <si>
    <t>En el momento la Gerencia no tiene solicitudes para donacion de bienes muebles.</t>
  </si>
  <si>
    <t>(Sociedades donadas/ Sociedades con viabilidad de donación)*100%</t>
  </si>
  <si>
    <t>En el cuarto trimestre del año 2021, no se cuenta con sociedades o activos sociales viables para ser donados.</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</si>
  <si>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</si>
  <si>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</si>
  <si>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t xml:space="preserve">En el año 2021, se expdieron 6 viabilidades juridicas de donación, se debe tener en cuenta que el GIT ASREC expide las vibialidades juridicas para la donación de los activos, sin embargo se expiden de acuerdo a las soliictudes de donación realizadas por las entidades que lo requieran, sin tener un inventario definidos de bienes suceptibles de donacion </t>
  </si>
  <si>
    <t>* Ficha de viabilidad técnica de donación del bien, diligenciada
* Actualización de avalúos, cuando sea requerido</t>
  </si>
  <si>
    <t>(Activos suceptibles de donación con viabilidad técnica expedida/ Activos suceptibles de donación)*100%</t>
  </si>
  <si>
    <t xml:space="preserve">Durante el año 2021 se recibieron 5 solicitudes para donación, se emitió concepto técnico de todas las solicitudes y solamente 1 fue viable técnicamente.
</t>
  </si>
  <si>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</si>
  <si>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</si>
  <si>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r>
      <rPr>
        <b/>
        <sz val="11"/>
        <color theme="1"/>
        <rFont val="Calibri"/>
        <family val="2"/>
        <scheme val="minor"/>
      </rPr>
      <t>* Regional Sur Occidente:</t>
    </r>
    <r>
      <rPr>
        <sz val="11"/>
        <color theme="1"/>
        <rFont val="Calibri"/>
        <family val="2"/>
        <scheme val="minor"/>
      </rPr>
      <t xml:space="preserve"> (100%) la regional cumple las directrices dadas por la Gerencia de Bienes inmuebles, sobre los bienes objeto de donación reportados por estos. 
</t>
    </r>
    <r>
      <rPr>
        <b/>
        <sz val="11"/>
        <color theme="1"/>
        <rFont val="Calibri"/>
        <family val="2"/>
        <scheme val="minor"/>
      </rPr>
      <t>* Regional Occidente</t>
    </r>
    <r>
      <rPr>
        <sz val="11"/>
        <color theme="1"/>
        <rFont val="Calibri"/>
        <family val="2"/>
        <scheme val="minor"/>
      </rPr>
      <t xml:space="preserve">: (N/A) Según lo informado previamente por las Gerencias Regionales esta acción no es competencia de estas sino de la Gerencia Comercial
</t>
    </r>
    <r>
      <rPr>
        <b/>
        <sz val="11"/>
        <color theme="1"/>
        <rFont val="Calibri"/>
        <family val="2"/>
        <scheme val="minor"/>
      </rPr>
      <t>* Regional Norte</t>
    </r>
    <r>
      <rPr>
        <sz val="11"/>
        <color theme="1"/>
        <rFont val="Calibri"/>
        <family val="2"/>
        <scheme val="minor"/>
      </rPr>
      <t xml:space="preserve">: (N/A) La Regional no maneja un indicador asociado a esta actividad. El indicador con que se trabaja es el de destinataciones provisionales.
</t>
    </r>
    <r>
      <rPr>
        <b/>
        <sz val="11"/>
        <color theme="1"/>
        <rFont val="Calibri"/>
        <family val="2"/>
        <scheme val="minor"/>
      </rPr>
      <t>* Regional Centro Oriente</t>
    </r>
    <r>
      <rPr>
        <sz val="11"/>
        <color theme="1"/>
        <rFont val="Calibri"/>
        <family val="2"/>
        <scheme val="minor"/>
      </rPr>
      <t>: (N/A) No se registra donación realizada.</t>
    </r>
  </si>
  <si>
    <t>-Aplicativo SIGMA</t>
  </si>
  <si>
    <t>* Avalúos de bienes a donar cargados y verificados en SIGMA SAE</t>
  </si>
  <si>
    <t>(Bienes suceptibles a donar con avalúo vigente en SIGMA SAE/ Bienes suceptibles a donar)* 100%</t>
  </si>
  <si>
    <t xml:space="preserve">
Durante el año 2021 se recibieron 5 solicitudes para donación, se emitió concepto técnico de todas las solicitudes y solamente 1 fue viable técnicamente.
</t>
  </si>
  <si>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</si>
  <si>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</si>
  <si>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t>(Bienes muebles suceptibles a donar con verificación de información de depositarios en SIGMA SAE / Bienes muebles suceptibles a donar con depositario)* 100%</t>
  </si>
  <si>
    <t>(Sociedades suceptibles a donar con verificación de información de depositarios  en SIGMA SAE/ Sociedades suceptibles a donar con depositario)* 100%</t>
  </si>
  <si>
    <t>* Contratos arrendamientos vigentes de bienes suceptibles a donar, cargados y verificados en SIGMA SAE</t>
  </si>
  <si>
    <t>(Activos suceptibles a donar con contratos de arrendamiento vigente cargado en SIGMA SAE / Activos suceptibles a donar con arrendamiento)* 100%</t>
  </si>
  <si>
    <r>
      <rPr>
        <b/>
        <sz val="11"/>
        <color theme="1"/>
        <rFont val="Calibri"/>
        <family val="2"/>
        <scheme val="minor"/>
      </rPr>
      <t>* Regional Sur Occidente</t>
    </r>
    <r>
      <rPr>
        <sz val="11"/>
        <color theme="1"/>
        <rFont val="Calibri"/>
        <family val="2"/>
        <scheme val="minor"/>
      </rPr>
      <t xml:space="preserve">: (100%) el pleno de los contratos de arrendamiento se encuentra registrado en el aplicativo SIGMA y al momento de alistamiento administrativo, la regional, reporta el estado de ocupación mediante la ficha técnica administrativa. 
</t>
    </r>
    <r>
      <rPr>
        <b/>
        <sz val="11"/>
        <color theme="1"/>
        <rFont val="Calibri"/>
        <family val="2"/>
        <scheme val="minor"/>
      </rPr>
      <t>* Regional Occidente</t>
    </r>
    <r>
      <rPr>
        <sz val="11"/>
        <color theme="1"/>
        <rFont val="Calibri"/>
        <family val="2"/>
        <scheme val="minor"/>
      </rPr>
      <t xml:space="preserve">: (N/A) En la vigencia no se han ejecutado procesos de evacuación, con ocasión a la pandemia
</t>
    </r>
    <r>
      <rPr>
        <b/>
        <sz val="11"/>
        <color theme="1"/>
        <rFont val="Calibri"/>
        <family val="2"/>
        <scheme val="minor"/>
      </rPr>
      <t>* Regional Norte:</t>
    </r>
    <r>
      <rPr>
        <sz val="11"/>
        <color theme="1"/>
        <rFont val="Calibri"/>
        <family val="2"/>
        <scheme val="minor"/>
      </rPr>
      <t xml:space="preserve"> (N/A) La Regional no maneja un indicador asociado a esta actividad. El indicador con que se trabaja es el de destinataciones provisionales.
</t>
    </r>
    <r>
      <rPr>
        <b/>
        <sz val="11"/>
        <color theme="1"/>
        <rFont val="Calibri"/>
        <family val="2"/>
        <scheme val="minor"/>
      </rPr>
      <t>* Regional Centro Oriente:</t>
    </r>
    <r>
      <rPr>
        <sz val="11"/>
        <color theme="1"/>
        <rFont val="Calibri"/>
        <family val="2"/>
        <scheme val="minor"/>
      </rPr>
      <t xml:space="preserve"> (N/A) No se registra donación realizada.</t>
    </r>
  </si>
  <si>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</si>
  <si>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</si>
  <si>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</si>
  <si>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</si>
  <si>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</si>
  <si>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</si>
  <si>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</si>
  <si>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</si>
  <si>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</si>
  <si>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</si>
  <si>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</si>
  <si>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</si>
  <si>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</si>
  <si>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</si>
  <si>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</si>
  <si>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</si>
  <si>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</si>
  <si>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</si>
  <si>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t>Ubicados en carpeta pública de la Gerencia de Talento Humano/procedimientos/Historiaslaborales/archivo/ingresos2021</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</si>
  <si>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</si>
  <si>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</si>
  <si>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</si>
  <si>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</si>
  <si>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</si>
  <si>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</si>
  <si>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t xml:space="preserve">Se cumple al 100% basados en el soporte: "Lista de chequeo de documentos de Historias Laborales" diligenciados. 
Humano/procedimientos/Historiaslaborales/archivo/ingresos2021
</t>
  </si>
  <si>
    <t>* Formatos de transferencia de expedientes a archivo central recibidos</t>
  </si>
  <si>
    <t>(Expedientes de historias laborales custodiadas/Expedientes de historias laborales transferidas para custodiar en archivo central) * 100%</t>
  </si>
  <si>
    <t>No se efectuó reporte para el 4to trimestre.</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</si>
  <si>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</si>
  <si>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</si>
  <si>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</si>
  <si>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t>Durante el cuatro trimestre se ejecutaron exitosamente las tareas programadas de backups, incluida la información de la Gerencia de Talento Humano que se encuentra en la compartida</t>
  </si>
  <si>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</si>
  <si>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</si>
  <si>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</si>
  <si>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</si>
  <si>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t>Durante el cuarto trimestre se ejecuto el plan de mantenimiento de las 7 UPS</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</si>
  <si>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</si>
  <si>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</si>
  <si>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</si>
  <si>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</si>
  <si>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</si>
  <si>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</si>
  <si>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t>Intranet- Procesos transversales Gerencia Talento Humano 
Registros en aplicativo Zeus</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</si>
  <si>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</si>
  <si>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</si>
  <si>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</si>
  <si>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</si>
  <si>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</si>
  <si>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</si>
  <si>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</si>
  <si>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</si>
  <si>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</si>
  <si>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</si>
  <si>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</si>
  <si>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t>*Registros en aplicativo KACTUS</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</si>
  <si>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</si>
  <si>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</si>
  <si>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</si>
  <si>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</si>
  <si>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</si>
  <si>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</si>
  <si>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</si>
  <si>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</si>
  <si>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</si>
  <si>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t>Al 30 de diciembre se terminaron (4) contratos de aprendizaje, por cual no se refleja el 100% de la cuota, sin embargo, se cumple normativamente al contar con la cuota durante el mes y contratarlos en enero 2022.</t>
  </si>
  <si>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</si>
  <si>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</si>
  <si>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</si>
  <si>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</si>
  <si>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</si>
  <si>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</si>
  <si>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</si>
  <si>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</si>
  <si>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</si>
  <si>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t xml:space="preserve">Información que reposa en ruta:
 Pública, carpeta N. 44. "Portal Web"/Viaticos/Años
"Base de Seguimiento."
 </t>
  </si>
  <si>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</si>
  <si>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</si>
  <si>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</si>
  <si>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</si>
  <si>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t xml:space="preserve">A pesar que el control no se ha aplicado dado que no se han efectuado auditorías, la OCI ha presentado los informes de cumplimiento regulatorio exigidos a la fecha </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</si>
  <si>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</si>
  <si>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</si>
  <si>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</si>
  <si>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</si>
  <si>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</si>
  <si>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</si>
  <si>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</si>
  <si>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t>La OAP generó todos los informes y reportes programados y solicitados del negocio, como planes de acción, indicadores de transparencia y productividad, y gestión de riesgos.</t>
  </si>
  <si>
    <t>* Reportes de datos abiertos en SIGMA</t>
  </si>
  <si>
    <t>(Reportes publicados para consulta/Reportes definidos por el negocio)* 100%</t>
  </si>
  <si>
    <t>Durante el cuarto trimestre se publicaron cinco reportes de: Reporte ocupantes de inmuebles, Arrendatarios y codeudores por contrato, Consolidado de Sociedades total, Actas de alistamiento CISA, Reporte de aspirantes por convocatoria</t>
  </si>
  <si>
    <t>* Reportes administrados en SIGMA</t>
  </si>
  <si>
    <t>Desde el GIT se realiza la publicación  semanal en la carpeta 19 de los reportes definidos por las diferentes áreas, en el 4T se implemento la generacion de reportes 2 veces a la semana debido al alto numero de registros ingresados o actualizados.</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</si>
  <si>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</si>
  <si>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</si>
  <si>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</si>
  <si>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</si>
  <si>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t>Durante el 2021 se emitieron 147 conceptos/ 147 conceptos solicitados 
La ruta que identifica la evidencia: \\fileserver\publica\3 - Gerencia Jurídica\1. DEFENSA JUDICIAL -G.A.L\12. SOPORTE DE INDICADORES\IV TRIMESTRE\RIESGOS OPERATIVOS - CORRUPCIÓN\CONCEPTOS JURIDICOS"</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</si>
  <si>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</si>
  <si>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</si>
  <si>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</si>
  <si>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</si>
  <si>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</si>
  <si>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</si>
  <si>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</si>
  <si>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t>*Plan de emergencias.
*Ejecución de simulacros a nivel nacional.
*Conformación y funcionamiento de la Brigada Integral de emergencia.
*Capacitación de la Brigada Integral de emergencias.
*Servicio permanente de área protegida a nivel nacional.</t>
  </si>
  <si>
    <t>* Procesos de evacuación realizados</t>
  </si>
  <si>
    <t>(Procesos de evacuación adelantados con participación del área/Procesos de evacuación implementados)*100%</t>
  </si>
  <si>
    <t>En la vigencia no se han efectuado ejercicios de evaluación por situación de pandemia</t>
  </si>
  <si>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</si>
  <si>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</si>
  <si>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</si>
  <si>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</si>
  <si>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</si>
  <si>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</si>
  <si>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</si>
  <si>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</si>
  <si>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t>Durante el cuarto trimestre las herramientas de monitoreo funcionaron correctamente.
Evidencia en tiempo real desde la consola de cada herramientas
Generación de reportes del SIEM en correo electrónico 
Las alertas reportadas fueron analizadas y gestionadas. El registro quedo en la mesa de ayuda o correo oficialseguirdad@saesas.gov.co</t>
  </si>
  <si>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</si>
  <si>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</si>
  <si>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t>Durante el cuarto trimestre fueron radicadas 3294 solicitudes relacionadas con aplicaciones y fueron atendidas 3126.</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</si>
  <si>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</si>
  <si>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</si>
  <si>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</si>
  <si>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</si>
  <si>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</si>
  <si>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</si>
  <si>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t>De acuerdo con el PINAR, se tiene establecido 8 planes a ejecutar hasta el año 2022: de los cuales 2 ya se ejecutaron (1. contrato compra estanteria y 2 capacitación en el mes de febrero)
6 Planes que se encuentran en ejecución, debido a que son actividades permanentes</t>
  </si>
  <si>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</si>
  <si>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</si>
  <si>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</si>
  <si>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</si>
  <si>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</si>
  <si>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</si>
  <si>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t xml:space="preserve">Se establecieron los lineamientos de actualización normativa interna en materia de garantás contractuales, en los contratos misionales a través de un concepto solicitado por la Gerencia Comercial, para presentar propuestas ante la junta directiva que esten acorden con la ley de crecimientos economico e inversión social, que terminó con la prelación de las pólizas en materia de garantías contractuales </t>
  </si>
  <si>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</si>
  <si>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</si>
  <si>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</si>
  <si>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t>Todos los contratos suscritos cumplen con los requisitos establecidos</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</si>
  <si>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</si>
  <si>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</si>
  <si>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</si>
  <si>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</si>
  <si>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</si>
  <si>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</si>
  <si>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</si>
  <si>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t>La SAE  cuenta con un contrato vigente de  Vigilancia y Seguridad Privada con circuito cerrado de TV, en su sede principal y regionales que permite un adecuado control e identificación oportuna de hechos irregulares o sospechosos. 
De igual forma para el 2021  ya se encuentran cargados en la pagina de SAE los informes de ejecución del contrato.</t>
  </si>
  <si>
    <t xml:space="preserve">Registro de visitantes
</t>
  </si>
  <si>
    <t>* Planillas de registro de visitantes</t>
  </si>
  <si>
    <t>(Reportes de registros de visitantes validadas /Reportes de registro de visitantes por servicio de vigilancia)*100%</t>
  </si>
  <si>
    <t>La empresa de vigilancia mensualmente entrega un Reporte de ingreso y salida de usuarios externos, documento que es resguardado en la carpeta de supervisión del contrato.
La Entidad cuenta con un sistema biométrico que es administrado por el área de Talento Humano, el cual se encuentra instalado en todas las sedes de la SAE.</t>
  </si>
  <si>
    <t>Sistema de control de accesos</t>
  </si>
  <si>
    <t>* Sistema biométrico implementado</t>
  </si>
  <si>
    <t>(Sistema biométrico implementado/Sistema biométrico adquirido)*100%</t>
  </si>
  <si>
    <t>Circuito cerrado de televisión CCTV</t>
  </si>
  <si>
    <t>El GIT de Servicios Administrativos realiza seguimiento a la ejecución del contrato con Informes de ejecución mensuales y  supervisa  constantemente el cumplimiento de las obligaciones pactadas, las novedades e informes de seguridad son entregados por la empresa de vigilancia de manera escrita y archivados debidamente en la carpeta de supervisión del área.</t>
  </si>
  <si>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</si>
  <si>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</si>
  <si>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</si>
  <si>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</si>
  <si>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</si>
  <si>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</si>
  <si>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</si>
  <si>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</si>
  <si>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t>Durante el cuarto trimestre se atendieron 7 de 9, finalizaron las configuraciones de acceso por VPN por parte de Infraestructura</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</si>
  <si>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</si>
  <si>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</si>
  <si>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</si>
  <si>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</si>
  <si>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</si>
  <si>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</si>
  <si>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t>La Gerencia de Talento Humano cumple con las actividades programadas durante el año 2021, las mismas, se relacionan a continuación: 
Actividades programadas: 
* Promover el personal en desarrollo.
*Beneficios Variables y Fijos.
*Cultura, Liderazgo y trabajo en equipo.
*Equidad, igualdad y genero.
*Padres y madres cuidadores.
*Estilos y hábitos de vida saludables.
*Trabajo en equipo y liderazgo.
*Salud Fisica-Energía- Balance Vida , trabajo.
*Sensación de felicidad.
*Coherencia como base de lidezgo.
-Equidad igualdad y genero.
-Enfoque y cultura ambiental.
Cultura, liderazgo y trabajo en equipo.
-Padres, madres y cuidadores.
-Estilos y hábitos de vida saludables.
-Coherencia como base de liderazgo.</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</si>
  <si>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</si>
  <si>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</si>
  <si>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</si>
  <si>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</si>
  <si>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</si>
  <si>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</si>
  <si>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</si>
  <si>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El GIT de Aseguramiento y Control de la Información no realiza reuniones de seguimiento, sin embargo, diligencia una base donde se relacionan y hace seguimiento a los Tickets presentados respecto al aplicativo SIGMA SAE y se mantiene contacto con la OGI para la atención de los casos presentados.</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</si>
  <si>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</si>
  <si>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</si>
  <si>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</si>
  <si>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</si>
  <si>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</si>
  <si>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</si>
  <si>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r>
      <rPr>
        <b/>
        <sz val="11"/>
        <color theme="1"/>
        <rFont val="Calibri"/>
        <family val="2"/>
        <scheme val="minor"/>
      </rPr>
      <t>Gerencia de Sociedades Activas:</t>
    </r>
    <r>
      <rPr>
        <sz val="11"/>
        <color theme="1"/>
        <rFont val="Calibri"/>
        <family val="2"/>
        <scheme val="minor"/>
      </rPr>
      <t xml:space="preserve"> 0%; De acuerdo con el seguimiento realizado a los informes de gestión de depositarios, se solicita la creación de activos y se verifica que éstos, se encuentren a cargo de quien corresponde. Se realizaron las solicitudes por parte de la gerencia de sociedades, sin embargo, a la fecha no se encuentran gestionadas por el área de aseguramiento.
Se evidencia la gestión de 1 pero se debe realizar un ajuste.
</t>
    </r>
    <r>
      <rPr>
        <b/>
        <sz val="11"/>
        <color theme="1"/>
        <rFont val="Calibri"/>
        <family val="2"/>
        <scheme val="minor"/>
      </rPr>
      <t xml:space="preserve">Gerencia de Sociedades en Liquidación: </t>
    </r>
    <r>
      <rPr>
        <sz val="11"/>
        <color theme="1"/>
        <rFont val="Calibri"/>
        <family val="2"/>
        <scheme val="minor"/>
      </rPr>
      <t>0,071%; Durante la vigencia 2021, la GSL realiza la restiución de catorce (14) inmuebles, de los cuales la Gerencia de Bienes Inmuebles solo ha realizado la entrega de uno (1). Se sugiere revisar el indicador, ya que, la gestión de entrega NO le corresponde a la esta Gerencia.</t>
    </r>
  </si>
  <si>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</si>
  <si>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</si>
  <si>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t>Se han gestionado los correspondientes actualizaciones sobre este tipo de hallazgos</t>
  </si>
  <si>
    <t>(Bienes muebles restituidos a sociedades/Bienes muebles sociales identificados para restituir)*100%</t>
  </si>
  <si>
    <t>Se informa previamente por la gerencia que este proceso no se encuentra a cargo de la Gerencia de Bienes Muebles sino del proceso de registro a cargo de las Regionales y la Oficina de Aseguramiento y control de la informacion</t>
  </si>
  <si>
    <t xml:space="preserve">Rendicion de cuentas ejecutada el pasado 9 de diciembre de 2021 por medio de la plataforma Youtube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</si>
</sst>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scheme val="minor"/>
    </font>
    <font>
      <b/>
      <sz val="11"/>
      <color theme="1"/>
      <name val="Calibri"/>
      <family val="2"/>
      <scheme val="minor"/>
    </font>
    <font>
      <b/>
      <sz val="22"/>
      <color rgb="FFFFFFFF"/>
      <name val="Calibri"/>
      <family val="2"/>
    </font>
    <font>
      <sz val="10"/>
      <color theme="1"/>
      <name val="Calibri"/>
      <family val="2"/>
      <scheme val="minor"/>
    </font>
    <font>
      <b/>
      <sz val="14"/>
      <color rgb="FF000000"/>
      <name val="Calibri"/>
      <family val="2"/>
    </font>
    <font>
      <sz val="10"/>
      <color rgb="FF000000"/>
      <name val="Calibri"/>
      <family val="2"/>
    </font>
    <font>
      <b/>
      <sz val="10"/>
      <color rgb="FF000000"/>
      <name val="Calibri"/>
      <family val="2"/>
    </font>
    <font>
      <sz val="11"/>
      <name val="Calibri"/>
      <family val="2"/>
      <scheme val="minor"/>
    </font>
    <font>
      <sz val="11"/>
      <color theme="1"/>
      <name val="Segoe UI"/>
      <family val="2"/>
    </font>
    <font>
      <sz val="11"/>
      <color rgb="FF000000"/>
      <name val="Calibri"/>
      <family val="2"/>
      <scheme val="minor"/>
    </font>
    <font>
      <sz val="10"/>
      <color theme="1"/>
      <name val="Arial"/>
      <family val="2"/>
    </font>
  </fonts>
  <fills count="18">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000000"/>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44">
    <xf numFmtId="0" fontId="0" fillId="0" borderId="0" xfId="0"/>
    <xf numFmtId="0" fontId="4" fillId="3" borderId="0" xfId="0" applyFont="1" applyFill="1" applyAlignment="1">
      <alignment horizontal="left" vertical="center" wrapText="1"/>
    </xf>
    <xf numFmtId="0" fontId="0" fillId="3" borderId="0" xfId="0" applyFill="1" applyAlignment="1">
      <alignment horizontal="left" vertical="center" wrapText="1"/>
    </xf>
    <xf numFmtId="0" fontId="0" fillId="3" borderId="0" xfId="0" applyFill="1"/>
    <xf numFmtId="0" fontId="5" fillId="3" borderId="0" xfId="0" applyFont="1" applyFill="1" applyAlignment="1">
      <alignment horizontal="center" vertical="center"/>
    </xf>
    <xf numFmtId="0" fontId="6" fillId="3" borderId="0" xfId="0" applyFont="1" applyFill="1" applyAlignment="1">
      <alignment horizontal="center" vertical="center"/>
    </xf>
    <xf numFmtId="0" fontId="6" fillId="3" borderId="0" xfId="0" applyFont="1" applyFill="1" applyAlignment="1">
      <alignment horizontal="left" vertical="center"/>
    </xf>
    <xf numFmtId="0" fontId="6" fillId="9" borderId="12" xfId="0" applyFont="1" applyFill="1" applyBorder="1" applyAlignment="1">
      <alignment horizontal="center" vertical="center" textRotation="90"/>
    </xf>
    <xf numFmtId="0" fontId="6" fillId="9" borderId="16" xfId="0" applyFont="1" applyFill="1" applyBorder="1" applyAlignment="1">
      <alignment horizontal="center" vertical="center" textRotation="90"/>
    </xf>
    <xf numFmtId="0" fontId="6" fillId="10" borderId="12" xfId="0" applyFont="1" applyFill="1" applyBorder="1" applyAlignment="1">
      <alignment horizontal="center" vertical="center" wrapText="1"/>
    </xf>
    <xf numFmtId="0" fontId="6" fillId="11" borderId="12" xfId="0" applyFont="1" applyFill="1" applyBorder="1" applyAlignment="1">
      <alignment horizontal="center" vertical="center" wrapText="1"/>
    </xf>
    <xf numFmtId="0" fontId="0" fillId="14" borderId="19" xfId="0" applyFill="1" applyBorder="1" applyAlignment="1">
      <alignment horizontal="center" vertical="center" wrapText="1"/>
    </xf>
    <xf numFmtId="0" fontId="0" fillId="14" borderId="20" xfId="0" applyFill="1" applyBorder="1" applyAlignment="1">
      <alignment horizontal="center" vertical="center" wrapText="1"/>
    </xf>
    <xf numFmtId="9" fontId="0" fillId="14" borderId="20" xfId="0" applyNumberFormat="1" applyFill="1" applyBorder="1" applyAlignment="1">
      <alignment horizontal="center" vertical="center" wrapText="1"/>
    </xf>
    <xf numFmtId="0" fontId="0" fillId="14" borderId="21" xfId="0" applyFill="1" applyBorder="1" applyAlignment="1">
      <alignment horizontal="center" vertical="center"/>
    </xf>
    <xf numFmtId="0" fontId="0" fillId="0" borderId="22" xfId="0" applyBorder="1" applyAlignment="1">
      <alignment horizontal="center" vertical="center" wrapText="1"/>
    </xf>
    <xf numFmtId="0" fontId="0" fillId="0" borderId="22" xfId="0" applyBorder="1" applyAlignment="1">
      <alignment horizontal="center" vertical="center"/>
    </xf>
    <xf numFmtId="49" fontId="8" fillId="3" borderId="23" xfId="0" applyNumberFormat="1" applyFont="1" applyFill="1" applyBorder="1" applyAlignment="1">
      <alignment horizontal="left" vertical="center" wrapText="1"/>
    </xf>
    <xf numFmtId="0" fontId="8" fillId="3" borderId="23" xfId="0" applyFont="1" applyFill="1" applyBorder="1" applyAlignment="1">
      <alignment horizontal="left" vertical="center" wrapText="1"/>
    </xf>
    <xf numFmtId="9" fontId="4" fillId="3" borderId="23" xfId="0" applyNumberFormat="1" applyFont="1" applyFill="1" applyBorder="1" applyAlignment="1">
      <alignment horizontal="center" vertical="center" wrapText="1"/>
    </xf>
    <xf numFmtId="49" fontId="8" fillId="3" borderId="22" xfId="0" applyNumberFormat="1" applyFont="1" applyFill="1" applyBorder="1" applyAlignment="1">
      <alignment horizontal="left" vertical="center" wrapText="1"/>
    </xf>
    <xf numFmtId="0" fontId="8" fillId="3" borderId="22" xfId="0" applyFont="1" applyFill="1" applyBorder="1" applyAlignment="1">
      <alignment horizontal="left" vertical="center" wrapText="1"/>
    </xf>
    <xf numFmtId="9" fontId="0" fillId="3" borderId="22" xfId="0" applyNumberFormat="1" applyFill="1" applyBorder="1" applyAlignment="1">
      <alignment horizontal="center" vertical="center" wrapText="1"/>
    </xf>
    <xf numFmtId="0" fontId="0" fillId="3" borderId="22" xfId="0" applyFill="1" applyBorder="1" applyAlignment="1">
      <alignment horizontal="left" vertical="center" wrapText="1"/>
    </xf>
    <xf numFmtId="9" fontId="0" fillId="3" borderId="22" xfId="1" applyFont="1" applyFill="1" applyBorder="1" applyAlignment="1">
      <alignment horizontal="center" vertical="center" wrapText="1"/>
    </xf>
    <xf numFmtId="49" fontId="0" fillId="0" borderId="22" xfId="0" applyNumberFormat="1" applyBorder="1" applyAlignment="1">
      <alignment horizontal="left" vertical="center" wrapText="1"/>
    </xf>
    <xf numFmtId="9" fontId="4" fillId="3" borderId="22" xfId="0" applyNumberFormat="1" applyFont="1" applyFill="1" applyBorder="1" applyAlignment="1">
      <alignment horizontal="center" vertical="center" wrapText="1"/>
    </xf>
    <xf numFmtId="9" fontId="0" fillId="3" borderId="24" xfId="0" applyNumberFormat="1" applyFill="1" applyBorder="1" applyAlignment="1">
      <alignment horizontal="center" vertical="center"/>
    </xf>
    <xf numFmtId="0" fontId="0" fillId="3" borderId="22" xfId="0" applyFill="1" applyBorder="1" applyAlignment="1">
      <alignment horizontal="center" vertical="center" wrapText="1"/>
    </xf>
    <xf numFmtId="9" fontId="4" fillId="0" borderId="22" xfId="1" applyFont="1" applyBorder="1" applyAlignment="1">
      <alignment horizontal="center" vertical="center" wrapText="1"/>
    </xf>
    <xf numFmtId="0" fontId="0" fillId="0" borderId="22" xfId="0" applyBorder="1" applyAlignment="1">
      <alignment horizontal="left" vertical="center" wrapText="1"/>
    </xf>
    <xf numFmtId="0" fontId="9" fillId="0" borderId="22" xfId="0" applyFont="1" applyBorder="1" applyAlignment="1">
      <alignment horizontal="left" vertical="center" wrapText="1"/>
    </xf>
    <xf numFmtId="9" fontId="0" fillId="0" borderId="22" xfId="0" applyNumberFormat="1" applyBorder="1" applyAlignment="1">
      <alignment horizontal="center" vertical="center" wrapText="1"/>
    </xf>
    <xf numFmtId="10" fontId="0" fillId="3" borderId="22" xfId="0" applyNumberFormat="1" applyFill="1" applyBorder="1" applyAlignment="1">
      <alignment horizontal="center" vertical="center" wrapText="1"/>
    </xf>
    <xf numFmtId="0" fontId="0" fillId="3" borderId="22" xfId="0" applyFill="1" applyBorder="1" applyAlignment="1">
      <alignment horizontal="left" vertical="center"/>
    </xf>
    <xf numFmtId="9" fontId="0" fillId="3" borderId="24" xfId="1" applyFont="1" applyFill="1" applyBorder="1" applyAlignment="1">
      <alignment horizontal="center" vertical="center"/>
    </xf>
    <xf numFmtId="0" fontId="0" fillId="10" borderId="22" xfId="0" applyFill="1" applyBorder="1" applyAlignment="1">
      <alignment horizontal="left" vertical="center"/>
    </xf>
    <xf numFmtId="0" fontId="0" fillId="15" borderId="22" xfId="0" applyFill="1" applyBorder="1" applyAlignment="1">
      <alignment horizontal="left" vertical="center" wrapText="1"/>
    </xf>
    <xf numFmtId="1" fontId="0" fillId="10" borderId="22" xfId="0" applyNumberFormat="1" applyFill="1" applyBorder="1" applyAlignment="1">
      <alignment horizontal="left" vertical="center"/>
    </xf>
    <xf numFmtId="0" fontId="0" fillId="0" borderId="22" xfId="0" applyBorder="1" applyAlignment="1">
      <alignment horizontal="left" vertical="center"/>
    </xf>
    <xf numFmtId="16" fontId="0" fillId="3" borderId="22" xfId="0" applyNumberFormat="1" applyFill="1" applyBorder="1" applyAlignment="1">
      <alignment horizontal="left" vertical="center" wrapText="1"/>
    </xf>
    <xf numFmtId="0" fontId="0" fillId="3" borderId="22" xfId="0" applyFill="1" applyBorder="1" applyAlignment="1" applyProtection="1">
      <alignment horizontal="left" vertical="center" wrapText="1"/>
      <protection locked="0"/>
    </xf>
    <xf numFmtId="9" fontId="0" fillId="0" borderId="22" xfId="1" applyFont="1" applyBorder="1" applyAlignment="1">
      <alignment horizontal="center" vertical="center" wrapText="1"/>
    </xf>
    <xf numFmtId="0" fontId="8" fillId="3" borderId="22"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2" xfId="0" applyFont="1" applyFill="1" applyBorder="1" applyAlignment="1">
      <alignment horizontal="left" vertical="center" wrapText="1"/>
    </xf>
    <xf numFmtId="0" fontId="0" fillId="3" borderId="26" xfId="0" applyFill="1" applyBorder="1" applyAlignment="1">
      <alignment horizontal="left" vertical="center" wrapText="1"/>
    </xf>
    <xf numFmtId="0" fontId="0" fillId="3" borderId="22" xfId="0" applyFill="1" applyBorder="1" applyAlignment="1">
      <alignment horizontal="center" vertical="center"/>
    </xf>
    <xf numFmtId="9" fontId="8" fillId="3" borderId="22" xfId="0" applyNumberFormat="1" applyFont="1" applyFill="1" applyBorder="1" applyAlignment="1">
      <alignment horizontal="center" vertical="center" wrapText="1"/>
    </xf>
    <xf numFmtId="0" fontId="8" fillId="3" borderId="27" xfId="0" applyFont="1" applyFill="1" applyBorder="1" applyAlignment="1">
      <alignment horizontal="left" vertical="center" wrapText="1"/>
    </xf>
    <xf numFmtId="0" fontId="0" fillId="3" borderId="22" xfId="0" applyFill="1" applyBorder="1" applyAlignment="1">
      <alignment horizontal="left" wrapText="1"/>
    </xf>
    <xf numFmtId="0" fontId="0" fillId="0" borderId="22" xfId="0" applyBorder="1" applyAlignment="1">
      <alignment horizontal="left" wrapText="1"/>
    </xf>
    <xf numFmtId="0" fontId="10" fillId="3" borderId="22" xfId="0" applyFont="1" applyFill="1" applyBorder="1" applyAlignment="1">
      <alignment horizontal="left" vertical="center" wrapText="1"/>
    </xf>
    <xf numFmtId="9" fontId="4" fillId="3" borderId="22" xfId="1" applyFont="1" applyFill="1" applyBorder="1" applyAlignment="1">
      <alignment horizontal="center" vertical="center" wrapText="1"/>
    </xf>
    <xf numFmtId="9" fontId="0" fillId="3" borderId="22" xfId="1" applyFont="1" applyFill="1" applyBorder="1" applyAlignment="1">
      <alignment horizontal="center" vertical="center"/>
    </xf>
    <xf numFmtId="9" fontId="0" fillId="0" borderId="24" xfId="0" applyNumberFormat="1" applyBorder="1" applyAlignment="1">
      <alignment horizontal="center" vertical="center"/>
    </xf>
    <xf numFmtId="0" fontId="0" fillId="3" borderId="23" xfId="0" applyFill="1" applyBorder="1" applyAlignment="1">
      <alignment horizontal="left" vertical="center" wrapText="1"/>
    </xf>
    <xf numFmtId="49" fontId="0" fillId="3" borderId="22" xfId="0" applyNumberFormat="1" applyFill="1" applyBorder="1" applyAlignment="1">
      <alignment horizontal="left" vertical="center" wrapText="1"/>
    </xf>
    <xf numFmtId="0" fontId="10" fillId="16" borderId="22" xfId="0" applyFont="1" applyFill="1" applyBorder="1" applyAlignment="1">
      <alignment horizontal="left" vertical="center" wrapText="1"/>
    </xf>
    <xf numFmtId="9" fontId="0" fillId="3" borderId="24" xfId="0" applyNumberFormat="1" applyFill="1" applyBorder="1" applyAlignment="1">
      <alignment horizontal="center" vertical="center" wrapText="1"/>
    </xf>
    <xf numFmtId="0" fontId="0" fillId="3" borderId="24" xfId="0" applyFill="1" applyBorder="1" applyAlignment="1">
      <alignment horizontal="left" vertical="center" wrapText="1"/>
    </xf>
    <xf numFmtId="0" fontId="10" fillId="17" borderId="22" xfId="0" applyFont="1" applyFill="1" applyBorder="1" applyAlignment="1">
      <alignment horizontal="left" vertical="center" wrapText="1"/>
    </xf>
    <xf numFmtId="9" fontId="0" fillId="3" borderId="22" xfId="0" applyNumberFormat="1" applyFill="1" applyBorder="1" applyAlignment="1">
      <alignment horizontal="center" vertical="center"/>
    </xf>
    <xf numFmtId="0" fontId="0" fillId="3" borderId="22" xfId="0" applyFill="1" applyBorder="1" applyAlignment="1">
      <alignment vertical="center" wrapText="1"/>
    </xf>
    <xf numFmtId="0" fontId="0" fillId="3" borderId="0" xfId="0" applyFill="1" applyAlignment="1">
      <alignment horizontal="left"/>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10" xfId="0" applyFont="1" applyFill="1" applyBorder="1" applyAlignment="1">
      <alignment horizontal="center" vertical="center"/>
    </xf>
    <xf numFmtId="0" fontId="7" fillId="6" borderId="11"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10" xfId="0" applyFont="1" applyFill="1" applyBorder="1" applyAlignment="1">
      <alignment horizontal="center" vertical="center"/>
    </xf>
    <xf numFmtId="0" fontId="7" fillId="7" borderId="7"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8" borderId="8"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6" fillId="13" borderId="12" xfId="0" applyFont="1" applyFill="1" applyBorder="1" applyAlignment="1">
      <alignment horizontal="center" vertical="center" wrapText="1"/>
    </xf>
    <xf numFmtId="0" fontId="6" fillId="13" borderId="18" xfId="0" applyFont="1" applyFill="1" applyBorder="1" applyAlignment="1">
      <alignment horizontal="center" vertical="center" wrapText="1"/>
    </xf>
    <xf numFmtId="0" fontId="0" fillId="14" borderId="13" xfId="0" applyFill="1" applyBorder="1" applyAlignment="1">
      <alignment horizontal="center" vertical="center" wrapText="1"/>
    </xf>
    <xf numFmtId="0" fontId="0" fillId="14" borderId="14" xfId="0" applyFill="1" applyBorder="1" applyAlignment="1">
      <alignment horizontal="center" vertical="center" wrapText="1"/>
    </xf>
    <xf numFmtId="0" fontId="0" fillId="14" borderId="15" xfId="0" applyFill="1" applyBorder="1" applyAlignment="1">
      <alignment horizontal="center" vertical="center" wrapText="1"/>
    </xf>
    <xf numFmtId="0" fontId="0" fillId="14" borderId="14" xfId="0" applyFill="1" applyBorder="1" applyAlignment="1">
      <alignment horizontal="center" vertical="center"/>
    </xf>
    <xf numFmtId="0" fontId="0" fillId="14" borderId="15" xfId="0" applyFill="1" applyBorder="1" applyAlignment="1">
      <alignment horizontal="center" vertical="center"/>
    </xf>
    <xf numFmtId="0" fontId="0" fillId="0" borderId="22" xfId="0" applyBorder="1" applyAlignment="1">
      <alignment horizontal="center" vertical="center" wrapText="1"/>
    </xf>
    <xf numFmtId="0" fontId="0" fillId="0" borderId="22" xfId="0" applyBorder="1" applyAlignment="1">
      <alignment horizontal="left" vertical="center" wrapText="1"/>
    </xf>
    <xf numFmtId="0" fontId="0" fillId="10" borderId="22" xfId="0" applyFill="1" applyBorder="1" applyAlignment="1">
      <alignment horizontal="left" vertical="center"/>
    </xf>
    <xf numFmtId="0" fontId="6" fillId="12" borderId="12" xfId="0" applyFont="1" applyFill="1" applyBorder="1" applyAlignment="1">
      <alignment horizontal="center" vertical="center" wrapText="1"/>
    </xf>
    <xf numFmtId="0" fontId="6" fillId="12" borderId="16" xfId="0"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6" fillId="10" borderId="3" xfId="0" applyFont="1" applyFill="1" applyBorder="1" applyAlignment="1">
      <alignment horizontal="center" vertical="center" wrapText="1"/>
    </xf>
    <xf numFmtId="0" fontId="6" fillId="11" borderId="1" xfId="0" applyFont="1" applyFill="1" applyBorder="1" applyAlignment="1">
      <alignment horizontal="center" vertical="center" wrapText="1"/>
    </xf>
    <xf numFmtId="0" fontId="6" fillId="11" borderId="2" xfId="0" applyFont="1" applyFill="1" applyBorder="1" applyAlignment="1">
      <alignment horizontal="center" vertical="center" wrapText="1"/>
    </xf>
    <xf numFmtId="0" fontId="6" fillId="11" borderId="3" xfId="0" applyFont="1" applyFill="1" applyBorder="1" applyAlignment="1">
      <alignment horizontal="center" vertical="center" wrapText="1"/>
    </xf>
    <xf numFmtId="0" fontId="6" fillId="12" borderId="18"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6" fillId="9" borderId="12" xfId="0" applyFont="1" applyFill="1" applyBorder="1" applyAlignment="1">
      <alignment horizontal="center" vertical="center" textRotation="90"/>
    </xf>
    <xf numFmtId="0" fontId="6" fillId="9" borderId="16" xfId="0" applyFont="1" applyFill="1" applyBorder="1" applyAlignment="1">
      <alignment horizontal="center" vertical="center" textRotation="90"/>
    </xf>
    <xf numFmtId="0" fontId="6" fillId="9" borderId="12" xfId="0" applyFont="1" applyFill="1" applyBorder="1" applyAlignment="1">
      <alignment horizontal="center" vertical="center"/>
    </xf>
    <xf numFmtId="0" fontId="6" fillId="9" borderId="16" xfId="0" applyFont="1" applyFill="1" applyBorder="1" applyAlignment="1">
      <alignment horizontal="center" vertical="center"/>
    </xf>
    <xf numFmtId="0" fontId="6" fillId="12" borderId="1" xfId="0" applyFont="1" applyFill="1" applyBorder="1" applyAlignment="1">
      <alignment horizontal="center" vertical="center" wrapText="1"/>
    </xf>
    <xf numFmtId="0" fontId="6" fillId="12" borderId="17" xfId="0" applyFont="1" applyFill="1" applyBorder="1" applyAlignment="1">
      <alignment horizontal="center" vertical="center" wrapText="1"/>
    </xf>
    <xf numFmtId="0" fontId="0" fillId="0" borderId="22" xfId="0" applyBorder="1" applyAlignment="1">
      <alignment horizontal="center" vertical="center"/>
    </xf>
    <xf numFmtId="9" fontId="0" fillId="3" borderId="23" xfId="0" applyNumberFormat="1" applyFill="1" applyBorder="1" applyAlignment="1">
      <alignment horizontal="center" vertical="center" wrapText="1"/>
    </xf>
    <xf numFmtId="0" fontId="0" fillId="3" borderId="22" xfId="0" applyFill="1" applyBorder="1" applyAlignment="1">
      <alignment horizontal="center" vertical="center" wrapText="1"/>
    </xf>
    <xf numFmtId="0" fontId="0" fillId="0" borderId="23" xfId="0" applyBorder="1" applyAlignment="1">
      <alignment horizontal="center" vertical="center"/>
    </xf>
    <xf numFmtId="0" fontId="0" fillId="0" borderId="23" xfId="0" applyBorder="1" applyAlignment="1">
      <alignment horizontal="center" vertical="center" wrapText="1"/>
    </xf>
    <xf numFmtId="49" fontId="0" fillId="0" borderId="22" xfId="0" applyNumberFormat="1" applyBorder="1" applyAlignment="1">
      <alignment horizontal="left" vertical="center" wrapText="1"/>
    </xf>
    <xf numFmtId="1" fontId="0" fillId="10" borderId="22" xfId="0" applyNumberFormat="1" applyFill="1" applyBorder="1" applyAlignment="1">
      <alignment horizontal="left" vertical="center"/>
    </xf>
    <xf numFmtId="0" fontId="0" fillId="15" borderId="22" xfId="0" applyFill="1" applyBorder="1" applyAlignment="1">
      <alignment horizontal="left" vertical="center" wrapText="1"/>
    </xf>
    <xf numFmtId="0" fontId="0" fillId="0" borderId="22" xfId="0" applyBorder="1" applyAlignment="1">
      <alignment horizontal="left" vertical="center"/>
    </xf>
    <xf numFmtId="1" fontId="0" fillId="10" borderId="22" xfId="0" applyNumberFormat="1" applyFill="1" applyBorder="1" applyAlignment="1">
      <alignment horizontal="left" vertical="center" wrapText="1"/>
    </xf>
    <xf numFmtId="0" fontId="0" fillId="3" borderId="22" xfId="0" applyFill="1" applyBorder="1" applyAlignment="1">
      <alignment horizontal="left" vertical="center" wrapText="1"/>
    </xf>
    <xf numFmtId="9" fontId="4" fillId="0" borderId="24" xfId="1" applyFont="1" applyBorder="1" applyAlignment="1">
      <alignment horizontal="center" vertical="center" wrapText="1"/>
    </xf>
    <xf numFmtId="9" fontId="4" fillId="0" borderId="23" xfId="1" applyFont="1" applyBorder="1" applyAlignment="1">
      <alignment horizontal="center" vertical="center" wrapText="1"/>
    </xf>
    <xf numFmtId="0" fontId="0" fillId="0" borderId="24" xfId="0" applyBorder="1" applyAlignment="1">
      <alignment horizontal="left" vertical="center" wrapText="1"/>
    </xf>
    <xf numFmtId="0" fontId="0" fillId="0" borderId="23" xfId="0" applyBorder="1" applyAlignment="1">
      <alignment horizontal="left" vertical="center" wrapText="1"/>
    </xf>
    <xf numFmtId="9" fontId="0" fillId="3" borderId="24" xfId="0" applyNumberFormat="1" applyFill="1" applyBorder="1" applyAlignment="1">
      <alignment horizontal="center" vertical="center"/>
    </xf>
    <xf numFmtId="9" fontId="0" fillId="3" borderId="23" xfId="0" applyNumberFormat="1" applyFill="1" applyBorder="1" applyAlignment="1">
      <alignment horizontal="center" vertical="center"/>
    </xf>
    <xf numFmtId="9" fontId="0" fillId="3" borderId="25" xfId="0" applyNumberFormat="1" applyFill="1" applyBorder="1" applyAlignment="1">
      <alignment horizontal="center" vertical="center"/>
    </xf>
    <xf numFmtId="0" fontId="0" fillId="10" borderId="22" xfId="0" applyFill="1" applyBorder="1" applyAlignment="1">
      <alignment horizontal="left" vertical="center" wrapText="1"/>
    </xf>
    <xf numFmtId="1" fontId="0" fillId="0" borderId="22" xfId="0" applyNumberFormat="1" applyBorder="1" applyAlignment="1">
      <alignment horizontal="left" vertical="center" wrapText="1"/>
    </xf>
    <xf numFmtId="9" fontId="0" fillId="0" borderId="24" xfId="0" applyNumberFormat="1" applyBorder="1" applyAlignment="1">
      <alignment horizontal="center" vertical="center"/>
    </xf>
    <xf numFmtId="9" fontId="0" fillId="0" borderId="23" xfId="0" applyNumberFormat="1" applyBorder="1" applyAlignment="1">
      <alignment horizontal="center" vertical="center"/>
    </xf>
    <xf numFmtId="0" fontId="0" fillId="10" borderId="22" xfId="0" applyFill="1" applyBorder="1" applyAlignment="1">
      <alignment horizontal="center" vertical="center" wrapText="1"/>
    </xf>
    <xf numFmtId="1" fontId="0" fillId="0" borderId="22" xfId="0" applyNumberFormat="1" applyBorder="1" applyAlignment="1">
      <alignment horizontal="left" vertical="center"/>
    </xf>
    <xf numFmtId="0" fontId="4" fillId="3" borderId="24"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3" borderId="24" xfId="0" applyFill="1" applyBorder="1" applyAlignment="1">
      <alignment horizontal="left" vertical="center" wrapText="1"/>
    </xf>
    <xf numFmtId="0" fontId="0" fillId="3" borderId="23" xfId="0" applyFill="1" applyBorder="1" applyAlignment="1">
      <alignment horizontal="left" vertical="center" wrapText="1"/>
    </xf>
    <xf numFmtId="9" fontId="0" fillId="0" borderId="25" xfId="0" applyNumberFormat="1" applyBorder="1" applyAlignment="1">
      <alignment horizontal="center" vertical="center"/>
    </xf>
    <xf numFmtId="0" fontId="0" fillId="3" borderId="22" xfId="0" applyFill="1" applyBorder="1" applyAlignment="1">
      <alignment horizontal="left" wrapText="1"/>
    </xf>
    <xf numFmtId="0" fontId="8" fillId="3" borderId="22" xfId="0" applyFont="1" applyFill="1" applyBorder="1" applyAlignment="1">
      <alignment horizontal="left" vertical="center" wrapText="1"/>
    </xf>
    <xf numFmtId="9" fontId="0" fillId="3" borderId="22" xfId="0" applyNumberFormat="1" applyFill="1" applyBorder="1" applyAlignment="1">
      <alignment horizontal="center" vertical="center"/>
    </xf>
    <xf numFmtId="0" fontId="11" fillId="0" borderId="22" xfId="0" applyFont="1" applyBorder="1" applyAlignment="1" applyProtection="1">
      <alignment horizontal="left" vertical="center" wrapText="1"/>
      <protection locked="0"/>
    </xf>
  </cellXfs>
  <cellStyles count="2">
    <cellStyle name="Normal" xfId="0" builtinId="0"/>
    <cellStyle name="Porcentaje" xfId="1" builtinId="5"/>
  </cellStyles>
  <dxfs count="2012">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186230</xdr:colOff>
      <xdr:row>0</xdr:row>
      <xdr:rowOff>39515</xdr:rowOff>
    </xdr:from>
    <xdr:to>
      <xdr:col>27</xdr:col>
      <xdr:colOff>942973</xdr:colOff>
      <xdr:row>4</xdr:row>
      <xdr:rowOff>154780</xdr:rowOff>
    </xdr:to>
    <xdr:pic>
      <xdr:nvPicPr>
        <xdr:cNvPr id="2" name="Picture 1">
          <a:extLst>
            <a:ext uri="{FF2B5EF4-FFF2-40B4-BE49-F238E27FC236}">
              <a16:creationId xmlns:a16="http://schemas.microsoft.com/office/drawing/2014/main" id="{225631A0-F10F-413E-8ADC-8D860D40EC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049000" y="39515"/>
          <a:ext cx="1985468" cy="934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1/02_Seguimientos/Seguimiento_4T/03_Reporte_Centralizado/00_Documentos_Trabajo/Seguimiento_Mapa_Riesgos_T4_2021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Riesgos_Operativos"/>
      <sheetName val="Riesgos_corrupción"/>
      <sheetName val="Riesgos_SD"/>
      <sheetName val="Seg_Riesgos_Materializa"/>
      <sheetName val="Datos_Control"/>
      <sheetName val="validación de datos"/>
      <sheetName val="Homologación - R vs GTC40"/>
      <sheetName val="Seguimiento_Mapa_Riesgos_T4_20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4BF54-0716-48EF-9A20-A13B866E65F3}">
  <dimension ref="A1:AE270"/>
  <sheetViews>
    <sheetView tabSelected="1" topLeftCell="G1" zoomScale="50" zoomScaleNormal="50" zoomScaleSheetLayoutView="94" zoomScalePageLayoutView="40" workbookViewId="0">
      <selection activeCell="AB9" sqref="AB9"/>
    </sheetView>
  </sheetViews>
  <sheetFormatPr baseColWidth="10" defaultColWidth="19" defaultRowHeight="0" customHeight="1" zeroHeight="1" x14ac:dyDescent="0.25"/>
  <cols>
    <col min="1" max="1" width="7.28515625" style="3" customWidth="1"/>
    <col min="2" max="3" width="7.28515625" style="3" hidden="1" customWidth="1"/>
    <col min="4" max="4" width="17.28515625" style="3" customWidth="1"/>
    <col min="5" max="5" width="27.85546875" style="3" customWidth="1"/>
    <col min="6" max="6" width="12.140625" style="3" customWidth="1"/>
    <col min="7" max="7" width="35.140625" style="3" customWidth="1"/>
    <col min="8" max="8" width="34" style="3" customWidth="1"/>
    <col min="9" max="9" width="11.42578125" style="3" hidden="1" customWidth="1"/>
    <col min="10" max="10" width="8.140625" style="3" hidden="1" customWidth="1"/>
    <col min="11" max="11" width="13.42578125" style="3" hidden="1" customWidth="1"/>
    <col min="12" max="12" width="9.85546875" style="3" customWidth="1"/>
    <col min="13" max="13" width="9.42578125" style="3" customWidth="1"/>
    <col min="14" max="14" width="11.42578125" style="3" customWidth="1"/>
    <col min="15" max="15" width="12.7109375" style="3" customWidth="1"/>
    <col min="16" max="16" width="32" style="3" customWidth="1"/>
    <col min="17" max="17" width="10.42578125" style="3" hidden="1" customWidth="1"/>
    <col min="18" max="18" width="8.140625" style="3" hidden="1" customWidth="1"/>
    <col min="19" max="19" width="11.85546875" style="3" hidden="1" customWidth="1"/>
    <col min="20" max="20" width="13" style="3" customWidth="1"/>
    <col min="21" max="21" width="14.42578125" style="3" customWidth="1"/>
    <col min="22" max="22" width="11.42578125" style="3" customWidth="1"/>
    <col min="23" max="23" width="40.42578125" style="3" customWidth="1"/>
    <col min="24" max="24" width="19.42578125" style="3" customWidth="1"/>
    <col min="25" max="25" width="12.28515625" style="3" customWidth="1"/>
    <col min="26" max="26" width="40.28515625" style="64" customWidth="1"/>
    <col min="27" max="27" width="18.42578125" style="1" customWidth="1"/>
    <col min="28" max="28" width="88" style="2" customWidth="1"/>
    <col min="29" max="29" width="19" style="3"/>
    <col min="30" max="30" width="0" style="3" hidden="1" customWidth="1"/>
    <col min="31" max="31" width="22.7109375" style="3" hidden="1" customWidth="1"/>
    <col min="32" max="16384" width="19" style="3"/>
  </cols>
  <sheetData>
    <row r="1" spans="1:31" ht="35.1" customHeight="1" x14ac:dyDescent="0.25">
      <c r="A1" s="65" t="s">
        <v>0</v>
      </c>
      <c r="B1" s="66"/>
      <c r="C1" s="66"/>
      <c r="D1" s="66"/>
      <c r="E1" s="66"/>
      <c r="F1" s="66"/>
      <c r="G1" s="66"/>
      <c r="H1" s="66"/>
      <c r="I1" s="66"/>
      <c r="J1" s="66"/>
      <c r="K1" s="66"/>
      <c r="L1" s="66"/>
      <c r="M1" s="66"/>
      <c r="N1" s="66"/>
      <c r="O1" s="66"/>
      <c r="P1" s="66"/>
      <c r="Q1" s="66"/>
      <c r="R1" s="66"/>
      <c r="S1" s="66"/>
      <c r="T1" s="66"/>
      <c r="U1" s="66"/>
      <c r="V1" s="66"/>
      <c r="W1" s="66"/>
      <c r="X1" s="66"/>
      <c r="Y1" s="66"/>
      <c r="Z1" s="67"/>
    </row>
    <row r="2" spans="1:31" ht="30" customHeight="1" thickBot="1" x14ac:dyDescent="0.3">
      <c r="A2" s="68"/>
      <c r="B2" s="69"/>
      <c r="C2" s="69"/>
      <c r="D2" s="69"/>
      <c r="E2" s="69"/>
      <c r="F2" s="69"/>
      <c r="G2" s="69"/>
      <c r="H2" s="69"/>
      <c r="I2" s="69"/>
      <c r="J2" s="69"/>
      <c r="K2" s="69"/>
      <c r="L2" s="69"/>
      <c r="M2" s="69"/>
      <c r="N2" s="69"/>
      <c r="O2" s="69"/>
      <c r="P2" s="69"/>
      <c r="Q2" s="69"/>
      <c r="R2" s="69"/>
      <c r="S2" s="69"/>
      <c r="T2" s="69"/>
      <c r="U2" s="69"/>
      <c r="V2" s="69"/>
      <c r="W2" s="69"/>
      <c r="X2" s="69"/>
      <c r="Y2" s="69"/>
      <c r="Z2" s="70"/>
    </row>
    <row r="3" spans="1:31" ht="19.5" hidden="1" thickBot="1" x14ac:dyDescent="0.3">
      <c r="A3" s="71" t="s">
        <v>1</v>
      </c>
      <c r="B3" s="72"/>
      <c r="C3" s="72"/>
      <c r="D3" s="72"/>
      <c r="E3" s="72"/>
      <c r="F3" s="72"/>
      <c r="G3" s="72"/>
      <c r="H3" s="72"/>
      <c r="I3" s="72"/>
      <c r="J3" s="72"/>
      <c r="K3" s="72"/>
      <c r="L3" s="72"/>
      <c r="M3" s="72"/>
      <c r="N3" s="72"/>
      <c r="O3" s="72"/>
      <c r="P3" s="72"/>
      <c r="Q3" s="72"/>
      <c r="R3" s="72"/>
      <c r="S3" s="72"/>
      <c r="T3" s="72"/>
      <c r="U3" s="72"/>
      <c r="V3" s="72"/>
      <c r="W3" s="72"/>
      <c r="X3" s="72"/>
      <c r="Y3" s="72"/>
      <c r="Z3" s="73"/>
    </row>
    <row r="4" spans="1:31" ht="18.75" hidden="1" x14ac:dyDescent="0.25">
      <c r="A4" s="4"/>
      <c r="B4" s="4"/>
      <c r="C4" s="4"/>
      <c r="D4" s="4"/>
      <c r="E4" s="4"/>
      <c r="F4" s="4"/>
      <c r="G4" s="4"/>
      <c r="H4" s="4"/>
      <c r="I4" s="4"/>
      <c r="J4" s="4"/>
      <c r="K4" s="4"/>
      <c r="L4" s="4"/>
      <c r="M4" s="4"/>
      <c r="N4" s="4"/>
      <c r="O4" s="4"/>
      <c r="P4" s="4"/>
      <c r="Q4" s="4"/>
      <c r="R4" s="4"/>
      <c r="S4" s="4"/>
      <c r="T4" s="4"/>
      <c r="U4" s="4"/>
      <c r="V4" s="4"/>
      <c r="W4" s="5"/>
      <c r="X4" s="5"/>
      <c r="Y4" s="5"/>
      <c r="Z4" s="5"/>
    </row>
    <row r="5" spans="1:31" ht="20.100000000000001" customHeight="1" thickBot="1" x14ac:dyDescent="0.3">
      <c r="A5" s="4"/>
      <c r="B5" s="4"/>
      <c r="C5" s="4"/>
      <c r="D5" s="4"/>
      <c r="E5" s="4"/>
      <c r="F5" s="4"/>
      <c r="G5" s="4"/>
      <c r="H5" s="4"/>
      <c r="I5" s="4"/>
      <c r="J5" s="4"/>
      <c r="K5" s="4"/>
      <c r="L5" s="4"/>
      <c r="M5" s="4"/>
      <c r="N5" s="4"/>
      <c r="O5" s="4"/>
      <c r="P5" s="4"/>
      <c r="Q5" s="4"/>
      <c r="R5" s="4"/>
      <c r="S5" s="4"/>
      <c r="T5" s="4"/>
      <c r="U5" s="4"/>
      <c r="V5" s="4"/>
      <c r="W5" s="5"/>
      <c r="X5" s="5"/>
      <c r="Y5" s="5"/>
      <c r="Z5" s="6"/>
    </row>
    <row r="6" spans="1:31" ht="15.75" hidden="1" thickBot="1" x14ac:dyDescent="0.3">
      <c r="A6" s="74" t="s">
        <v>2</v>
      </c>
      <c r="B6" s="75"/>
      <c r="C6" s="75"/>
      <c r="D6" s="75"/>
      <c r="E6" s="75"/>
      <c r="F6" s="75"/>
      <c r="G6" s="75"/>
      <c r="H6" s="76"/>
      <c r="I6" s="77" t="s">
        <v>3</v>
      </c>
      <c r="J6" s="78"/>
      <c r="K6" s="78"/>
      <c r="L6" s="78"/>
      <c r="M6" s="78"/>
      <c r="N6" s="78"/>
      <c r="O6" s="78"/>
      <c r="P6" s="78"/>
      <c r="Q6" s="78"/>
      <c r="R6" s="78"/>
      <c r="S6" s="78"/>
      <c r="T6" s="78"/>
      <c r="U6" s="78"/>
      <c r="V6" s="79"/>
      <c r="W6" s="80" t="s">
        <v>4</v>
      </c>
      <c r="X6" s="81"/>
      <c r="Y6" s="82" t="s">
        <v>5</v>
      </c>
      <c r="Z6" s="83"/>
      <c r="AA6" s="103" t="s">
        <v>6</v>
      </c>
      <c r="AB6" s="104"/>
    </row>
    <row r="7" spans="1:31" ht="15.95" customHeight="1" thickBot="1" x14ac:dyDescent="0.3">
      <c r="A7" s="105" t="s">
        <v>7</v>
      </c>
      <c r="B7" s="7"/>
      <c r="C7" s="7"/>
      <c r="D7" s="105" t="s">
        <v>8</v>
      </c>
      <c r="E7" s="107" t="s">
        <v>9</v>
      </c>
      <c r="F7" s="107" t="s">
        <v>10</v>
      </c>
      <c r="G7" s="107" t="s">
        <v>11</v>
      </c>
      <c r="H7" s="107" t="s">
        <v>12</v>
      </c>
      <c r="I7" s="96" t="s">
        <v>13</v>
      </c>
      <c r="J7" s="97"/>
      <c r="K7" s="98"/>
      <c r="L7" s="99" t="s">
        <v>14</v>
      </c>
      <c r="M7" s="100"/>
      <c r="N7" s="101"/>
      <c r="O7" s="109" t="s">
        <v>15</v>
      </c>
      <c r="P7" s="94" t="s">
        <v>16</v>
      </c>
      <c r="Q7" s="96" t="s">
        <v>17</v>
      </c>
      <c r="R7" s="97"/>
      <c r="S7" s="98"/>
      <c r="T7" s="99" t="s">
        <v>17</v>
      </c>
      <c r="U7" s="100"/>
      <c r="V7" s="101"/>
      <c r="W7" s="94" t="s">
        <v>18</v>
      </c>
      <c r="X7" s="94" t="s">
        <v>19</v>
      </c>
      <c r="Y7" s="84" t="s">
        <v>20</v>
      </c>
      <c r="Z7" s="84" t="s">
        <v>21</v>
      </c>
      <c r="AA7" s="86" t="s">
        <v>22</v>
      </c>
      <c r="AB7" s="87"/>
      <c r="AC7" s="88"/>
      <c r="AD7" s="89" t="s">
        <v>23</v>
      </c>
      <c r="AE7" s="90"/>
    </row>
    <row r="8" spans="1:31" ht="63.75" customHeight="1" thickBot="1" x14ac:dyDescent="0.3">
      <c r="A8" s="106"/>
      <c r="B8" s="8"/>
      <c r="C8" s="8"/>
      <c r="D8" s="106"/>
      <c r="E8" s="108"/>
      <c r="F8" s="108"/>
      <c r="G8" s="108"/>
      <c r="H8" s="108"/>
      <c r="I8" s="9" t="s">
        <v>24</v>
      </c>
      <c r="J8" s="9" t="s">
        <v>25</v>
      </c>
      <c r="K8" s="9" t="s">
        <v>26</v>
      </c>
      <c r="L8" s="10" t="s">
        <v>24</v>
      </c>
      <c r="M8" s="10" t="s">
        <v>25</v>
      </c>
      <c r="N8" s="10" t="s">
        <v>27</v>
      </c>
      <c r="O8" s="110"/>
      <c r="P8" s="95"/>
      <c r="Q8" s="9" t="s">
        <v>24</v>
      </c>
      <c r="R8" s="9" t="s">
        <v>25</v>
      </c>
      <c r="S8" s="9" t="s">
        <v>26</v>
      </c>
      <c r="T8" s="10" t="s">
        <v>28</v>
      </c>
      <c r="U8" s="10" t="s">
        <v>25</v>
      </c>
      <c r="V8" s="10" t="s">
        <v>29</v>
      </c>
      <c r="W8" s="102"/>
      <c r="X8" s="102"/>
      <c r="Y8" s="85"/>
      <c r="Z8" s="85"/>
      <c r="AA8" s="11" t="s">
        <v>30</v>
      </c>
      <c r="AB8" s="12" t="s">
        <v>31</v>
      </c>
      <c r="AC8" s="13" t="s">
        <v>32</v>
      </c>
      <c r="AD8" s="14" t="s">
        <v>33</v>
      </c>
      <c r="AE8" s="12" t="s">
        <v>34</v>
      </c>
    </row>
    <row r="9" spans="1:31" ht="45" x14ac:dyDescent="0.25">
      <c r="A9" s="91">
        <v>5</v>
      </c>
      <c r="B9" s="15">
        <v>5</v>
      </c>
      <c r="C9" s="16" t="s">
        <v>35</v>
      </c>
      <c r="D9" s="92" t="s">
        <v>35</v>
      </c>
      <c r="E9" s="92" t="s">
        <v>36</v>
      </c>
      <c r="F9" s="92" t="s">
        <v>37</v>
      </c>
      <c r="G9" s="92" t="s">
        <v>38</v>
      </c>
      <c r="H9" s="92" t="s">
        <v>39</v>
      </c>
      <c r="I9" s="93">
        <v>4</v>
      </c>
      <c r="J9" s="93">
        <v>4</v>
      </c>
      <c r="K9" s="118" t="s">
        <v>40</v>
      </c>
      <c r="L9" s="111" t="s">
        <v>41</v>
      </c>
      <c r="M9" s="111" t="s">
        <v>42</v>
      </c>
      <c r="N9" s="111" t="s">
        <v>43</v>
      </c>
      <c r="O9" s="92" t="s">
        <v>44</v>
      </c>
      <c r="P9" s="116" t="s">
        <v>45</v>
      </c>
      <c r="Q9" s="117">
        <v>3</v>
      </c>
      <c r="R9" s="117">
        <v>2</v>
      </c>
      <c r="S9" s="118" t="s">
        <v>46</v>
      </c>
      <c r="T9" s="119" t="s">
        <v>47</v>
      </c>
      <c r="U9" s="119" t="s">
        <v>48</v>
      </c>
      <c r="V9" s="111" t="s">
        <v>49</v>
      </c>
      <c r="W9" s="17" t="s">
        <v>50</v>
      </c>
      <c r="X9" s="18" t="s">
        <v>51</v>
      </c>
      <c r="Y9" s="18" t="s">
        <v>52</v>
      </c>
      <c r="Z9" s="18" t="s">
        <v>53</v>
      </c>
      <c r="AA9" s="19">
        <v>1</v>
      </c>
      <c r="AB9" s="56" t="s">
        <v>1122</v>
      </c>
      <c r="AC9" s="112">
        <f>AVERAGE(AA9:AA12)</f>
        <v>1</v>
      </c>
      <c r="AD9" s="114" t="s">
        <v>54</v>
      </c>
      <c r="AE9" s="115" t="s">
        <v>55</v>
      </c>
    </row>
    <row r="10" spans="1:31" ht="60" x14ac:dyDescent="0.25">
      <c r="A10" s="91"/>
      <c r="B10" s="15">
        <v>5</v>
      </c>
      <c r="C10" s="16" t="s">
        <v>35</v>
      </c>
      <c r="D10" s="92"/>
      <c r="E10" s="92"/>
      <c r="F10" s="92"/>
      <c r="G10" s="92"/>
      <c r="H10" s="92"/>
      <c r="I10" s="93"/>
      <c r="J10" s="93"/>
      <c r="K10" s="118"/>
      <c r="L10" s="111"/>
      <c r="M10" s="111"/>
      <c r="N10" s="111"/>
      <c r="O10" s="92"/>
      <c r="P10" s="116"/>
      <c r="Q10" s="117"/>
      <c r="R10" s="117"/>
      <c r="S10" s="118"/>
      <c r="T10" s="119"/>
      <c r="U10" s="119"/>
      <c r="V10" s="111"/>
      <c r="W10" s="20" t="s">
        <v>56</v>
      </c>
      <c r="X10" s="21" t="s">
        <v>57</v>
      </c>
      <c r="Y10" s="21" t="s">
        <v>58</v>
      </c>
      <c r="Z10" s="21" t="s">
        <v>59</v>
      </c>
      <c r="AA10" s="22">
        <v>1</v>
      </c>
      <c r="AB10" s="23" t="s">
        <v>60</v>
      </c>
      <c r="AC10" s="113"/>
      <c r="AD10" s="111"/>
      <c r="AE10" s="91"/>
    </row>
    <row r="11" spans="1:31" ht="60" x14ac:dyDescent="0.25">
      <c r="A11" s="91"/>
      <c r="B11" s="15">
        <v>5</v>
      </c>
      <c r="C11" s="16" t="s">
        <v>35</v>
      </c>
      <c r="D11" s="92"/>
      <c r="E11" s="92"/>
      <c r="F11" s="92"/>
      <c r="G11" s="92"/>
      <c r="H11" s="92"/>
      <c r="I11" s="93"/>
      <c r="J11" s="93"/>
      <c r="K11" s="118"/>
      <c r="L11" s="111"/>
      <c r="M11" s="111"/>
      <c r="N11" s="111"/>
      <c r="O11" s="92"/>
      <c r="P11" s="116"/>
      <c r="Q11" s="117"/>
      <c r="R11" s="117"/>
      <c r="S11" s="118"/>
      <c r="T11" s="119"/>
      <c r="U11" s="119"/>
      <c r="V11" s="111"/>
      <c r="W11" s="20" t="s">
        <v>61</v>
      </c>
      <c r="X11" s="21" t="s">
        <v>62</v>
      </c>
      <c r="Y11" s="21" t="s">
        <v>58</v>
      </c>
      <c r="Z11" s="21" t="s">
        <v>63</v>
      </c>
      <c r="AA11" s="22">
        <v>1</v>
      </c>
      <c r="AB11" s="23" t="s">
        <v>64</v>
      </c>
      <c r="AC11" s="113"/>
      <c r="AD11" s="111"/>
      <c r="AE11" s="91"/>
    </row>
    <row r="12" spans="1:31" ht="60" x14ac:dyDescent="0.25">
      <c r="A12" s="91"/>
      <c r="B12" s="15">
        <v>5</v>
      </c>
      <c r="C12" s="16" t="s">
        <v>35</v>
      </c>
      <c r="D12" s="92"/>
      <c r="E12" s="92"/>
      <c r="F12" s="92"/>
      <c r="G12" s="92"/>
      <c r="H12" s="92"/>
      <c r="I12" s="93"/>
      <c r="J12" s="93"/>
      <c r="K12" s="118"/>
      <c r="L12" s="111"/>
      <c r="M12" s="111"/>
      <c r="N12" s="111"/>
      <c r="O12" s="92"/>
      <c r="P12" s="116"/>
      <c r="Q12" s="117"/>
      <c r="R12" s="117"/>
      <c r="S12" s="118"/>
      <c r="T12" s="119"/>
      <c r="U12" s="119"/>
      <c r="V12" s="111"/>
      <c r="W12" s="20" t="s">
        <v>65</v>
      </c>
      <c r="X12" s="21" t="s">
        <v>66</v>
      </c>
      <c r="Y12" s="21" t="s">
        <v>52</v>
      </c>
      <c r="Z12" s="21" t="s">
        <v>67</v>
      </c>
      <c r="AA12" s="24">
        <f>(1/1)*100%</f>
        <v>1</v>
      </c>
      <c r="AB12" s="21" t="s">
        <v>68</v>
      </c>
      <c r="AC12" s="113"/>
      <c r="AD12" s="111"/>
      <c r="AE12" s="91"/>
    </row>
    <row r="13" spans="1:31" ht="45" x14ac:dyDescent="0.25">
      <c r="A13" s="91">
        <v>12</v>
      </c>
      <c r="B13" s="15">
        <v>12</v>
      </c>
      <c r="C13" s="16" t="s">
        <v>35</v>
      </c>
      <c r="D13" s="92" t="s">
        <v>35</v>
      </c>
      <c r="E13" s="92" t="s">
        <v>69</v>
      </c>
      <c r="F13" s="92" t="s">
        <v>70</v>
      </c>
      <c r="G13" s="92" t="s">
        <v>71</v>
      </c>
      <c r="H13" s="92" t="s">
        <v>72</v>
      </c>
      <c r="I13" s="118">
        <v>3</v>
      </c>
      <c r="J13" s="118">
        <v>3</v>
      </c>
      <c r="K13" s="118" t="s">
        <v>73</v>
      </c>
      <c r="L13" s="111" t="s">
        <v>47</v>
      </c>
      <c r="M13" s="111" t="s">
        <v>49</v>
      </c>
      <c r="N13" s="111" t="s">
        <v>74</v>
      </c>
      <c r="O13" s="92" t="s">
        <v>44</v>
      </c>
      <c r="P13" s="25" t="s">
        <v>75</v>
      </c>
      <c r="Q13" s="120">
        <v>2</v>
      </c>
      <c r="R13" s="120">
        <v>1</v>
      </c>
      <c r="S13" s="120" t="s">
        <v>76</v>
      </c>
      <c r="T13" s="92" t="s">
        <v>77</v>
      </c>
      <c r="U13" s="92" t="s">
        <v>78</v>
      </c>
      <c r="V13" s="111" t="s">
        <v>79</v>
      </c>
      <c r="W13" s="23" t="s">
        <v>80</v>
      </c>
      <c r="X13" s="23" t="s">
        <v>81</v>
      </c>
      <c r="Y13" s="23" t="s">
        <v>58</v>
      </c>
      <c r="Z13" s="23" t="s">
        <v>82</v>
      </c>
      <c r="AA13" s="26">
        <v>1</v>
      </c>
      <c r="AB13" s="23" t="s">
        <v>83</v>
      </c>
      <c r="AC13" s="27">
        <f>AA13</f>
        <v>1</v>
      </c>
      <c r="AD13" s="111" t="s">
        <v>54</v>
      </c>
      <c r="AE13" s="91" t="s">
        <v>55</v>
      </c>
    </row>
    <row r="14" spans="1:31" ht="75" x14ac:dyDescent="0.25">
      <c r="A14" s="91"/>
      <c r="B14" s="15">
        <v>12</v>
      </c>
      <c r="C14" s="16" t="s">
        <v>35</v>
      </c>
      <c r="D14" s="92"/>
      <c r="E14" s="92"/>
      <c r="F14" s="92"/>
      <c r="G14" s="92"/>
      <c r="H14" s="92"/>
      <c r="I14" s="118"/>
      <c r="J14" s="118"/>
      <c r="K14" s="118"/>
      <c r="L14" s="111"/>
      <c r="M14" s="111"/>
      <c r="N14" s="111"/>
      <c r="O14" s="92"/>
      <c r="P14" s="25" t="s">
        <v>84</v>
      </c>
      <c r="Q14" s="120"/>
      <c r="R14" s="120"/>
      <c r="S14" s="120"/>
      <c r="T14" s="92"/>
      <c r="U14" s="92"/>
      <c r="V14" s="111"/>
      <c r="W14" s="23" t="s">
        <v>85</v>
      </c>
      <c r="X14" s="23" t="s">
        <v>81</v>
      </c>
      <c r="Y14" s="23" t="s">
        <v>58</v>
      </c>
      <c r="Z14" s="23" t="s">
        <v>86</v>
      </c>
      <c r="AA14" s="22">
        <v>1</v>
      </c>
      <c r="AB14" s="23" t="s">
        <v>87</v>
      </c>
      <c r="AC14" s="27">
        <f t="shared" ref="AC14:AC15" si="0">AA14</f>
        <v>1</v>
      </c>
      <c r="AD14" s="111"/>
      <c r="AE14" s="91"/>
    </row>
    <row r="15" spans="1:31" ht="60" x14ac:dyDescent="0.25">
      <c r="A15" s="91"/>
      <c r="B15" s="15">
        <v>12</v>
      </c>
      <c r="C15" s="16" t="s">
        <v>35</v>
      </c>
      <c r="D15" s="92"/>
      <c r="E15" s="92"/>
      <c r="F15" s="92"/>
      <c r="G15" s="92"/>
      <c r="H15" s="92"/>
      <c r="I15" s="118"/>
      <c r="J15" s="118"/>
      <c r="K15" s="118"/>
      <c r="L15" s="111"/>
      <c r="M15" s="111"/>
      <c r="N15" s="111"/>
      <c r="O15" s="92"/>
      <c r="P15" s="25" t="s">
        <v>88</v>
      </c>
      <c r="Q15" s="120"/>
      <c r="R15" s="120"/>
      <c r="S15" s="120"/>
      <c r="T15" s="92"/>
      <c r="U15" s="92"/>
      <c r="V15" s="111"/>
      <c r="W15" s="23" t="s">
        <v>89</v>
      </c>
      <c r="X15" s="23" t="s">
        <v>81</v>
      </c>
      <c r="Y15" s="23" t="s">
        <v>58</v>
      </c>
      <c r="Z15" s="23" t="s">
        <v>90</v>
      </c>
      <c r="AA15" s="28" t="s">
        <v>91</v>
      </c>
      <c r="AB15" s="23" t="s">
        <v>92</v>
      </c>
      <c r="AC15" s="27" t="str">
        <f t="shared" si="0"/>
        <v>NA</v>
      </c>
      <c r="AD15" s="111"/>
      <c r="AE15" s="91"/>
    </row>
    <row r="16" spans="1:31" ht="165" x14ac:dyDescent="0.25">
      <c r="A16" s="91">
        <v>14</v>
      </c>
      <c r="B16" s="15">
        <v>14</v>
      </c>
      <c r="C16" s="16" t="s">
        <v>93</v>
      </c>
      <c r="D16" s="92" t="s">
        <v>93</v>
      </c>
      <c r="E16" s="92" t="s">
        <v>94</v>
      </c>
      <c r="F16" s="92" t="s">
        <v>37</v>
      </c>
      <c r="G16" s="92" t="s">
        <v>95</v>
      </c>
      <c r="H16" s="92" t="s">
        <v>96</v>
      </c>
      <c r="I16" s="93">
        <v>4</v>
      </c>
      <c r="J16" s="118">
        <v>3</v>
      </c>
      <c r="K16" s="118" t="s">
        <v>97</v>
      </c>
      <c r="L16" s="111" t="s">
        <v>41</v>
      </c>
      <c r="M16" s="111" t="s">
        <v>49</v>
      </c>
      <c r="N16" s="111" t="s">
        <v>74</v>
      </c>
      <c r="O16" s="92" t="s">
        <v>44</v>
      </c>
      <c r="P16" s="25" t="s">
        <v>98</v>
      </c>
      <c r="Q16" s="117">
        <v>3</v>
      </c>
      <c r="R16" s="117">
        <v>1</v>
      </c>
      <c r="S16" s="118" t="s">
        <v>99</v>
      </c>
      <c r="T16" s="92" t="s">
        <v>47</v>
      </c>
      <c r="U16" s="92" t="s">
        <v>78</v>
      </c>
      <c r="V16" s="111" t="s">
        <v>79</v>
      </c>
      <c r="W16" s="23" t="s">
        <v>100</v>
      </c>
      <c r="X16" s="23" t="s">
        <v>101</v>
      </c>
      <c r="Y16" s="23" t="s">
        <v>102</v>
      </c>
      <c r="Z16" s="23" t="s">
        <v>103</v>
      </c>
      <c r="AA16" s="29">
        <v>1</v>
      </c>
      <c r="AB16" s="30" t="s">
        <v>104</v>
      </c>
      <c r="AC16" s="27">
        <f>+AA16</f>
        <v>1</v>
      </c>
      <c r="AD16" s="111" t="s">
        <v>54</v>
      </c>
      <c r="AE16" s="91" t="s">
        <v>55</v>
      </c>
    </row>
    <row r="17" spans="1:31" ht="114" customHeight="1" x14ac:dyDescent="0.25">
      <c r="A17" s="91"/>
      <c r="B17" s="15">
        <v>14</v>
      </c>
      <c r="C17" s="16" t="s">
        <v>93</v>
      </c>
      <c r="D17" s="92"/>
      <c r="E17" s="92"/>
      <c r="F17" s="92"/>
      <c r="G17" s="92"/>
      <c r="H17" s="92"/>
      <c r="I17" s="93"/>
      <c r="J17" s="118"/>
      <c r="K17" s="118"/>
      <c r="L17" s="111"/>
      <c r="M17" s="111"/>
      <c r="N17" s="111"/>
      <c r="O17" s="92"/>
      <c r="P17" s="25" t="s">
        <v>105</v>
      </c>
      <c r="Q17" s="117"/>
      <c r="R17" s="117"/>
      <c r="S17" s="118"/>
      <c r="T17" s="92"/>
      <c r="U17" s="92"/>
      <c r="V17" s="111"/>
      <c r="W17" s="121" t="s">
        <v>106</v>
      </c>
      <c r="X17" s="121" t="s">
        <v>101</v>
      </c>
      <c r="Y17" s="121" t="s">
        <v>107</v>
      </c>
      <c r="Z17" s="121" t="s">
        <v>108</v>
      </c>
      <c r="AA17" s="122">
        <v>1</v>
      </c>
      <c r="AB17" s="124" t="s">
        <v>109</v>
      </c>
      <c r="AC17" s="126">
        <f>+AA17</f>
        <v>1</v>
      </c>
      <c r="AD17" s="111"/>
      <c r="AE17" s="91"/>
    </row>
    <row r="18" spans="1:31" ht="123.75" customHeight="1" x14ac:dyDescent="0.25">
      <c r="A18" s="91"/>
      <c r="B18" s="15">
        <v>14</v>
      </c>
      <c r="C18" s="16" t="s">
        <v>93</v>
      </c>
      <c r="D18" s="92"/>
      <c r="E18" s="92"/>
      <c r="F18" s="92"/>
      <c r="G18" s="92"/>
      <c r="H18" s="92"/>
      <c r="I18" s="93"/>
      <c r="J18" s="118"/>
      <c r="K18" s="118"/>
      <c r="L18" s="111"/>
      <c r="M18" s="111"/>
      <c r="N18" s="111"/>
      <c r="O18" s="92"/>
      <c r="P18" s="25" t="s">
        <v>94</v>
      </c>
      <c r="Q18" s="117"/>
      <c r="R18" s="117"/>
      <c r="S18" s="118"/>
      <c r="T18" s="92"/>
      <c r="U18" s="92"/>
      <c r="V18" s="111"/>
      <c r="W18" s="121"/>
      <c r="X18" s="121"/>
      <c r="Y18" s="121"/>
      <c r="Z18" s="121"/>
      <c r="AA18" s="123"/>
      <c r="AB18" s="125"/>
      <c r="AC18" s="127"/>
      <c r="AD18" s="111"/>
      <c r="AE18" s="91"/>
    </row>
    <row r="19" spans="1:31" ht="66.95" customHeight="1" x14ac:dyDescent="0.25">
      <c r="A19" s="91"/>
      <c r="B19" s="15">
        <v>14</v>
      </c>
      <c r="C19" s="16" t="s">
        <v>93</v>
      </c>
      <c r="D19" s="92"/>
      <c r="E19" s="92"/>
      <c r="F19" s="92"/>
      <c r="G19" s="92"/>
      <c r="H19" s="92"/>
      <c r="I19" s="93"/>
      <c r="J19" s="118"/>
      <c r="K19" s="118"/>
      <c r="L19" s="111"/>
      <c r="M19" s="111"/>
      <c r="N19" s="111"/>
      <c r="O19" s="92"/>
      <c r="P19" s="25" t="s">
        <v>110</v>
      </c>
      <c r="Q19" s="117"/>
      <c r="R19" s="117"/>
      <c r="S19" s="118"/>
      <c r="T19" s="92"/>
      <c r="U19" s="92"/>
      <c r="V19" s="111"/>
      <c r="W19" s="23" t="s">
        <v>111</v>
      </c>
      <c r="X19" s="23" t="s">
        <v>81</v>
      </c>
      <c r="Y19" s="23" t="s">
        <v>58</v>
      </c>
      <c r="Z19" s="23" t="s">
        <v>112</v>
      </c>
      <c r="AA19" s="28" t="s">
        <v>91</v>
      </c>
      <c r="AB19" s="23" t="s">
        <v>92</v>
      </c>
      <c r="AC19" s="27" t="str">
        <f>+AA19</f>
        <v>NA</v>
      </c>
      <c r="AD19" s="111"/>
      <c r="AE19" s="91"/>
    </row>
    <row r="20" spans="1:31" ht="54.95" customHeight="1" x14ac:dyDescent="0.25">
      <c r="A20" s="91">
        <v>15</v>
      </c>
      <c r="B20" s="15">
        <v>15</v>
      </c>
      <c r="C20" s="16" t="s">
        <v>113</v>
      </c>
      <c r="D20" s="92" t="s">
        <v>113</v>
      </c>
      <c r="E20" s="92" t="s">
        <v>114</v>
      </c>
      <c r="F20" s="92" t="s">
        <v>37</v>
      </c>
      <c r="G20" s="92" t="s">
        <v>115</v>
      </c>
      <c r="H20" s="92" t="s">
        <v>116</v>
      </c>
      <c r="I20" s="118">
        <v>4</v>
      </c>
      <c r="J20" s="118">
        <v>4</v>
      </c>
      <c r="K20" s="118" t="s">
        <v>40</v>
      </c>
      <c r="L20" s="111" t="s">
        <v>41</v>
      </c>
      <c r="M20" s="111" t="s">
        <v>42</v>
      </c>
      <c r="N20" s="111" t="s">
        <v>43</v>
      </c>
      <c r="O20" s="92" t="s">
        <v>44</v>
      </c>
      <c r="P20" s="116" t="s">
        <v>117</v>
      </c>
      <c r="Q20" s="120">
        <v>2</v>
      </c>
      <c r="R20" s="120">
        <v>2</v>
      </c>
      <c r="S20" s="120" t="s">
        <v>118</v>
      </c>
      <c r="T20" s="92" t="s">
        <v>77</v>
      </c>
      <c r="U20" s="92" t="s">
        <v>48</v>
      </c>
      <c r="V20" s="111" t="s">
        <v>79</v>
      </c>
      <c r="W20" s="23" t="s">
        <v>119</v>
      </c>
      <c r="X20" s="23" t="s">
        <v>120</v>
      </c>
      <c r="Y20" s="23" t="s">
        <v>121</v>
      </c>
      <c r="Z20" s="23" t="s">
        <v>122</v>
      </c>
      <c r="AA20" s="28" t="s">
        <v>91</v>
      </c>
      <c r="AB20" s="23" t="s">
        <v>123</v>
      </c>
      <c r="AC20" s="126">
        <f>AVERAGE(AA20:AA23)</f>
        <v>0.98</v>
      </c>
      <c r="AD20" s="111" t="s">
        <v>54</v>
      </c>
      <c r="AE20" s="91" t="s">
        <v>55</v>
      </c>
    </row>
    <row r="21" spans="1:31" ht="82.5" x14ac:dyDescent="0.25">
      <c r="A21" s="91"/>
      <c r="B21" s="15">
        <v>15</v>
      </c>
      <c r="C21" s="16" t="s">
        <v>113</v>
      </c>
      <c r="D21" s="92"/>
      <c r="E21" s="92"/>
      <c r="F21" s="92"/>
      <c r="G21" s="92"/>
      <c r="H21" s="92"/>
      <c r="I21" s="118"/>
      <c r="J21" s="118"/>
      <c r="K21" s="118"/>
      <c r="L21" s="111"/>
      <c r="M21" s="111"/>
      <c r="N21" s="111"/>
      <c r="O21" s="92"/>
      <c r="P21" s="116"/>
      <c r="Q21" s="120"/>
      <c r="R21" s="120"/>
      <c r="S21" s="120"/>
      <c r="T21" s="92"/>
      <c r="U21" s="92"/>
      <c r="V21" s="111"/>
      <c r="W21" s="23" t="s">
        <v>124</v>
      </c>
      <c r="X21" s="23" t="s">
        <v>125</v>
      </c>
      <c r="Y21" s="23" t="s">
        <v>121</v>
      </c>
      <c r="Z21" s="23" t="s">
        <v>126</v>
      </c>
      <c r="AA21" s="22">
        <v>1</v>
      </c>
      <c r="AB21" s="31" t="s">
        <v>127</v>
      </c>
      <c r="AC21" s="128"/>
      <c r="AD21" s="111"/>
      <c r="AE21" s="91"/>
    </row>
    <row r="22" spans="1:31" ht="45" x14ac:dyDescent="0.25">
      <c r="A22" s="91"/>
      <c r="B22" s="15">
        <v>15</v>
      </c>
      <c r="C22" s="16" t="s">
        <v>113</v>
      </c>
      <c r="D22" s="92"/>
      <c r="E22" s="92"/>
      <c r="F22" s="92"/>
      <c r="G22" s="92"/>
      <c r="H22" s="92"/>
      <c r="I22" s="118"/>
      <c r="J22" s="118"/>
      <c r="K22" s="118"/>
      <c r="L22" s="111"/>
      <c r="M22" s="111"/>
      <c r="N22" s="111"/>
      <c r="O22" s="92"/>
      <c r="P22" s="116"/>
      <c r="Q22" s="120"/>
      <c r="R22" s="120"/>
      <c r="S22" s="120"/>
      <c r="T22" s="92"/>
      <c r="U22" s="92"/>
      <c r="V22" s="111"/>
      <c r="W22" s="23" t="s">
        <v>128</v>
      </c>
      <c r="X22" s="23" t="s">
        <v>129</v>
      </c>
      <c r="Y22" s="23" t="s">
        <v>121</v>
      </c>
      <c r="Z22" s="23" t="s">
        <v>130</v>
      </c>
      <c r="AA22" s="22">
        <v>0.94</v>
      </c>
      <c r="AB22" s="23" t="s">
        <v>131</v>
      </c>
      <c r="AC22" s="128"/>
      <c r="AD22" s="111"/>
      <c r="AE22" s="91"/>
    </row>
    <row r="23" spans="1:31" ht="45" customHeight="1" x14ac:dyDescent="0.25">
      <c r="A23" s="91"/>
      <c r="B23" s="15">
        <v>15</v>
      </c>
      <c r="C23" s="16" t="s">
        <v>113</v>
      </c>
      <c r="D23" s="92"/>
      <c r="E23" s="92"/>
      <c r="F23" s="92"/>
      <c r="G23" s="92"/>
      <c r="H23" s="92"/>
      <c r="I23" s="118"/>
      <c r="J23" s="118"/>
      <c r="K23" s="118"/>
      <c r="L23" s="111"/>
      <c r="M23" s="111"/>
      <c r="N23" s="111"/>
      <c r="O23" s="92"/>
      <c r="P23" s="116"/>
      <c r="Q23" s="120"/>
      <c r="R23" s="120"/>
      <c r="S23" s="120"/>
      <c r="T23" s="92"/>
      <c r="U23" s="92"/>
      <c r="V23" s="111"/>
      <c r="W23" s="23" t="s">
        <v>132</v>
      </c>
      <c r="X23" s="23" t="s">
        <v>133</v>
      </c>
      <c r="Y23" s="23" t="s">
        <v>121</v>
      </c>
      <c r="Z23" s="23" t="s">
        <v>134</v>
      </c>
      <c r="AA23" s="22">
        <v>1</v>
      </c>
      <c r="AB23" s="23" t="s">
        <v>135</v>
      </c>
      <c r="AC23" s="127"/>
      <c r="AD23" s="111"/>
      <c r="AE23" s="91"/>
    </row>
    <row r="24" spans="1:31" ht="63.95" customHeight="1" x14ac:dyDescent="0.25">
      <c r="A24" s="91"/>
      <c r="B24" s="15">
        <v>15</v>
      </c>
      <c r="C24" s="16" t="s">
        <v>113</v>
      </c>
      <c r="D24" s="92"/>
      <c r="E24" s="92"/>
      <c r="F24" s="92"/>
      <c r="G24" s="92"/>
      <c r="H24" s="92"/>
      <c r="I24" s="118"/>
      <c r="J24" s="118"/>
      <c r="K24" s="118"/>
      <c r="L24" s="111"/>
      <c r="M24" s="111"/>
      <c r="N24" s="111"/>
      <c r="O24" s="92"/>
      <c r="P24" s="116" t="s">
        <v>136</v>
      </c>
      <c r="Q24" s="120"/>
      <c r="R24" s="120"/>
      <c r="S24" s="120"/>
      <c r="T24" s="92"/>
      <c r="U24" s="92"/>
      <c r="V24" s="111"/>
      <c r="W24" s="23" t="s">
        <v>137</v>
      </c>
      <c r="X24" s="23" t="s">
        <v>138</v>
      </c>
      <c r="Y24" s="23" t="s">
        <v>121</v>
      </c>
      <c r="Z24" s="23" t="s">
        <v>139</v>
      </c>
      <c r="AA24" s="28" t="s">
        <v>91</v>
      </c>
      <c r="AB24" s="23" t="s">
        <v>140</v>
      </c>
      <c r="AC24" s="126">
        <f>AVERAGE(AA24:AA25)</f>
        <v>1</v>
      </c>
      <c r="AD24" s="111"/>
      <c r="AE24" s="91"/>
    </row>
    <row r="25" spans="1:31" ht="60" customHeight="1" x14ac:dyDescent="0.25">
      <c r="A25" s="91"/>
      <c r="B25" s="15">
        <v>15</v>
      </c>
      <c r="C25" s="16" t="s">
        <v>113</v>
      </c>
      <c r="D25" s="92"/>
      <c r="E25" s="92"/>
      <c r="F25" s="92"/>
      <c r="G25" s="92"/>
      <c r="H25" s="92"/>
      <c r="I25" s="118"/>
      <c r="J25" s="118"/>
      <c r="K25" s="118"/>
      <c r="L25" s="111"/>
      <c r="M25" s="111"/>
      <c r="N25" s="111"/>
      <c r="O25" s="92"/>
      <c r="P25" s="116"/>
      <c r="Q25" s="120"/>
      <c r="R25" s="120"/>
      <c r="S25" s="120"/>
      <c r="T25" s="92"/>
      <c r="U25" s="92"/>
      <c r="V25" s="111"/>
      <c r="W25" s="23" t="s">
        <v>137</v>
      </c>
      <c r="X25" s="23" t="s">
        <v>133</v>
      </c>
      <c r="Y25" s="23" t="s">
        <v>121</v>
      </c>
      <c r="Z25" s="23" t="s">
        <v>141</v>
      </c>
      <c r="AA25" s="22">
        <v>1</v>
      </c>
      <c r="AB25" s="23" t="s">
        <v>142</v>
      </c>
      <c r="AC25" s="127"/>
      <c r="AD25" s="111"/>
      <c r="AE25" s="91"/>
    </row>
    <row r="26" spans="1:31" ht="116.25" customHeight="1" x14ac:dyDescent="0.25">
      <c r="A26" s="91"/>
      <c r="B26" s="15">
        <v>15</v>
      </c>
      <c r="C26" s="16" t="s">
        <v>113</v>
      </c>
      <c r="D26" s="92"/>
      <c r="E26" s="92"/>
      <c r="F26" s="92"/>
      <c r="G26" s="92"/>
      <c r="H26" s="92"/>
      <c r="I26" s="118"/>
      <c r="J26" s="118"/>
      <c r="K26" s="118"/>
      <c r="L26" s="111"/>
      <c r="M26" s="111"/>
      <c r="N26" s="111"/>
      <c r="O26" s="92"/>
      <c r="P26" s="25" t="s">
        <v>143</v>
      </c>
      <c r="Q26" s="120"/>
      <c r="R26" s="120"/>
      <c r="S26" s="120"/>
      <c r="T26" s="92"/>
      <c r="U26" s="92"/>
      <c r="V26" s="111"/>
      <c r="W26" s="23" t="s">
        <v>144</v>
      </c>
      <c r="X26" s="23" t="s">
        <v>138</v>
      </c>
      <c r="Y26" s="23" t="s">
        <v>58</v>
      </c>
      <c r="Z26" s="23" t="s">
        <v>145</v>
      </c>
      <c r="AA26" s="22">
        <v>1</v>
      </c>
      <c r="AB26" s="23" t="s">
        <v>146</v>
      </c>
      <c r="AC26" s="27">
        <f>+AA26</f>
        <v>1</v>
      </c>
      <c r="AD26" s="111"/>
      <c r="AE26" s="91"/>
    </row>
    <row r="27" spans="1:31" ht="101.25" customHeight="1" x14ac:dyDescent="0.25">
      <c r="A27" s="91"/>
      <c r="B27" s="15">
        <v>15</v>
      </c>
      <c r="C27" s="16" t="s">
        <v>113</v>
      </c>
      <c r="D27" s="92"/>
      <c r="E27" s="92"/>
      <c r="F27" s="92"/>
      <c r="G27" s="92"/>
      <c r="H27" s="92"/>
      <c r="I27" s="118"/>
      <c r="J27" s="118"/>
      <c r="K27" s="118"/>
      <c r="L27" s="111"/>
      <c r="M27" s="111"/>
      <c r="N27" s="111"/>
      <c r="O27" s="92"/>
      <c r="P27" s="25" t="s">
        <v>147</v>
      </c>
      <c r="Q27" s="120"/>
      <c r="R27" s="120"/>
      <c r="S27" s="120"/>
      <c r="T27" s="92"/>
      <c r="U27" s="92"/>
      <c r="V27" s="111"/>
      <c r="W27" s="23" t="s">
        <v>148</v>
      </c>
      <c r="X27" s="23" t="s">
        <v>125</v>
      </c>
      <c r="Y27" s="23" t="s">
        <v>58</v>
      </c>
      <c r="Z27" s="23" t="s">
        <v>149</v>
      </c>
      <c r="AA27" s="22">
        <v>1</v>
      </c>
      <c r="AB27" s="23" t="s">
        <v>150</v>
      </c>
      <c r="AC27" s="27">
        <f>+AA27</f>
        <v>1</v>
      </c>
      <c r="AD27" s="111"/>
      <c r="AE27" s="91"/>
    </row>
    <row r="28" spans="1:31" ht="150" x14ac:dyDescent="0.25">
      <c r="A28" s="91"/>
      <c r="B28" s="15">
        <v>15</v>
      </c>
      <c r="C28" s="16" t="s">
        <v>113</v>
      </c>
      <c r="D28" s="92"/>
      <c r="E28" s="92"/>
      <c r="F28" s="92"/>
      <c r="G28" s="92"/>
      <c r="H28" s="92"/>
      <c r="I28" s="118"/>
      <c r="J28" s="118"/>
      <c r="K28" s="118"/>
      <c r="L28" s="111"/>
      <c r="M28" s="111"/>
      <c r="N28" s="111"/>
      <c r="O28" s="92"/>
      <c r="P28" s="25" t="s">
        <v>151</v>
      </c>
      <c r="Q28" s="120"/>
      <c r="R28" s="120"/>
      <c r="S28" s="120"/>
      <c r="T28" s="92"/>
      <c r="U28" s="92"/>
      <c r="V28" s="111"/>
      <c r="W28" s="23" t="s">
        <v>152</v>
      </c>
      <c r="X28" s="23" t="s">
        <v>133</v>
      </c>
      <c r="Y28" s="23" t="s">
        <v>58</v>
      </c>
      <c r="Z28" s="23" t="s">
        <v>153</v>
      </c>
      <c r="AA28" s="22">
        <v>1</v>
      </c>
      <c r="AB28" s="23" t="s">
        <v>154</v>
      </c>
      <c r="AC28" s="27">
        <f>+AA28</f>
        <v>1</v>
      </c>
      <c r="AD28" s="111"/>
      <c r="AE28" s="91"/>
    </row>
    <row r="29" spans="1:31" ht="165" x14ac:dyDescent="0.25">
      <c r="A29" s="91">
        <v>16</v>
      </c>
      <c r="B29" s="15">
        <v>16</v>
      </c>
      <c r="C29" s="16" t="s">
        <v>155</v>
      </c>
      <c r="D29" s="92" t="s">
        <v>156</v>
      </c>
      <c r="E29" s="92" t="s">
        <v>157</v>
      </c>
      <c r="F29" s="92" t="s">
        <v>70</v>
      </c>
      <c r="G29" s="92" t="s">
        <v>158</v>
      </c>
      <c r="H29" s="92" t="s">
        <v>116</v>
      </c>
      <c r="I29" s="118">
        <v>4</v>
      </c>
      <c r="J29" s="118">
        <v>3</v>
      </c>
      <c r="K29" s="118" t="s">
        <v>97</v>
      </c>
      <c r="L29" s="111" t="s">
        <v>41</v>
      </c>
      <c r="M29" s="111" t="s">
        <v>49</v>
      </c>
      <c r="N29" s="111" t="s">
        <v>74</v>
      </c>
      <c r="O29" s="92" t="s">
        <v>44</v>
      </c>
      <c r="P29" s="116" t="s">
        <v>159</v>
      </c>
      <c r="Q29" s="120">
        <v>3</v>
      </c>
      <c r="R29" s="120">
        <v>2</v>
      </c>
      <c r="S29" s="120" t="s">
        <v>46</v>
      </c>
      <c r="T29" s="92" t="s">
        <v>47</v>
      </c>
      <c r="U29" s="92" t="s">
        <v>48</v>
      </c>
      <c r="V29" s="91" t="s">
        <v>49</v>
      </c>
      <c r="W29" s="23" t="s">
        <v>160</v>
      </c>
      <c r="X29" s="23" t="s">
        <v>120</v>
      </c>
      <c r="Y29" s="23" t="s">
        <v>102</v>
      </c>
      <c r="Z29" s="23" t="s">
        <v>161</v>
      </c>
      <c r="AA29" s="29">
        <v>1</v>
      </c>
      <c r="AB29" s="23" t="s">
        <v>162</v>
      </c>
      <c r="AC29" s="126">
        <f>AVERAGE(AA29:AA32)</f>
        <v>0.8862353452019105</v>
      </c>
      <c r="AD29" s="91" t="s">
        <v>54</v>
      </c>
      <c r="AE29" s="91" t="s">
        <v>55</v>
      </c>
    </row>
    <row r="30" spans="1:31" ht="69" customHeight="1" x14ac:dyDescent="0.25">
      <c r="A30" s="91"/>
      <c r="B30" s="15">
        <v>16</v>
      </c>
      <c r="C30" s="16" t="s">
        <v>155</v>
      </c>
      <c r="D30" s="92"/>
      <c r="E30" s="92"/>
      <c r="F30" s="92"/>
      <c r="G30" s="92"/>
      <c r="H30" s="92"/>
      <c r="I30" s="118"/>
      <c r="J30" s="118"/>
      <c r="K30" s="118"/>
      <c r="L30" s="111"/>
      <c r="M30" s="111"/>
      <c r="N30" s="111"/>
      <c r="O30" s="92"/>
      <c r="P30" s="116"/>
      <c r="Q30" s="120"/>
      <c r="R30" s="120"/>
      <c r="S30" s="120"/>
      <c r="T30" s="92"/>
      <c r="U30" s="92"/>
      <c r="V30" s="91"/>
      <c r="W30" s="23" t="s">
        <v>163</v>
      </c>
      <c r="X30" s="23" t="s">
        <v>133</v>
      </c>
      <c r="Y30" s="23" t="s">
        <v>102</v>
      </c>
      <c r="Z30" s="23" t="s">
        <v>164</v>
      </c>
      <c r="AA30" s="22">
        <v>1</v>
      </c>
      <c r="AB30" s="23" t="s">
        <v>165</v>
      </c>
      <c r="AC30" s="128"/>
      <c r="AD30" s="91"/>
      <c r="AE30" s="91"/>
    </row>
    <row r="31" spans="1:31" ht="105" x14ac:dyDescent="0.25">
      <c r="A31" s="91"/>
      <c r="B31" s="15">
        <v>16</v>
      </c>
      <c r="C31" s="16" t="s">
        <v>155</v>
      </c>
      <c r="D31" s="92"/>
      <c r="E31" s="92"/>
      <c r="F31" s="92"/>
      <c r="G31" s="92"/>
      <c r="H31" s="92"/>
      <c r="I31" s="118"/>
      <c r="J31" s="118"/>
      <c r="K31" s="118"/>
      <c r="L31" s="111"/>
      <c r="M31" s="111"/>
      <c r="N31" s="111"/>
      <c r="O31" s="92"/>
      <c r="P31" s="116"/>
      <c r="Q31" s="120"/>
      <c r="R31" s="120"/>
      <c r="S31" s="120"/>
      <c r="T31" s="92"/>
      <c r="U31" s="92"/>
      <c r="V31" s="91"/>
      <c r="W31" s="121" t="s">
        <v>166</v>
      </c>
      <c r="X31" s="23" t="s">
        <v>167</v>
      </c>
      <c r="Y31" s="23" t="s">
        <v>102</v>
      </c>
      <c r="Z31" s="23" t="s">
        <v>168</v>
      </c>
      <c r="AA31" s="32">
        <f>+(40/47)*100%</f>
        <v>0.85106382978723405</v>
      </c>
      <c r="AB31" s="30" t="s">
        <v>169</v>
      </c>
      <c r="AC31" s="128"/>
      <c r="AD31" s="91"/>
      <c r="AE31" s="91"/>
    </row>
    <row r="32" spans="1:31" ht="120" x14ac:dyDescent="0.25">
      <c r="A32" s="91"/>
      <c r="B32" s="15">
        <v>16</v>
      </c>
      <c r="C32" s="16" t="s">
        <v>155</v>
      </c>
      <c r="D32" s="92"/>
      <c r="E32" s="92"/>
      <c r="F32" s="92"/>
      <c r="G32" s="92"/>
      <c r="H32" s="92"/>
      <c r="I32" s="118"/>
      <c r="J32" s="118"/>
      <c r="K32" s="118"/>
      <c r="L32" s="111"/>
      <c r="M32" s="111"/>
      <c r="N32" s="111"/>
      <c r="O32" s="92"/>
      <c r="P32" s="116"/>
      <c r="Q32" s="120"/>
      <c r="R32" s="120"/>
      <c r="S32" s="120"/>
      <c r="T32" s="92"/>
      <c r="U32" s="92"/>
      <c r="V32" s="91"/>
      <c r="W32" s="121"/>
      <c r="X32" s="23" t="s">
        <v>170</v>
      </c>
      <c r="Y32" s="23" t="s">
        <v>102</v>
      </c>
      <c r="Z32" s="23" t="s">
        <v>168</v>
      </c>
      <c r="AA32" s="33">
        <f>34/49</f>
        <v>0.69387755102040816</v>
      </c>
      <c r="AB32" s="23" t="s">
        <v>171</v>
      </c>
      <c r="AC32" s="127"/>
      <c r="AD32" s="91"/>
      <c r="AE32" s="91"/>
    </row>
    <row r="33" spans="1:31" ht="90" x14ac:dyDescent="0.25">
      <c r="A33" s="91"/>
      <c r="B33" s="15">
        <v>16</v>
      </c>
      <c r="C33" s="16" t="s">
        <v>155</v>
      </c>
      <c r="D33" s="92"/>
      <c r="E33" s="92"/>
      <c r="F33" s="92"/>
      <c r="G33" s="92"/>
      <c r="H33" s="92"/>
      <c r="I33" s="118"/>
      <c r="J33" s="118"/>
      <c r="K33" s="118"/>
      <c r="L33" s="111"/>
      <c r="M33" s="111"/>
      <c r="N33" s="111"/>
      <c r="O33" s="92"/>
      <c r="P33" s="116" t="s">
        <v>172</v>
      </c>
      <c r="Q33" s="120"/>
      <c r="R33" s="120"/>
      <c r="S33" s="120"/>
      <c r="T33" s="92"/>
      <c r="U33" s="92"/>
      <c r="V33" s="91"/>
      <c r="W33" s="23" t="s">
        <v>173</v>
      </c>
      <c r="X33" s="23" t="s">
        <v>138</v>
      </c>
      <c r="Y33" s="23" t="s">
        <v>121</v>
      </c>
      <c r="Z33" s="23" t="s">
        <v>174</v>
      </c>
      <c r="AA33" s="28" t="s">
        <v>91</v>
      </c>
      <c r="AB33" s="23" t="s">
        <v>175</v>
      </c>
      <c r="AC33" s="126">
        <f>IF(AVERAGE(AA33:AA34)&gt;100%,100%,AVERAGE(AA33:AA34))</f>
        <v>1</v>
      </c>
      <c r="AD33" s="91"/>
      <c r="AE33" s="91"/>
    </row>
    <row r="34" spans="1:31" ht="180" x14ac:dyDescent="0.25">
      <c r="A34" s="91"/>
      <c r="B34" s="15">
        <v>16</v>
      </c>
      <c r="C34" s="16" t="s">
        <v>155</v>
      </c>
      <c r="D34" s="92"/>
      <c r="E34" s="92"/>
      <c r="F34" s="92"/>
      <c r="G34" s="92"/>
      <c r="H34" s="92"/>
      <c r="I34" s="118"/>
      <c r="J34" s="118"/>
      <c r="K34" s="118"/>
      <c r="L34" s="111"/>
      <c r="M34" s="111"/>
      <c r="N34" s="111"/>
      <c r="O34" s="92"/>
      <c r="P34" s="116"/>
      <c r="Q34" s="120"/>
      <c r="R34" s="120"/>
      <c r="S34" s="120"/>
      <c r="T34" s="92"/>
      <c r="U34" s="92"/>
      <c r="V34" s="91"/>
      <c r="W34" s="23" t="s">
        <v>176</v>
      </c>
      <c r="X34" s="23" t="s">
        <v>120</v>
      </c>
      <c r="Y34" s="23" t="s">
        <v>121</v>
      </c>
      <c r="Z34" s="23" t="s">
        <v>177</v>
      </c>
      <c r="AA34" s="24">
        <f>(126%+118%+58%+100%)/4</f>
        <v>1.0049999999999999</v>
      </c>
      <c r="AB34" s="23" t="s">
        <v>178</v>
      </c>
      <c r="AC34" s="127"/>
      <c r="AD34" s="91"/>
      <c r="AE34" s="91"/>
    </row>
    <row r="35" spans="1:31" ht="60" x14ac:dyDescent="0.25">
      <c r="A35" s="91"/>
      <c r="B35" s="15">
        <v>16</v>
      </c>
      <c r="C35" s="16" t="s">
        <v>155</v>
      </c>
      <c r="D35" s="92"/>
      <c r="E35" s="92"/>
      <c r="F35" s="92"/>
      <c r="G35" s="92"/>
      <c r="H35" s="92"/>
      <c r="I35" s="118"/>
      <c r="J35" s="118"/>
      <c r="K35" s="118"/>
      <c r="L35" s="111"/>
      <c r="M35" s="111"/>
      <c r="N35" s="111"/>
      <c r="O35" s="92"/>
      <c r="P35" s="116" t="s">
        <v>179</v>
      </c>
      <c r="Q35" s="120"/>
      <c r="R35" s="120"/>
      <c r="S35" s="120"/>
      <c r="T35" s="92"/>
      <c r="U35" s="92"/>
      <c r="V35" s="91"/>
      <c r="W35" s="23" t="s">
        <v>180</v>
      </c>
      <c r="X35" s="23" t="s">
        <v>125</v>
      </c>
      <c r="Y35" s="23" t="s">
        <v>121</v>
      </c>
      <c r="Z35" s="23" t="s">
        <v>181</v>
      </c>
      <c r="AA35" s="22">
        <v>1</v>
      </c>
      <c r="AB35" s="23" t="s">
        <v>182</v>
      </c>
      <c r="AC35" s="126">
        <f>IF(AVERAGE(AA35:AA36)&gt;100%,100%,AVERAGE(AA35:AA36))</f>
        <v>1</v>
      </c>
      <c r="AD35" s="91"/>
      <c r="AE35" s="91"/>
    </row>
    <row r="36" spans="1:31" ht="257.25" customHeight="1" x14ac:dyDescent="0.25">
      <c r="A36" s="91"/>
      <c r="B36" s="15">
        <v>16</v>
      </c>
      <c r="C36" s="16" t="s">
        <v>155</v>
      </c>
      <c r="D36" s="92"/>
      <c r="E36" s="92"/>
      <c r="F36" s="92"/>
      <c r="G36" s="92"/>
      <c r="H36" s="92"/>
      <c r="I36" s="118"/>
      <c r="J36" s="118"/>
      <c r="K36" s="118"/>
      <c r="L36" s="111"/>
      <c r="M36" s="111"/>
      <c r="N36" s="111"/>
      <c r="O36" s="92"/>
      <c r="P36" s="116"/>
      <c r="Q36" s="120"/>
      <c r="R36" s="120"/>
      <c r="S36" s="120"/>
      <c r="T36" s="92"/>
      <c r="U36" s="92"/>
      <c r="V36" s="91"/>
      <c r="W36" s="23" t="s">
        <v>183</v>
      </c>
      <c r="X36" s="23" t="s">
        <v>120</v>
      </c>
      <c r="Y36" s="23" t="s">
        <v>121</v>
      </c>
      <c r="Z36" s="23" t="s">
        <v>184</v>
      </c>
      <c r="AA36" s="24">
        <f>(79%+152%+96%+94%)/4</f>
        <v>1.0525</v>
      </c>
      <c r="AB36" s="23" t="s">
        <v>185</v>
      </c>
      <c r="AC36" s="127"/>
      <c r="AD36" s="91"/>
      <c r="AE36" s="91"/>
    </row>
    <row r="37" spans="1:31" ht="120.95" customHeight="1" x14ac:dyDescent="0.25">
      <c r="A37" s="91">
        <v>17</v>
      </c>
      <c r="B37" s="15">
        <v>17</v>
      </c>
      <c r="C37" s="16" t="s">
        <v>186</v>
      </c>
      <c r="D37" s="92" t="s">
        <v>186</v>
      </c>
      <c r="E37" s="92" t="s">
        <v>187</v>
      </c>
      <c r="F37" s="92" t="s">
        <v>37</v>
      </c>
      <c r="G37" s="92" t="s">
        <v>188</v>
      </c>
      <c r="H37" s="92" t="s">
        <v>96</v>
      </c>
      <c r="I37" s="118">
        <v>1</v>
      </c>
      <c r="J37" s="118">
        <v>1</v>
      </c>
      <c r="K37" s="118" t="s">
        <v>189</v>
      </c>
      <c r="L37" s="111" t="s">
        <v>190</v>
      </c>
      <c r="M37" s="111" t="s">
        <v>78</v>
      </c>
      <c r="N37" s="111" t="s">
        <v>79</v>
      </c>
      <c r="O37" s="92" t="s">
        <v>44</v>
      </c>
      <c r="P37" s="25" t="s">
        <v>191</v>
      </c>
      <c r="Q37" s="120">
        <v>-1</v>
      </c>
      <c r="R37" s="120">
        <v>-1</v>
      </c>
      <c r="S37" s="120" t="s">
        <v>189</v>
      </c>
      <c r="T37" s="92" t="s">
        <v>190</v>
      </c>
      <c r="U37" s="92" t="s">
        <v>78</v>
      </c>
      <c r="V37" s="111" t="s">
        <v>79</v>
      </c>
      <c r="W37" s="23" t="s">
        <v>192</v>
      </c>
      <c r="X37" s="34" t="s">
        <v>193</v>
      </c>
      <c r="Y37" s="34" t="s">
        <v>102</v>
      </c>
      <c r="Z37" s="23" t="s">
        <v>194</v>
      </c>
      <c r="AA37" s="26">
        <v>1</v>
      </c>
      <c r="AB37" s="23" t="s">
        <v>195</v>
      </c>
      <c r="AC37" s="35">
        <f>+AA37</f>
        <v>1</v>
      </c>
      <c r="AD37" s="111" t="s">
        <v>54</v>
      </c>
      <c r="AE37" s="91" t="s">
        <v>55</v>
      </c>
    </row>
    <row r="38" spans="1:31" ht="45" x14ac:dyDescent="0.25">
      <c r="A38" s="91"/>
      <c r="B38" s="15">
        <v>17</v>
      </c>
      <c r="C38" s="16" t="s">
        <v>186</v>
      </c>
      <c r="D38" s="92"/>
      <c r="E38" s="92"/>
      <c r="F38" s="92"/>
      <c r="G38" s="92"/>
      <c r="H38" s="92"/>
      <c r="I38" s="118"/>
      <c r="J38" s="118"/>
      <c r="K38" s="118"/>
      <c r="L38" s="111"/>
      <c r="M38" s="111"/>
      <c r="N38" s="111"/>
      <c r="O38" s="92"/>
      <c r="P38" s="25" t="s">
        <v>196</v>
      </c>
      <c r="Q38" s="120"/>
      <c r="R38" s="120"/>
      <c r="S38" s="120"/>
      <c r="T38" s="92"/>
      <c r="U38" s="92"/>
      <c r="V38" s="111"/>
      <c r="W38" s="23" t="s">
        <v>197</v>
      </c>
      <c r="X38" s="34" t="s">
        <v>193</v>
      </c>
      <c r="Y38" s="23" t="s">
        <v>52</v>
      </c>
      <c r="Z38" s="23" t="s">
        <v>198</v>
      </c>
      <c r="AA38" s="26">
        <v>1</v>
      </c>
      <c r="AB38" s="23" t="s">
        <v>199</v>
      </c>
      <c r="AC38" s="27">
        <f t="shared" ref="AC38:AC46" si="1">+AA38</f>
        <v>1</v>
      </c>
      <c r="AD38" s="111"/>
      <c r="AE38" s="91"/>
    </row>
    <row r="39" spans="1:31" ht="75" x14ac:dyDescent="0.25">
      <c r="A39" s="91">
        <v>18</v>
      </c>
      <c r="B39" s="15">
        <v>18</v>
      </c>
      <c r="C39" s="16" t="s">
        <v>35</v>
      </c>
      <c r="D39" s="92" t="s">
        <v>35</v>
      </c>
      <c r="E39" s="92" t="s">
        <v>200</v>
      </c>
      <c r="F39" s="92" t="s">
        <v>70</v>
      </c>
      <c r="G39" s="92" t="s">
        <v>201</v>
      </c>
      <c r="H39" s="92" t="s">
        <v>202</v>
      </c>
      <c r="I39" s="118">
        <v>2</v>
      </c>
      <c r="J39" s="118">
        <v>3</v>
      </c>
      <c r="K39" s="118" t="s">
        <v>203</v>
      </c>
      <c r="L39" s="111" t="s">
        <v>77</v>
      </c>
      <c r="M39" s="111" t="s">
        <v>49</v>
      </c>
      <c r="N39" s="111" t="s">
        <v>49</v>
      </c>
      <c r="O39" s="92" t="s">
        <v>44</v>
      </c>
      <c r="P39" s="25" t="s">
        <v>204</v>
      </c>
      <c r="Q39" s="129">
        <v>1</v>
      </c>
      <c r="R39" s="129">
        <v>1</v>
      </c>
      <c r="S39" s="129" t="s">
        <v>189</v>
      </c>
      <c r="T39" s="119" t="s">
        <v>190</v>
      </c>
      <c r="U39" s="119" t="s">
        <v>78</v>
      </c>
      <c r="V39" s="111" t="s">
        <v>79</v>
      </c>
      <c r="W39" s="23" t="s">
        <v>205</v>
      </c>
      <c r="X39" s="23" t="s">
        <v>193</v>
      </c>
      <c r="Y39" s="23" t="s">
        <v>52</v>
      </c>
      <c r="Z39" s="23" t="s">
        <v>206</v>
      </c>
      <c r="AA39" s="26">
        <v>1</v>
      </c>
      <c r="AB39" s="23" t="s">
        <v>207</v>
      </c>
      <c r="AC39" s="27">
        <f t="shared" si="1"/>
        <v>1</v>
      </c>
      <c r="AD39" s="111" t="s">
        <v>54</v>
      </c>
      <c r="AE39" s="91" t="s">
        <v>55</v>
      </c>
    </row>
    <row r="40" spans="1:31" ht="120.95" customHeight="1" x14ac:dyDescent="0.25">
      <c r="A40" s="91"/>
      <c r="B40" s="15">
        <v>18</v>
      </c>
      <c r="C40" s="16" t="s">
        <v>35</v>
      </c>
      <c r="D40" s="92"/>
      <c r="E40" s="92"/>
      <c r="F40" s="92"/>
      <c r="G40" s="92"/>
      <c r="H40" s="92"/>
      <c r="I40" s="118"/>
      <c r="J40" s="118"/>
      <c r="K40" s="118"/>
      <c r="L40" s="111"/>
      <c r="M40" s="111"/>
      <c r="N40" s="111"/>
      <c r="O40" s="92"/>
      <c r="P40" s="25" t="s">
        <v>208</v>
      </c>
      <c r="Q40" s="129"/>
      <c r="R40" s="129"/>
      <c r="S40" s="129"/>
      <c r="T40" s="119"/>
      <c r="U40" s="119"/>
      <c r="V40" s="111"/>
      <c r="W40" s="23" t="s">
        <v>209</v>
      </c>
      <c r="X40" s="23" t="s">
        <v>193</v>
      </c>
      <c r="Y40" s="23" t="s">
        <v>102</v>
      </c>
      <c r="Z40" s="23" t="s">
        <v>210</v>
      </c>
      <c r="AA40" s="22">
        <v>1</v>
      </c>
      <c r="AB40" s="23" t="s">
        <v>211</v>
      </c>
      <c r="AC40" s="27">
        <f t="shared" si="1"/>
        <v>1</v>
      </c>
      <c r="AD40" s="111"/>
      <c r="AE40" s="91"/>
    </row>
    <row r="41" spans="1:31" ht="136.5" customHeight="1" x14ac:dyDescent="0.25">
      <c r="A41" s="91"/>
      <c r="B41" s="15">
        <v>18</v>
      </c>
      <c r="C41" s="16" t="s">
        <v>35</v>
      </c>
      <c r="D41" s="92"/>
      <c r="E41" s="92"/>
      <c r="F41" s="92"/>
      <c r="G41" s="92"/>
      <c r="H41" s="92"/>
      <c r="I41" s="118"/>
      <c r="J41" s="118"/>
      <c r="K41" s="118"/>
      <c r="L41" s="111"/>
      <c r="M41" s="111"/>
      <c r="N41" s="111"/>
      <c r="O41" s="92"/>
      <c r="P41" s="25" t="s">
        <v>212</v>
      </c>
      <c r="Q41" s="129"/>
      <c r="R41" s="129"/>
      <c r="S41" s="129"/>
      <c r="T41" s="119"/>
      <c r="U41" s="119"/>
      <c r="V41" s="111"/>
      <c r="W41" s="23" t="s">
        <v>213</v>
      </c>
      <c r="X41" s="23" t="s">
        <v>193</v>
      </c>
      <c r="Y41" s="23" t="s">
        <v>102</v>
      </c>
      <c r="Z41" s="23" t="s">
        <v>214</v>
      </c>
      <c r="AA41" s="22">
        <v>1</v>
      </c>
      <c r="AB41" s="23" t="s">
        <v>215</v>
      </c>
      <c r="AC41" s="27">
        <f t="shared" si="1"/>
        <v>1</v>
      </c>
      <c r="AD41" s="111"/>
      <c r="AE41" s="91"/>
    </row>
    <row r="42" spans="1:31" ht="105" x14ac:dyDescent="0.25">
      <c r="A42" s="91">
        <v>19</v>
      </c>
      <c r="B42" s="15">
        <v>19</v>
      </c>
      <c r="C42" s="16" t="s">
        <v>35</v>
      </c>
      <c r="D42" s="92" t="s">
        <v>35</v>
      </c>
      <c r="E42" s="92" t="s">
        <v>216</v>
      </c>
      <c r="F42" s="92" t="s">
        <v>37</v>
      </c>
      <c r="G42" s="92" t="s">
        <v>217</v>
      </c>
      <c r="H42" s="92" t="s">
        <v>218</v>
      </c>
      <c r="I42" s="118">
        <v>3</v>
      </c>
      <c r="J42" s="118">
        <v>3</v>
      </c>
      <c r="K42" s="118" t="s">
        <v>73</v>
      </c>
      <c r="L42" s="111" t="s">
        <v>47</v>
      </c>
      <c r="M42" s="111" t="s">
        <v>49</v>
      </c>
      <c r="N42" s="111" t="s">
        <v>74</v>
      </c>
      <c r="O42" s="92" t="s">
        <v>44</v>
      </c>
      <c r="P42" s="25" t="s">
        <v>219</v>
      </c>
      <c r="Q42" s="120">
        <v>2</v>
      </c>
      <c r="R42" s="120">
        <v>1</v>
      </c>
      <c r="S42" s="120" t="s">
        <v>76</v>
      </c>
      <c r="T42" s="130" t="s">
        <v>77</v>
      </c>
      <c r="U42" s="130" t="s">
        <v>78</v>
      </c>
      <c r="V42" s="91" t="s">
        <v>79</v>
      </c>
      <c r="W42" s="23" t="s">
        <v>220</v>
      </c>
      <c r="X42" s="23" t="s">
        <v>57</v>
      </c>
      <c r="Y42" s="23" t="s">
        <v>121</v>
      </c>
      <c r="Z42" s="23" t="s">
        <v>221</v>
      </c>
      <c r="AA42" s="26">
        <v>0.81</v>
      </c>
      <c r="AB42" s="23" t="s">
        <v>222</v>
      </c>
      <c r="AC42" s="27">
        <f t="shared" si="1"/>
        <v>0.81</v>
      </c>
      <c r="AD42" s="91" t="s">
        <v>54</v>
      </c>
      <c r="AE42" s="91" t="s">
        <v>55</v>
      </c>
    </row>
    <row r="43" spans="1:31" ht="60" x14ac:dyDescent="0.25">
      <c r="A43" s="91"/>
      <c r="B43" s="15">
        <v>19</v>
      </c>
      <c r="C43" s="16" t="s">
        <v>35</v>
      </c>
      <c r="D43" s="92"/>
      <c r="E43" s="92"/>
      <c r="F43" s="92"/>
      <c r="G43" s="92"/>
      <c r="H43" s="92"/>
      <c r="I43" s="118"/>
      <c r="J43" s="118"/>
      <c r="K43" s="118"/>
      <c r="L43" s="111"/>
      <c r="M43" s="111"/>
      <c r="N43" s="111"/>
      <c r="O43" s="92"/>
      <c r="P43" s="25" t="s">
        <v>223</v>
      </c>
      <c r="Q43" s="120"/>
      <c r="R43" s="120"/>
      <c r="S43" s="120"/>
      <c r="T43" s="130"/>
      <c r="U43" s="130"/>
      <c r="V43" s="91"/>
      <c r="W43" s="23" t="s">
        <v>224</v>
      </c>
      <c r="X43" s="23" t="s">
        <v>57</v>
      </c>
      <c r="Y43" s="23" t="s">
        <v>121</v>
      </c>
      <c r="Z43" s="23" t="s">
        <v>225</v>
      </c>
      <c r="AA43" s="22">
        <v>1</v>
      </c>
      <c r="AB43" s="23" t="s">
        <v>226</v>
      </c>
      <c r="AC43" s="27">
        <f t="shared" si="1"/>
        <v>1</v>
      </c>
      <c r="AD43" s="91"/>
      <c r="AE43" s="91"/>
    </row>
    <row r="44" spans="1:31" ht="60" x14ac:dyDescent="0.25">
      <c r="A44" s="91">
        <v>21</v>
      </c>
      <c r="B44" s="15">
        <v>21</v>
      </c>
      <c r="C44" s="16" t="s">
        <v>35</v>
      </c>
      <c r="D44" s="92" t="s">
        <v>35</v>
      </c>
      <c r="E44" s="92" t="s">
        <v>227</v>
      </c>
      <c r="F44" s="92" t="s">
        <v>70</v>
      </c>
      <c r="G44" s="92" t="s">
        <v>228</v>
      </c>
      <c r="H44" s="92" t="s">
        <v>229</v>
      </c>
      <c r="I44" s="118">
        <v>2</v>
      </c>
      <c r="J44" s="118">
        <v>3</v>
      </c>
      <c r="K44" s="118" t="s">
        <v>203</v>
      </c>
      <c r="L44" s="111" t="s">
        <v>77</v>
      </c>
      <c r="M44" s="111" t="s">
        <v>49</v>
      </c>
      <c r="N44" s="111" t="s">
        <v>49</v>
      </c>
      <c r="O44" s="92" t="s">
        <v>44</v>
      </c>
      <c r="P44" s="25" t="s">
        <v>230</v>
      </c>
      <c r="Q44" s="129">
        <v>1</v>
      </c>
      <c r="R44" s="129">
        <v>1</v>
      </c>
      <c r="S44" s="129" t="s">
        <v>189</v>
      </c>
      <c r="T44" s="92" t="s">
        <v>190</v>
      </c>
      <c r="U44" s="92" t="s">
        <v>78</v>
      </c>
      <c r="V44" s="91" t="s">
        <v>79</v>
      </c>
      <c r="W44" s="23" t="s">
        <v>197</v>
      </c>
      <c r="X44" s="34" t="s">
        <v>193</v>
      </c>
      <c r="Y44" s="23" t="s">
        <v>52</v>
      </c>
      <c r="Z44" s="23" t="s">
        <v>198</v>
      </c>
      <c r="AA44" s="22">
        <v>1</v>
      </c>
      <c r="AB44" s="30" t="s">
        <v>231</v>
      </c>
      <c r="AC44" s="27">
        <f t="shared" si="1"/>
        <v>1</v>
      </c>
      <c r="AD44" s="91" t="s">
        <v>54</v>
      </c>
      <c r="AE44" s="91" t="s">
        <v>55</v>
      </c>
    </row>
    <row r="45" spans="1:31" ht="90" x14ac:dyDescent="0.25">
      <c r="A45" s="91"/>
      <c r="B45" s="15">
        <v>21</v>
      </c>
      <c r="C45" s="16" t="s">
        <v>35</v>
      </c>
      <c r="D45" s="92"/>
      <c r="E45" s="92"/>
      <c r="F45" s="92"/>
      <c r="G45" s="92"/>
      <c r="H45" s="92"/>
      <c r="I45" s="118"/>
      <c r="J45" s="118"/>
      <c r="K45" s="118"/>
      <c r="L45" s="111"/>
      <c r="M45" s="111"/>
      <c r="N45" s="111"/>
      <c r="O45" s="92"/>
      <c r="P45" s="25" t="s">
        <v>232</v>
      </c>
      <c r="Q45" s="129"/>
      <c r="R45" s="129"/>
      <c r="S45" s="129"/>
      <c r="T45" s="92"/>
      <c r="U45" s="92"/>
      <c r="V45" s="91"/>
      <c r="W45" s="23" t="s">
        <v>209</v>
      </c>
      <c r="X45" s="23" t="s">
        <v>193</v>
      </c>
      <c r="Y45" s="23" t="s">
        <v>102</v>
      </c>
      <c r="Z45" s="23" t="s">
        <v>210</v>
      </c>
      <c r="AA45" s="22">
        <v>1</v>
      </c>
      <c r="AB45" s="30" t="s">
        <v>233</v>
      </c>
      <c r="AC45" s="27">
        <f t="shared" si="1"/>
        <v>1</v>
      </c>
      <c r="AD45" s="91"/>
      <c r="AE45" s="91"/>
    </row>
    <row r="46" spans="1:31" ht="112.5" customHeight="1" x14ac:dyDescent="0.25">
      <c r="A46" s="91"/>
      <c r="B46" s="15">
        <v>21</v>
      </c>
      <c r="C46" s="16" t="s">
        <v>35</v>
      </c>
      <c r="D46" s="92"/>
      <c r="E46" s="92"/>
      <c r="F46" s="92"/>
      <c r="G46" s="92"/>
      <c r="H46" s="92"/>
      <c r="I46" s="118"/>
      <c r="J46" s="118"/>
      <c r="K46" s="118"/>
      <c r="L46" s="111"/>
      <c r="M46" s="111"/>
      <c r="N46" s="111"/>
      <c r="O46" s="92"/>
      <c r="P46" s="25" t="s">
        <v>212</v>
      </c>
      <c r="Q46" s="129"/>
      <c r="R46" s="129"/>
      <c r="S46" s="129"/>
      <c r="T46" s="92"/>
      <c r="U46" s="92"/>
      <c r="V46" s="91"/>
      <c r="W46" s="23" t="s">
        <v>213</v>
      </c>
      <c r="X46" s="23" t="s">
        <v>193</v>
      </c>
      <c r="Y46" s="23" t="s">
        <v>102</v>
      </c>
      <c r="Z46" s="23" t="s">
        <v>234</v>
      </c>
      <c r="AA46" s="22">
        <v>0.99</v>
      </c>
      <c r="AB46" s="23" t="s">
        <v>235</v>
      </c>
      <c r="AC46" s="27">
        <f t="shared" si="1"/>
        <v>0.99</v>
      </c>
      <c r="AD46" s="91"/>
      <c r="AE46" s="91"/>
    </row>
    <row r="47" spans="1:31" ht="135" x14ac:dyDescent="0.25">
      <c r="A47" s="91">
        <v>22</v>
      </c>
      <c r="B47" s="15">
        <v>22</v>
      </c>
      <c r="C47" s="16" t="s">
        <v>236</v>
      </c>
      <c r="D47" s="92" t="s">
        <v>236</v>
      </c>
      <c r="E47" s="92" t="s">
        <v>237</v>
      </c>
      <c r="F47" s="92" t="s">
        <v>70</v>
      </c>
      <c r="G47" s="92" t="s">
        <v>238</v>
      </c>
      <c r="H47" s="92" t="s">
        <v>239</v>
      </c>
      <c r="I47" s="118">
        <v>3</v>
      </c>
      <c r="J47" s="118">
        <v>3</v>
      </c>
      <c r="K47" s="118" t="s">
        <v>73</v>
      </c>
      <c r="L47" s="91" t="s">
        <v>47</v>
      </c>
      <c r="M47" s="91" t="s">
        <v>49</v>
      </c>
      <c r="N47" s="91" t="s">
        <v>74</v>
      </c>
      <c r="O47" s="92" t="s">
        <v>44</v>
      </c>
      <c r="P47" s="25" t="s">
        <v>240</v>
      </c>
      <c r="Q47" s="120">
        <v>1</v>
      </c>
      <c r="R47" s="120">
        <v>1</v>
      </c>
      <c r="S47" s="120" t="s">
        <v>189</v>
      </c>
      <c r="T47" s="130" t="s">
        <v>190</v>
      </c>
      <c r="U47" s="130" t="s">
        <v>78</v>
      </c>
      <c r="V47" s="91" t="s">
        <v>79</v>
      </c>
      <c r="W47" s="23" t="s">
        <v>241</v>
      </c>
      <c r="X47" s="23" t="s">
        <v>242</v>
      </c>
      <c r="Y47" s="23" t="s">
        <v>121</v>
      </c>
      <c r="Z47" s="23" t="s">
        <v>243</v>
      </c>
      <c r="AA47" s="27" t="s">
        <v>244</v>
      </c>
      <c r="AB47" s="23" t="s">
        <v>245</v>
      </c>
      <c r="AC47" s="27" t="s">
        <v>244</v>
      </c>
      <c r="AD47" s="91" t="s">
        <v>54</v>
      </c>
      <c r="AE47" s="91" t="s">
        <v>55</v>
      </c>
    </row>
    <row r="48" spans="1:31" ht="159" customHeight="1" x14ac:dyDescent="0.25">
      <c r="A48" s="91"/>
      <c r="B48" s="15">
        <v>22</v>
      </c>
      <c r="C48" s="16" t="s">
        <v>236</v>
      </c>
      <c r="D48" s="92"/>
      <c r="E48" s="92"/>
      <c r="F48" s="92"/>
      <c r="G48" s="92"/>
      <c r="H48" s="92"/>
      <c r="I48" s="118"/>
      <c r="J48" s="118"/>
      <c r="K48" s="118"/>
      <c r="L48" s="91"/>
      <c r="M48" s="91"/>
      <c r="N48" s="91"/>
      <c r="O48" s="92"/>
      <c r="P48" s="116" t="s">
        <v>246</v>
      </c>
      <c r="Q48" s="120"/>
      <c r="R48" s="120"/>
      <c r="S48" s="120"/>
      <c r="T48" s="130"/>
      <c r="U48" s="130"/>
      <c r="V48" s="91"/>
      <c r="W48" s="23" t="s">
        <v>247</v>
      </c>
      <c r="X48" s="23" t="s">
        <v>242</v>
      </c>
      <c r="Y48" s="23" t="s">
        <v>121</v>
      </c>
      <c r="Z48" s="23" t="s">
        <v>243</v>
      </c>
      <c r="AA48" s="27" t="s">
        <v>244</v>
      </c>
      <c r="AB48" s="23" t="s">
        <v>245</v>
      </c>
      <c r="AC48" s="131">
        <f>AVERAGE(AA48:AA49)</f>
        <v>0.68</v>
      </c>
      <c r="AD48" s="91"/>
      <c r="AE48" s="91"/>
    </row>
    <row r="49" spans="1:31" ht="270" x14ac:dyDescent="0.25">
      <c r="A49" s="91"/>
      <c r="B49" s="15">
        <v>22</v>
      </c>
      <c r="C49" s="16" t="s">
        <v>236</v>
      </c>
      <c r="D49" s="92"/>
      <c r="E49" s="92"/>
      <c r="F49" s="92"/>
      <c r="G49" s="92"/>
      <c r="H49" s="92"/>
      <c r="I49" s="92"/>
      <c r="J49" s="92"/>
      <c r="K49" s="92"/>
      <c r="L49" s="91"/>
      <c r="M49" s="91"/>
      <c r="N49" s="91"/>
      <c r="O49" s="92"/>
      <c r="P49" s="92"/>
      <c r="Q49" s="92"/>
      <c r="R49" s="92"/>
      <c r="S49" s="92"/>
      <c r="T49" s="92"/>
      <c r="U49" s="92"/>
      <c r="V49" s="91"/>
      <c r="W49" s="23" t="s">
        <v>248</v>
      </c>
      <c r="X49" s="23" t="s">
        <v>120</v>
      </c>
      <c r="Y49" s="23" t="s">
        <v>121</v>
      </c>
      <c r="Z49" s="23" t="s">
        <v>249</v>
      </c>
      <c r="AA49" s="24">
        <f>(42%+64%+89%+77%)/4</f>
        <v>0.68</v>
      </c>
      <c r="AB49" s="30" t="s">
        <v>250</v>
      </c>
      <c r="AC49" s="132"/>
      <c r="AD49" s="91"/>
      <c r="AE49" s="91"/>
    </row>
    <row r="50" spans="1:31" ht="282.95" customHeight="1" x14ac:dyDescent="0.25">
      <c r="A50" s="15">
        <v>23</v>
      </c>
      <c r="B50" s="15">
        <v>23</v>
      </c>
      <c r="C50" s="16" t="s">
        <v>236</v>
      </c>
      <c r="D50" s="30" t="s">
        <v>236</v>
      </c>
      <c r="E50" s="30" t="s">
        <v>251</v>
      </c>
      <c r="F50" s="30" t="s">
        <v>70</v>
      </c>
      <c r="G50" s="30" t="s">
        <v>252</v>
      </c>
      <c r="H50" s="30" t="s">
        <v>253</v>
      </c>
      <c r="I50" s="36">
        <v>2</v>
      </c>
      <c r="J50" s="36">
        <v>2</v>
      </c>
      <c r="K50" s="37" t="s">
        <v>118</v>
      </c>
      <c r="L50" s="16" t="s">
        <v>77</v>
      </c>
      <c r="M50" s="16" t="s">
        <v>48</v>
      </c>
      <c r="N50" s="16" t="s">
        <v>79</v>
      </c>
      <c r="O50" s="30" t="s">
        <v>44</v>
      </c>
      <c r="P50" s="25" t="s">
        <v>254</v>
      </c>
      <c r="Q50" s="38">
        <v>0</v>
      </c>
      <c r="R50" s="38">
        <v>0</v>
      </c>
      <c r="S50" s="37" t="s">
        <v>189</v>
      </c>
      <c r="T50" s="39" t="s">
        <v>190</v>
      </c>
      <c r="U50" s="39" t="s">
        <v>78</v>
      </c>
      <c r="V50" s="16" t="s">
        <v>79</v>
      </c>
      <c r="W50" s="23" t="s">
        <v>255</v>
      </c>
      <c r="X50" s="23" t="s">
        <v>256</v>
      </c>
      <c r="Y50" s="23" t="s">
        <v>121</v>
      </c>
      <c r="Z50" s="40" t="s">
        <v>257</v>
      </c>
      <c r="AA50" s="26">
        <v>1</v>
      </c>
      <c r="AB50" s="23" t="s">
        <v>258</v>
      </c>
      <c r="AC50" s="27">
        <f>+AA50</f>
        <v>1</v>
      </c>
      <c r="AD50" s="16" t="s">
        <v>54</v>
      </c>
      <c r="AE50" s="15" t="s">
        <v>55</v>
      </c>
    </row>
    <row r="51" spans="1:31" ht="93" customHeight="1" x14ac:dyDescent="0.25">
      <c r="A51" s="91">
        <v>24</v>
      </c>
      <c r="B51" s="15">
        <v>24</v>
      </c>
      <c r="C51" s="16" t="s">
        <v>259</v>
      </c>
      <c r="D51" s="92" t="s">
        <v>260</v>
      </c>
      <c r="E51" s="92" t="s">
        <v>261</v>
      </c>
      <c r="F51" s="92" t="s">
        <v>37</v>
      </c>
      <c r="G51" s="92" t="s">
        <v>262</v>
      </c>
      <c r="H51" s="92" t="s">
        <v>263</v>
      </c>
      <c r="I51" s="118">
        <v>3</v>
      </c>
      <c r="J51" s="118">
        <v>2</v>
      </c>
      <c r="K51" s="118" t="s">
        <v>46</v>
      </c>
      <c r="L51" s="111" t="s">
        <v>47</v>
      </c>
      <c r="M51" s="111" t="s">
        <v>48</v>
      </c>
      <c r="N51" s="111" t="s">
        <v>49</v>
      </c>
      <c r="O51" s="92" t="s">
        <v>44</v>
      </c>
      <c r="P51" s="116" t="s">
        <v>264</v>
      </c>
      <c r="Q51" s="129">
        <v>2</v>
      </c>
      <c r="R51" s="129">
        <v>0</v>
      </c>
      <c r="S51" s="129" t="s">
        <v>76</v>
      </c>
      <c r="T51" s="92" t="s">
        <v>77</v>
      </c>
      <c r="U51" s="92" t="s">
        <v>78</v>
      </c>
      <c r="V51" s="91" t="s">
        <v>79</v>
      </c>
      <c r="W51" s="41" t="s">
        <v>265</v>
      </c>
      <c r="X51" s="23" t="s">
        <v>256</v>
      </c>
      <c r="Y51" s="41" t="s">
        <v>58</v>
      </c>
      <c r="Z51" s="41" t="s">
        <v>266</v>
      </c>
      <c r="AA51" s="26">
        <v>1</v>
      </c>
      <c r="AB51" s="23" t="s">
        <v>267</v>
      </c>
      <c r="AC51" s="126">
        <f>AVERAGE(AA51:AA56)</f>
        <v>0.85651800791238486</v>
      </c>
      <c r="AD51" s="91" t="s">
        <v>54</v>
      </c>
      <c r="AE51" s="91" t="s">
        <v>55</v>
      </c>
    </row>
    <row r="52" spans="1:31" ht="234" customHeight="1" x14ac:dyDescent="0.25">
      <c r="A52" s="91"/>
      <c r="B52" s="15">
        <v>24</v>
      </c>
      <c r="C52" s="16" t="s">
        <v>259</v>
      </c>
      <c r="D52" s="92"/>
      <c r="E52" s="92"/>
      <c r="F52" s="92"/>
      <c r="G52" s="92"/>
      <c r="H52" s="92"/>
      <c r="I52" s="118"/>
      <c r="J52" s="118"/>
      <c r="K52" s="118"/>
      <c r="L52" s="111"/>
      <c r="M52" s="111"/>
      <c r="N52" s="111"/>
      <c r="O52" s="92"/>
      <c r="P52" s="116"/>
      <c r="Q52" s="129"/>
      <c r="R52" s="129"/>
      <c r="S52" s="129"/>
      <c r="T52" s="92"/>
      <c r="U52" s="92"/>
      <c r="V52" s="91"/>
      <c r="W52" s="41" t="s">
        <v>268</v>
      </c>
      <c r="X52" s="41" t="s">
        <v>269</v>
      </c>
      <c r="Y52" s="41" t="s">
        <v>58</v>
      </c>
      <c r="Z52" s="41" t="s">
        <v>270</v>
      </c>
      <c r="AA52" s="24">
        <f>(79%+100%+100%+92%)/4</f>
        <v>0.92749999999999999</v>
      </c>
      <c r="AB52" s="23" t="s">
        <v>271</v>
      </c>
      <c r="AC52" s="128"/>
      <c r="AD52" s="91"/>
      <c r="AE52" s="91"/>
    </row>
    <row r="53" spans="1:31" ht="189" customHeight="1" x14ac:dyDescent="0.25">
      <c r="A53" s="91"/>
      <c r="B53" s="15">
        <v>24</v>
      </c>
      <c r="C53" s="16" t="s">
        <v>259</v>
      </c>
      <c r="D53" s="92"/>
      <c r="E53" s="92"/>
      <c r="F53" s="92"/>
      <c r="G53" s="92"/>
      <c r="H53" s="92"/>
      <c r="I53" s="118"/>
      <c r="J53" s="118"/>
      <c r="K53" s="118"/>
      <c r="L53" s="111"/>
      <c r="M53" s="111"/>
      <c r="N53" s="111"/>
      <c r="O53" s="92"/>
      <c r="P53" s="116"/>
      <c r="Q53" s="129"/>
      <c r="R53" s="129"/>
      <c r="S53" s="129"/>
      <c r="T53" s="92"/>
      <c r="U53" s="92"/>
      <c r="V53" s="91"/>
      <c r="W53" s="23" t="s">
        <v>272</v>
      </c>
      <c r="X53" s="23" t="s">
        <v>120</v>
      </c>
      <c r="Y53" s="23" t="s">
        <v>102</v>
      </c>
      <c r="Z53" s="23" t="s">
        <v>161</v>
      </c>
      <c r="AA53" s="42">
        <f>(88%+20%+92%)/3</f>
        <v>0.66666666666666663</v>
      </c>
      <c r="AB53" s="30" t="s">
        <v>273</v>
      </c>
      <c r="AC53" s="128"/>
      <c r="AD53" s="91"/>
      <c r="AE53" s="91"/>
    </row>
    <row r="54" spans="1:31" ht="45" x14ac:dyDescent="0.25">
      <c r="A54" s="91"/>
      <c r="B54" s="15">
        <v>24</v>
      </c>
      <c r="C54" s="16" t="s">
        <v>259</v>
      </c>
      <c r="D54" s="92"/>
      <c r="E54" s="92"/>
      <c r="F54" s="92"/>
      <c r="G54" s="92"/>
      <c r="H54" s="92"/>
      <c r="I54" s="118"/>
      <c r="J54" s="118"/>
      <c r="K54" s="118"/>
      <c r="L54" s="111"/>
      <c r="M54" s="111"/>
      <c r="N54" s="111"/>
      <c r="O54" s="92"/>
      <c r="P54" s="116"/>
      <c r="Q54" s="129"/>
      <c r="R54" s="129"/>
      <c r="S54" s="129"/>
      <c r="T54" s="92"/>
      <c r="U54" s="92"/>
      <c r="V54" s="91"/>
      <c r="W54" s="23" t="s">
        <v>163</v>
      </c>
      <c r="X54" s="23" t="s">
        <v>133</v>
      </c>
      <c r="Y54" s="23" t="s">
        <v>102</v>
      </c>
      <c r="Z54" s="23" t="s">
        <v>164</v>
      </c>
      <c r="AA54" s="22">
        <v>1</v>
      </c>
      <c r="AB54" s="23" t="s">
        <v>165</v>
      </c>
      <c r="AC54" s="128"/>
      <c r="AD54" s="91"/>
      <c r="AE54" s="91"/>
    </row>
    <row r="55" spans="1:31" ht="174.75" customHeight="1" x14ac:dyDescent="0.25">
      <c r="A55" s="91"/>
      <c r="B55" s="15">
        <v>24</v>
      </c>
      <c r="C55" s="16" t="s">
        <v>259</v>
      </c>
      <c r="D55" s="92"/>
      <c r="E55" s="92"/>
      <c r="F55" s="92"/>
      <c r="G55" s="92"/>
      <c r="H55" s="92"/>
      <c r="I55" s="118"/>
      <c r="J55" s="118"/>
      <c r="K55" s="118"/>
      <c r="L55" s="111"/>
      <c r="M55" s="111"/>
      <c r="N55" s="111"/>
      <c r="O55" s="92"/>
      <c r="P55" s="116"/>
      <c r="Q55" s="129"/>
      <c r="R55" s="129"/>
      <c r="S55" s="129"/>
      <c r="T55" s="92"/>
      <c r="U55" s="92"/>
      <c r="V55" s="91"/>
      <c r="W55" s="121" t="s">
        <v>166</v>
      </c>
      <c r="X55" s="23" t="s">
        <v>167</v>
      </c>
      <c r="Y55" s="23" t="s">
        <v>102</v>
      </c>
      <c r="Z55" s="23" t="s">
        <v>168</v>
      </c>
      <c r="AA55" s="32">
        <f>+(40/47)*100%</f>
        <v>0.85106382978723405</v>
      </c>
      <c r="AB55" s="30" t="s">
        <v>169</v>
      </c>
      <c r="AC55" s="128"/>
      <c r="AD55" s="91"/>
      <c r="AE55" s="91"/>
    </row>
    <row r="56" spans="1:31" ht="120" x14ac:dyDescent="0.25">
      <c r="A56" s="91"/>
      <c r="B56" s="15">
        <v>24</v>
      </c>
      <c r="C56" s="16" t="s">
        <v>259</v>
      </c>
      <c r="D56" s="92"/>
      <c r="E56" s="92"/>
      <c r="F56" s="92"/>
      <c r="G56" s="92"/>
      <c r="H56" s="92"/>
      <c r="I56" s="118"/>
      <c r="J56" s="118"/>
      <c r="K56" s="118"/>
      <c r="L56" s="111"/>
      <c r="M56" s="111"/>
      <c r="N56" s="111"/>
      <c r="O56" s="92"/>
      <c r="P56" s="116"/>
      <c r="Q56" s="129"/>
      <c r="R56" s="129"/>
      <c r="S56" s="129"/>
      <c r="T56" s="92"/>
      <c r="U56" s="92"/>
      <c r="V56" s="91"/>
      <c r="W56" s="121"/>
      <c r="X56" s="23" t="s">
        <v>170</v>
      </c>
      <c r="Y56" s="23" t="s">
        <v>102</v>
      </c>
      <c r="Z56" s="23" t="s">
        <v>168</v>
      </c>
      <c r="AA56" s="33">
        <f>34/49</f>
        <v>0.69387755102040816</v>
      </c>
      <c r="AB56" s="23" t="s">
        <v>171</v>
      </c>
      <c r="AC56" s="127"/>
      <c r="AD56" s="91"/>
      <c r="AE56" s="91"/>
    </row>
    <row r="57" spans="1:31" ht="60" x14ac:dyDescent="0.25">
      <c r="A57" s="91"/>
      <c r="B57" s="15">
        <v>24</v>
      </c>
      <c r="C57" s="16" t="s">
        <v>259</v>
      </c>
      <c r="D57" s="92"/>
      <c r="E57" s="92"/>
      <c r="F57" s="92"/>
      <c r="G57" s="92"/>
      <c r="H57" s="92"/>
      <c r="I57" s="118"/>
      <c r="J57" s="118"/>
      <c r="K57" s="118"/>
      <c r="L57" s="111"/>
      <c r="M57" s="111"/>
      <c r="N57" s="111"/>
      <c r="O57" s="92"/>
      <c r="P57" s="25" t="s">
        <v>274</v>
      </c>
      <c r="Q57" s="129"/>
      <c r="R57" s="129"/>
      <c r="S57" s="129"/>
      <c r="T57" s="92"/>
      <c r="U57" s="92"/>
      <c r="V57" s="91"/>
      <c r="W57" s="41" t="s">
        <v>275</v>
      </c>
      <c r="X57" s="23" t="s">
        <v>256</v>
      </c>
      <c r="Y57" s="23" t="s">
        <v>52</v>
      </c>
      <c r="Z57" s="41" t="s">
        <v>276</v>
      </c>
      <c r="AA57" s="43" t="s">
        <v>91</v>
      </c>
      <c r="AB57" s="21" t="s">
        <v>277</v>
      </c>
      <c r="AC57" s="27" t="str">
        <f>AA57</f>
        <v>NA</v>
      </c>
      <c r="AD57" s="91"/>
      <c r="AE57" s="91"/>
    </row>
    <row r="58" spans="1:31" ht="409.5" x14ac:dyDescent="0.25">
      <c r="A58" s="91">
        <v>25</v>
      </c>
      <c r="B58" s="15">
        <v>25</v>
      </c>
      <c r="C58" s="16" t="s">
        <v>35</v>
      </c>
      <c r="D58" s="92" t="s">
        <v>35</v>
      </c>
      <c r="E58" s="92" t="s">
        <v>278</v>
      </c>
      <c r="F58" s="92" t="s">
        <v>37</v>
      </c>
      <c r="G58" s="92" t="s">
        <v>279</v>
      </c>
      <c r="H58" s="92" t="s">
        <v>280</v>
      </c>
      <c r="I58" s="129">
        <v>2</v>
      </c>
      <c r="J58" s="129">
        <v>3</v>
      </c>
      <c r="K58" s="129" t="s">
        <v>203</v>
      </c>
      <c r="L58" s="91" t="s">
        <v>77</v>
      </c>
      <c r="M58" s="91" t="s">
        <v>49</v>
      </c>
      <c r="N58" s="111" t="s">
        <v>49</v>
      </c>
      <c r="O58" s="92" t="s">
        <v>44</v>
      </c>
      <c r="P58" s="116" t="s">
        <v>281</v>
      </c>
      <c r="Q58" s="120">
        <v>1</v>
      </c>
      <c r="R58" s="120">
        <v>1</v>
      </c>
      <c r="S58" s="120" t="s">
        <v>189</v>
      </c>
      <c r="T58" s="130" t="s">
        <v>190</v>
      </c>
      <c r="U58" s="130" t="s">
        <v>78</v>
      </c>
      <c r="V58" s="91" t="s">
        <v>79</v>
      </c>
      <c r="W58" s="23" t="s">
        <v>282</v>
      </c>
      <c r="X58" s="23" t="s">
        <v>283</v>
      </c>
      <c r="Y58" s="23" t="s">
        <v>102</v>
      </c>
      <c r="Z58" s="23" t="s">
        <v>284</v>
      </c>
      <c r="AA58" s="26">
        <v>1</v>
      </c>
      <c r="AB58" s="23" t="s">
        <v>285</v>
      </c>
      <c r="AC58" s="126">
        <f>AVERAGE(AA58:AA60)</f>
        <v>1</v>
      </c>
      <c r="AD58" s="91" t="s">
        <v>54</v>
      </c>
      <c r="AE58" s="91" t="s">
        <v>55</v>
      </c>
    </row>
    <row r="59" spans="1:31" ht="213" customHeight="1" x14ac:dyDescent="0.25">
      <c r="A59" s="91"/>
      <c r="B59" s="15">
        <v>25</v>
      </c>
      <c r="C59" s="16" t="s">
        <v>35</v>
      </c>
      <c r="D59" s="92"/>
      <c r="E59" s="92"/>
      <c r="F59" s="92"/>
      <c r="G59" s="92"/>
      <c r="H59" s="92"/>
      <c r="I59" s="129"/>
      <c r="J59" s="129"/>
      <c r="K59" s="129"/>
      <c r="L59" s="91"/>
      <c r="M59" s="91"/>
      <c r="N59" s="111"/>
      <c r="O59" s="92"/>
      <c r="P59" s="116"/>
      <c r="Q59" s="120"/>
      <c r="R59" s="120"/>
      <c r="S59" s="120"/>
      <c r="T59" s="130"/>
      <c r="U59" s="130"/>
      <c r="V59" s="91"/>
      <c r="W59" s="23" t="s">
        <v>286</v>
      </c>
      <c r="X59" s="23" t="s">
        <v>81</v>
      </c>
      <c r="Y59" s="23" t="s">
        <v>121</v>
      </c>
      <c r="Z59" s="23" t="s">
        <v>287</v>
      </c>
      <c r="AA59" s="22">
        <v>1</v>
      </c>
      <c r="AB59" s="23" t="s">
        <v>288</v>
      </c>
      <c r="AC59" s="128"/>
      <c r="AD59" s="91"/>
      <c r="AE59" s="91"/>
    </row>
    <row r="60" spans="1:31" ht="45" x14ac:dyDescent="0.25">
      <c r="A60" s="91"/>
      <c r="B60" s="15">
        <v>25</v>
      </c>
      <c r="C60" s="16" t="s">
        <v>35</v>
      </c>
      <c r="D60" s="92"/>
      <c r="E60" s="92"/>
      <c r="F60" s="92"/>
      <c r="G60" s="92"/>
      <c r="H60" s="92"/>
      <c r="I60" s="129"/>
      <c r="J60" s="129"/>
      <c r="K60" s="129"/>
      <c r="L60" s="91"/>
      <c r="M60" s="91"/>
      <c r="N60" s="111"/>
      <c r="O60" s="92"/>
      <c r="P60" s="116"/>
      <c r="Q60" s="120"/>
      <c r="R60" s="120"/>
      <c r="S60" s="120"/>
      <c r="T60" s="130"/>
      <c r="U60" s="130"/>
      <c r="V60" s="91"/>
      <c r="W60" s="23" t="s">
        <v>289</v>
      </c>
      <c r="X60" s="23" t="s">
        <v>193</v>
      </c>
      <c r="Y60" s="23" t="s">
        <v>121</v>
      </c>
      <c r="Z60" s="23" t="s">
        <v>290</v>
      </c>
      <c r="AA60" s="26">
        <v>1</v>
      </c>
      <c r="AB60" s="23" t="s">
        <v>291</v>
      </c>
      <c r="AC60" s="127"/>
      <c r="AD60" s="91"/>
      <c r="AE60" s="91"/>
    </row>
    <row r="61" spans="1:31" ht="275.10000000000002" customHeight="1" x14ac:dyDescent="0.25">
      <c r="A61" s="91"/>
      <c r="B61" s="15">
        <v>25</v>
      </c>
      <c r="C61" s="16" t="s">
        <v>35</v>
      </c>
      <c r="D61" s="92"/>
      <c r="E61" s="92"/>
      <c r="F61" s="92"/>
      <c r="G61" s="92"/>
      <c r="H61" s="92"/>
      <c r="I61" s="129"/>
      <c r="J61" s="129"/>
      <c r="K61" s="129"/>
      <c r="L61" s="91"/>
      <c r="M61" s="91"/>
      <c r="N61" s="111"/>
      <c r="O61" s="92"/>
      <c r="P61" s="116" t="s">
        <v>292</v>
      </c>
      <c r="Q61" s="120"/>
      <c r="R61" s="120"/>
      <c r="S61" s="120"/>
      <c r="T61" s="130"/>
      <c r="U61" s="130"/>
      <c r="V61" s="91"/>
      <c r="W61" s="23" t="s">
        <v>293</v>
      </c>
      <c r="X61" s="23" t="s">
        <v>120</v>
      </c>
      <c r="Y61" s="23" t="s">
        <v>121</v>
      </c>
      <c r="Z61" s="23" t="s">
        <v>294</v>
      </c>
      <c r="AA61" s="24">
        <f>((100%*3)+93%)/4</f>
        <v>0.98250000000000004</v>
      </c>
      <c r="AB61" s="23" t="s">
        <v>295</v>
      </c>
      <c r="AC61" s="126">
        <f>AVERAGE(AA61:AA62)</f>
        <v>0.99124999999999996</v>
      </c>
      <c r="AD61" s="91"/>
      <c r="AE61" s="91"/>
    </row>
    <row r="62" spans="1:31" ht="123.95" customHeight="1" x14ac:dyDescent="0.25">
      <c r="A62" s="91"/>
      <c r="B62" s="15">
        <v>25</v>
      </c>
      <c r="C62" s="16" t="s">
        <v>35</v>
      </c>
      <c r="D62" s="92"/>
      <c r="E62" s="92"/>
      <c r="F62" s="92"/>
      <c r="G62" s="92"/>
      <c r="H62" s="92"/>
      <c r="I62" s="129"/>
      <c r="J62" s="129"/>
      <c r="K62" s="129"/>
      <c r="L62" s="91"/>
      <c r="M62" s="91"/>
      <c r="N62" s="111"/>
      <c r="O62" s="92"/>
      <c r="P62" s="116"/>
      <c r="Q62" s="120"/>
      <c r="R62" s="120"/>
      <c r="S62" s="120"/>
      <c r="T62" s="130"/>
      <c r="U62" s="130"/>
      <c r="V62" s="91"/>
      <c r="W62" s="23" t="s">
        <v>296</v>
      </c>
      <c r="X62" s="23" t="s">
        <v>129</v>
      </c>
      <c r="Y62" s="23" t="s">
        <v>121</v>
      </c>
      <c r="Z62" s="23" t="s">
        <v>294</v>
      </c>
      <c r="AA62" s="22">
        <v>1</v>
      </c>
      <c r="AB62" s="23" t="s">
        <v>297</v>
      </c>
      <c r="AC62" s="127"/>
      <c r="AD62" s="91"/>
      <c r="AE62" s="91"/>
    </row>
    <row r="63" spans="1:31" ht="409.5" x14ac:dyDescent="0.25">
      <c r="A63" s="91"/>
      <c r="B63" s="15">
        <v>25</v>
      </c>
      <c r="C63" s="16" t="s">
        <v>35</v>
      </c>
      <c r="D63" s="92"/>
      <c r="E63" s="92"/>
      <c r="F63" s="92"/>
      <c r="G63" s="92"/>
      <c r="H63" s="92"/>
      <c r="I63" s="129"/>
      <c r="J63" s="129"/>
      <c r="K63" s="129"/>
      <c r="L63" s="91"/>
      <c r="M63" s="91"/>
      <c r="N63" s="111"/>
      <c r="O63" s="92"/>
      <c r="P63" s="25" t="s">
        <v>298</v>
      </c>
      <c r="Q63" s="120"/>
      <c r="R63" s="120"/>
      <c r="S63" s="120"/>
      <c r="T63" s="130"/>
      <c r="U63" s="130"/>
      <c r="V63" s="91"/>
      <c r="W63" s="23" t="s">
        <v>299</v>
      </c>
      <c r="X63" s="23" t="s">
        <v>283</v>
      </c>
      <c r="Y63" s="23" t="s">
        <v>121</v>
      </c>
      <c r="Z63" s="23" t="s">
        <v>300</v>
      </c>
      <c r="AA63" s="22">
        <v>1</v>
      </c>
      <c r="AB63" s="23" t="s">
        <v>301</v>
      </c>
      <c r="AC63" s="27">
        <f>AA63</f>
        <v>1</v>
      </c>
      <c r="AD63" s="91"/>
      <c r="AE63" s="91"/>
    </row>
    <row r="64" spans="1:31" ht="409.5" x14ac:dyDescent="0.25">
      <c r="A64" s="91">
        <v>26</v>
      </c>
      <c r="B64" s="15">
        <v>26</v>
      </c>
      <c r="C64" s="16" t="s">
        <v>35</v>
      </c>
      <c r="D64" s="92" t="s">
        <v>35</v>
      </c>
      <c r="E64" s="92" t="s">
        <v>302</v>
      </c>
      <c r="F64" s="92" t="s">
        <v>37</v>
      </c>
      <c r="G64" s="92" t="s">
        <v>303</v>
      </c>
      <c r="H64" s="92" t="s">
        <v>304</v>
      </c>
      <c r="I64" s="129">
        <v>2</v>
      </c>
      <c r="J64" s="129">
        <v>2</v>
      </c>
      <c r="K64" s="129" t="s">
        <v>118</v>
      </c>
      <c r="L64" s="91" t="s">
        <v>77</v>
      </c>
      <c r="M64" s="91" t="s">
        <v>48</v>
      </c>
      <c r="N64" s="91" t="s">
        <v>79</v>
      </c>
      <c r="O64" s="92" t="s">
        <v>44</v>
      </c>
      <c r="P64" s="25" t="s">
        <v>298</v>
      </c>
      <c r="Q64" s="129">
        <v>1</v>
      </c>
      <c r="R64" s="129">
        <v>0</v>
      </c>
      <c r="S64" s="129" t="s">
        <v>189</v>
      </c>
      <c r="T64" s="92" t="s">
        <v>190</v>
      </c>
      <c r="U64" s="92" t="s">
        <v>78</v>
      </c>
      <c r="V64" s="91" t="s">
        <v>79</v>
      </c>
      <c r="W64" s="23" t="s">
        <v>299</v>
      </c>
      <c r="X64" s="23" t="s">
        <v>283</v>
      </c>
      <c r="Y64" s="23" t="s">
        <v>121</v>
      </c>
      <c r="Z64" s="23" t="s">
        <v>300</v>
      </c>
      <c r="AA64" s="22">
        <v>1</v>
      </c>
      <c r="AB64" s="23" t="s">
        <v>305</v>
      </c>
      <c r="AC64" s="27">
        <f>+AA64</f>
        <v>1</v>
      </c>
      <c r="AD64" s="91" t="s">
        <v>54</v>
      </c>
      <c r="AE64" s="91" t="s">
        <v>55</v>
      </c>
    </row>
    <row r="65" spans="1:31" ht="293.10000000000002" customHeight="1" x14ac:dyDescent="0.25">
      <c r="A65" s="91"/>
      <c r="B65" s="15">
        <v>26</v>
      </c>
      <c r="C65" s="16" t="s">
        <v>35</v>
      </c>
      <c r="D65" s="92"/>
      <c r="E65" s="92"/>
      <c r="F65" s="92"/>
      <c r="G65" s="92"/>
      <c r="H65" s="92"/>
      <c r="I65" s="129"/>
      <c r="J65" s="129"/>
      <c r="K65" s="129"/>
      <c r="L65" s="91"/>
      <c r="M65" s="91"/>
      <c r="N65" s="91"/>
      <c r="O65" s="92"/>
      <c r="P65" s="116" t="s">
        <v>306</v>
      </c>
      <c r="Q65" s="129"/>
      <c r="R65" s="129"/>
      <c r="S65" s="129"/>
      <c r="T65" s="92"/>
      <c r="U65" s="92"/>
      <c r="V65" s="91"/>
      <c r="W65" s="23" t="s">
        <v>293</v>
      </c>
      <c r="X65" s="23" t="s">
        <v>120</v>
      </c>
      <c r="Y65" s="23" t="s">
        <v>121</v>
      </c>
      <c r="Z65" s="23" t="s">
        <v>307</v>
      </c>
      <c r="AA65" s="24">
        <f>(100%+78%+93%+100%)/4</f>
        <v>0.92749999999999999</v>
      </c>
      <c r="AB65" s="23" t="s">
        <v>308</v>
      </c>
      <c r="AC65" s="126">
        <f>AVERAGE(AA65:AA66)</f>
        <v>0.96375</v>
      </c>
      <c r="AD65" s="91"/>
      <c r="AE65" s="91"/>
    </row>
    <row r="66" spans="1:31" ht="129" customHeight="1" x14ac:dyDescent="0.25">
      <c r="A66" s="91"/>
      <c r="B66" s="15">
        <v>26</v>
      </c>
      <c r="C66" s="16" t="s">
        <v>35</v>
      </c>
      <c r="D66" s="92"/>
      <c r="E66" s="92"/>
      <c r="F66" s="92"/>
      <c r="G66" s="92"/>
      <c r="H66" s="92"/>
      <c r="I66" s="129"/>
      <c r="J66" s="129"/>
      <c r="K66" s="129"/>
      <c r="L66" s="91"/>
      <c r="M66" s="91"/>
      <c r="N66" s="91"/>
      <c r="O66" s="92"/>
      <c r="P66" s="116"/>
      <c r="Q66" s="129"/>
      <c r="R66" s="129"/>
      <c r="S66" s="129"/>
      <c r="T66" s="92"/>
      <c r="U66" s="92"/>
      <c r="V66" s="91"/>
      <c r="W66" s="23" t="s">
        <v>296</v>
      </c>
      <c r="X66" s="23" t="s">
        <v>129</v>
      </c>
      <c r="Y66" s="23" t="s">
        <v>121</v>
      </c>
      <c r="Z66" s="23" t="s">
        <v>307</v>
      </c>
      <c r="AA66" s="22">
        <v>1</v>
      </c>
      <c r="AB66" s="23" t="s">
        <v>297</v>
      </c>
      <c r="AC66" s="127"/>
      <c r="AD66" s="91"/>
      <c r="AE66" s="91"/>
    </row>
    <row r="67" spans="1:31" ht="300" x14ac:dyDescent="0.25">
      <c r="A67" s="91">
        <v>28</v>
      </c>
      <c r="B67" s="15">
        <v>28</v>
      </c>
      <c r="C67" s="16" t="s">
        <v>236</v>
      </c>
      <c r="D67" s="92" t="s">
        <v>236</v>
      </c>
      <c r="E67" s="92" t="s">
        <v>309</v>
      </c>
      <c r="F67" s="92" t="s">
        <v>70</v>
      </c>
      <c r="G67" s="92" t="s">
        <v>310</v>
      </c>
      <c r="H67" s="92" t="s">
        <v>311</v>
      </c>
      <c r="I67" s="129">
        <v>3</v>
      </c>
      <c r="J67" s="129">
        <v>2</v>
      </c>
      <c r="K67" s="129" t="s">
        <v>46</v>
      </c>
      <c r="L67" s="91" t="s">
        <v>47</v>
      </c>
      <c r="M67" s="91" t="s">
        <v>48</v>
      </c>
      <c r="N67" s="91" t="s">
        <v>49</v>
      </c>
      <c r="O67" s="92" t="s">
        <v>44</v>
      </c>
      <c r="P67" s="25" t="s">
        <v>312</v>
      </c>
      <c r="Q67" s="120">
        <v>1</v>
      </c>
      <c r="R67" s="120">
        <v>0</v>
      </c>
      <c r="S67" s="120" t="s">
        <v>189</v>
      </c>
      <c r="T67" s="130" t="s">
        <v>190</v>
      </c>
      <c r="U67" s="130" t="s">
        <v>78</v>
      </c>
      <c r="V67" s="91" t="s">
        <v>79</v>
      </c>
      <c r="W67" s="23" t="s">
        <v>313</v>
      </c>
      <c r="X67" s="23" t="s">
        <v>242</v>
      </c>
      <c r="Y67" s="23" t="s">
        <v>121</v>
      </c>
      <c r="Z67" s="23" t="s">
        <v>314</v>
      </c>
      <c r="AA67" s="44" t="s">
        <v>244</v>
      </c>
      <c r="AB67" s="23" t="s">
        <v>315</v>
      </c>
      <c r="AC67" s="27" t="str">
        <f>+AA67</f>
        <v>Sin reporte</v>
      </c>
      <c r="AD67" s="91" t="s">
        <v>316</v>
      </c>
      <c r="AE67" s="91" t="s">
        <v>317</v>
      </c>
    </row>
    <row r="68" spans="1:31" ht="99.95" customHeight="1" x14ac:dyDescent="0.25">
      <c r="A68" s="91"/>
      <c r="B68" s="15">
        <v>28</v>
      </c>
      <c r="C68" s="16" t="s">
        <v>236</v>
      </c>
      <c r="D68" s="92"/>
      <c r="E68" s="92"/>
      <c r="F68" s="92"/>
      <c r="G68" s="92"/>
      <c r="H68" s="92"/>
      <c r="I68" s="129"/>
      <c r="J68" s="129"/>
      <c r="K68" s="129"/>
      <c r="L68" s="91"/>
      <c r="M68" s="91"/>
      <c r="N68" s="91"/>
      <c r="O68" s="92"/>
      <c r="P68" s="25" t="s">
        <v>318</v>
      </c>
      <c r="Q68" s="120"/>
      <c r="R68" s="120"/>
      <c r="S68" s="120"/>
      <c r="T68" s="130"/>
      <c r="U68" s="130"/>
      <c r="V68" s="91"/>
      <c r="W68" s="23" t="s">
        <v>319</v>
      </c>
      <c r="X68" s="23" t="s">
        <v>242</v>
      </c>
      <c r="Y68" s="23" t="s">
        <v>121</v>
      </c>
      <c r="Z68" s="23" t="s">
        <v>314</v>
      </c>
      <c r="AA68" s="44" t="s">
        <v>244</v>
      </c>
      <c r="AB68" s="23" t="s">
        <v>315</v>
      </c>
      <c r="AC68" s="27" t="str">
        <f>+AA68</f>
        <v>Sin reporte</v>
      </c>
      <c r="AD68" s="91"/>
      <c r="AE68" s="91"/>
    </row>
    <row r="69" spans="1:31" ht="114" customHeight="1" x14ac:dyDescent="0.25">
      <c r="A69" s="91"/>
      <c r="B69" s="15">
        <v>28</v>
      </c>
      <c r="C69" s="16" t="s">
        <v>236</v>
      </c>
      <c r="D69" s="92"/>
      <c r="E69" s="92"/>
      <c r="F69" s="92"/>
      <c r="G69" s="92"/>
      <c r="H69" s="92"/>
      <c r="I69" s="129"/>
      <c r="J69" s="129"/>
      <c r="K69" s="129"/>
      <c r="L69" s="91"/>
      <c r="M69" s="91"/>
      <c r="N69" s="91"/>
      <c r="O69" s="92"/>
      <c r="P69" s="25" t="s">
        <v>320</v>
      </c>
      <c r="Q69" s="120"/>
      <c r="R69" s="120"/>
      <c r="S69" s="120"/>
      <c r="T69" s="130"/>
      <c r="U69" s="130"/>
      <c r="V69" s="91"/>
      <c r="W69" s="23" t="s">
        <v>321</v>
      </c>
      <c r="X69" s="23" t="s">
        <v>242</v>
      </c>
      <c r="Y69" s="23" t="s">
        <v>121</v>
      </c>
      <c r="Z69" s="23" t="s">
        <v>314</v>
      </c>
      <c r="AA69" s="44" t="s">
        <v>244</v>
      </c>
      <c r="AB69" s="23" t="s">
        <v>315</v>
      </c>
      <c r="AC69" s="27" t="str">
        <f>+AA69</f>
        <v>Sin reporte</v>
      </c>
      <c r="AD69" s="91"/>
      <c r="AE69" s="91"/>
    </row>
    <row r="70" spans="1:31" ht="75" x14ac:dyDescent="0.25">
      <c r="A70" s="91"/>
      <c r="B70" s="15">
        <v>28</v>
      </c>
      <c r="C70" s="16" t="s">
        <v>236</v>
      </c>
      <c r="D70" s="92"/>
      <c r="E70" s="92"/>
      <c r="F70" s="92"/>
      <c r="G70" s="92"/>
      <c r="H70" s="92"/>
      <c r="I70" s="129"/>
      <c r="J70" s="129"/>
      <c r="K70" s="129"/>
      <c r="L70" s="91"/>
      <c r="M70" s="91"/>
      <c r="N70" s="91"/>
      <c r="O70" s="92"/>
      <c r="P70" s="25" t="s">
        <v>322</v>
      </c>
      <c r="Q70" s="120"/>
      <c r="R70" s="120"/>
      <c r="S70" s="120"/>
      <c r="T70" s="130"/>
      <c r="U70" s="130"/>
      <c r="V70" s="91"/>
      <c r="W70" s="23" t="s">
        <v>323</v>
      </c>
      <c r="X70" s="23" t="s">
        <v>242</v>
      </c>
      <c r="Y70" s="23" t="s">
        <v>121</v>
      </c>
      <c r="Z70" s="23" t="s">
        <v>324</v>
      </c>
      <c r="AA70" s="44" t="s">
        <v>244</v>
      </c>
      <c r="AB70" s="23" t="s">
        <v>325</v>
      </c>
      <c r="AC70" s="27" t="str">
        <f>+AA70</f>
        <v>Sin reporte</v>
      </c>
      <c r="AD70" s="91"/>
      <c r="AE70" s="91"/>
    </row>
    <row r="71" spans="1:31" ht="92.1" customHeight="1" x14ac:dyDescent="0.25">
      <c r="A71" s="91">
        <v>31</v>
      </c>
      <c r="B71" s="15">
        <v>31</v>
      </c>
      <c r="C71" s="16" t="s">
        <v>93</v>
      </c>
      <c r="D71" s="92" t="s">
        <v>93</v>
      </c>
      <c r="E71" s="92" t="s">
        <v>326</v>
      </c>
      <c r="F71" s="92" t="s">
        <v>70</v>
      </c>
      <c r="G71" s="92" t="s">
        <v>327</v>
      </c>
      <c r="H71" s="92" t="s">
        <v>328</v>
      </c>
      <c r="I71" s="129">
        <v>4</v>
      </c>
      <c r="J71" s="129">
        <v>3</v>
      </c>
      <c r="K71" s="129" t="s">
        <v>97</v>
      </c>
      <c r="L71" s="91" t="s">
        <v>41</v>
      </c>
      <c r="M71" s="91" t="s">
        <v>49</v>
      </c>
      <c r="N71" s="91" t="s">
        <v>74</v>
      </c>
      <c r="O71" s="92" t="s">
        <v>44</v>
      </c>
      <c r="P71" s="25" t="s">
        <v>329</v>
      </c>
      <c r="Q71" s="129">
        <v>3</v>
      </c>
      <c r="R71" s="129">
        <v>1</v>
      </c>
      <c r="S71" s="129" t="s">
        <v>99</v>
      </c>
      <c r="T71" s="92" t="s">
        <v>47</v>
      </c>
      <c r="U71" s="92" t="s">
        <v>78</v>
      </c>
      <c r="V71" s="91" t="s">
        <v>79</v>
      </c>
      <c r="W71" s="23" t="s">
        <v>330</v>
      </c>
      <c r="X71" s="23" t="s">
        <v>331</v>
      </c>
      <c r="Y71" s="23" t="s">
        <v>58</v>
      </c>
      <c r="Z71" s="23" t="s">
        <v>332</v>
      </c>
      <c r="AA71" s="26">
        <v>0.5</v>
      </c>
      <c r="AB71" s="45" t="s">
        <v>333</v>
      </c>
      <c r="AC71" s="27">
        <f>+AA71</f>
        <v>0.5</v>
      </c>
      <c r="AD71" s="91" t="s">
        <v>54</v>
      </c>
      <c r="AE71" s="91" t="s">
        <v>55</v>
      </c>
    </row>
    <row r="72" spans="1:31" ht="150" x14ac:dyDescent="0.25">
      <c r="A72" s="91"/>
      <c r="B72" s="15">
        <v>31</v>
      </c>
      <c r="C72" s="16" t="s">
        <v>93</v>
      </c>
      <c r="D72" s="92"/>
      <c r="E72" s="92"/>
      <c r="F72" s="92"/>
      <c r="G72" s="92"/>
      <c r="H72" s="92"/>
      <c r="I72" s="129"/>
      <c r="J72" s="129"/>
      <c r="K72" s="129"/>
      <c r="L72" s="91"/>
      <c r="M72" s="91"/>
      <c r="N72" s="91"/>
      <c r="O72" s="92"/>
      <c r="P72" s="25" t="s">
        <v>334</v>
      </c>
      <c r="Q72" s="129"/>
      <c r="R72" s="129"/>
      <c r="S72" s="129"/>
      <c r="T72" s="92"/>
      <c r="U72" s="92"/>
      <c r="V72" s="91"/>
      <c r="W72" s="23" t="s">
        <v>335</v>
      </c>
      <c r="X72" s="23" t="s">
        <v>101</v>
      </c>
      <c r="Y72" s="23" t="s">
        <v>58</v>
      </c>
      <c r="Z72" s="23" t="s">
        <v>336</v>
      </c>
      <c r="AA72" s="24">
        <f>(90%+100%)/2</f>
        <v>0.95</v>
      </c>
      <c r="AB72" s="23" t="s">
        <v>337</v>
      </c>
      <c r="AC72" s="27">
        <f t="shared" ref="AC72:AC76" si="2">+AA72</f>
        <v>0.95</v>
      </c>
      <c r="AD72" s="91"/>
      <c r="AE72" s="91"/>
    </row>
    <row r="73" spans="1:31" ht="240" x14ac:dyDescent="0.25">
      <c r="A73" s="91"/>
      <c r="B73" s="15">
        <v>31</v>
      </c>
      <c r="C73" s="16" t="s">
        <v>93</v>
      </c>
      <c r="D73" s="92"/>
      <c r="E73" s="92"/>
      <c r="F73" s="92"/>
      <c r="G73" s="92"/>
      <c r="H73" s="92"/>
      <c r="I73" s="129"/>
      <c r="J73" s="129"/>
      <c r="K73" s="129"/>
      <c r="L73" s="91"/>
      <c r="M73" s="91"/>
      <c r="N73" s="91"/>
      <c r="O73" s="92"/>
      <c r="P73" s="25" t="s">
        <v>338</v>
      </c>
      <c r="Q73" s="129"/>
      <c r="R73" s="129"/>
      <c r="S73" s="129"/>
      <c r="T73" s="92"/>
      <c r="U73" s="92"/>
      <c r="V73" s="91"/>
      <c r="W73" s="23" t="s">
        <v>339</v>
      </c>
      <c r="X73" s="23" t="s">
        <v>340</v>
      </c>
      <c r="Y73" s="23" t="s">
        <v>58</v>
      </c>
      <c r="Z73" s="23" t="s">
        <v>341</v>
      </c>
      <c r="AA73" s="24">
        <f>(100%+100%+27%+100%)/4</f>
        <v>0.8175</v>
      </c>
      <c r="AB73" s="46" t="s">
        <v>342</v>
      </c>
      <c r="AC73" s="27">
        <f t="shared" si="2"/>
        <v>0.8175</v>
      </c>
      <c r="AD73" s="91"/>
      <c r="AE73" s="91"/>
    </row>
    <row r="74" spans="1:31" ht="195" x14ac:dyDescent="0.25">
      <c r="A74" s="91"/>
      <c r="B74" s="15">
        <v>31</v>
      </c>
      <c r="C74" s="16" t="s">
        <v>93</v>
      </c>
      <c r="D74" s="92"/>
      <c r="E74" s="92"/>
      <c r="F74" s="92"/>
      <c r="G74" s="92"/>
      <c r="H74" s="92"/>
      <c r="I74" s="129"/>
      <c r="J74" s="129"/>
      <c r="K74" s="129"/>
      <c r="L74" s="91"/>
      <c r="M74" s="91"/>
      <c r="N74" s="91"/>
      <c r="O74" s="92"/>
      <c r="P74" s="25" t="s">
        <v>343</v>
      </c>
      <c r="Q74" s="129"/>
      <c r="R74" s="129"/>
      <c r="S74" s="129"/>
      <c r="T74" s="92"/>
      <c r="U74" s="92"/>
      <c r="V74" s="91"/>
      <c r="W74" s="23" t="s">
        <v>344</v>
      </c>
      <c r="X74" s="34" t="s">
        <v>120</v>
      </c>
      <c r="Y74" s="23" t="s">
        <v>58</v>
      </c>
      <c r="Z74" s="23" t="s">
        <v>345</v>
      </c>
      <c r="AA74" s="24">
        <f>(100%+45%+97%+100%)/4</f>
        <v>0.85499999999999998</v>
      </c>
      <c r="AB74" s="23" t="s">
        <v>346</v>
      </c>
      <c r="AC74" s="27">
        <f>AA74</f>
        <v>0.85499999999999998</v>
      </c>
      <c r="AD74" s="91"/>
      <c r="AE74" s="91"/>
    </row>
    <row r="75" spans="1:31" ht="210" x14ac:dyDescent="0.25">
      <c r="A75" s="91"/>
      <c r="B75" s="15">
        <v>31</v>
      </c>
      <c r="C75" s="16" t="s">
        <v>93</v>
      </c>
      <c r="D75" s="92"/>
      <c r="E75" s="92"/>
      <c r="F75" s="92"/>
      <c r="G75" s="92"/>
      <c r="H75" s="92"/>
      <c r="I75" s="129"/>
      <c r="J75" s="129"/>
      <c r="K75" s="129"/>
      <c r="L75" s="91"/>
      <c r="M75" s="91"/>
      <c r="N75" s="91"/>
      <c r="O75" s="92"/>
      <c r="P75" s="25" t="s">
        <v>347</v>
      </c>
      <c r="Q75" s="129"/>
      <c r="R75" s="129"/>
      <c r="S75" s="129"/>
      <c r="T75" s="92"/>
      <c r="U75" s="92"/>
      <c r="V75" s="91"/>
      <c r="W75" s="23" t="s">
        <v>348</v>
      </c>
      <c r="X75" s="23" t="s">
        <v>340</v>
      </c>
      <c r="Y75" s="23" t="s">
        <v>58</v>
      </c>
      <c r="Z75" s="23" t="s">
        <v>349</v>
      </c>
      <c r="AA75" s="24">
        <f>(42%+59%+61%+77%)/4</f>
        <v>0.59750000000000003</v>
      </c>
      <c r="AB75" s="23" t="s">
        <v>350</v>
      </c>
      <c r="AC75" s="27">
        <f t="shared" si="2"/>
        <v>0.59750000000000003</v>
      </c>
      <c r="AD75" s="91"/>
      <c r="AE75" s="91"/>
    </row>
    <row r="76" spans="1:31" ht="30" x14ac:dyDescent="0.25">
      <c r="A76" s="91"/>
      <c r="B76" s="28">
        <v>31</v>
      </c>
      <c r="C76" s="16" t="s">
        <v>93</v>
      </c>
      <c r="D76" s="92"/>
      <c r="E76" s="92"/>
      <c r="F76" s="92"/>
      <c r="G76" s="92"/>
      <c r="H76" s="92"/>
      <c r="I76" s="129"/>
      <c r="J76" s="129"/>
      <c r="K76" s="129"/>
      <c r="L76" s="91"/>
      <c r="M76" s="91"/>
      <c r="N76" s="91"/>
      <c r="O76" s="92"/>
      <c r="P76" s="25" t="s">
        <v>351</v>
      </c>
      <c r="Q76" s="129"/>
      <c r="R76" s="129"/>
      <c r="S76" s="129"/>
      <c r="T76" s="92"/>
      <c r="U76" s="92"/>
      <c r="V76" s="91"/>
      <c r="W76" s="23" t="s">
        <v>352</v>
      </c>
      <c r="X76" s="23" t="s">
        <v>331</v>
      </c>
      <c r="Y76" s="23" t="s">
        <v>58</v>
      </c>
      <c r="Z76" s="23" t="s">
        <v>353</v>
      </c>
      <c r="AA76" s="22">
        <v>0.9</v>
      </c>
      <c r="AB76" s="45" t="s">
        <v>354</v>
      </c>
      <c r="AC76" s="27">
        <f t="shared" si="2"/>
        <v>0.9</v>
      </c>
      <c r="AD76" s="91"/>
      <c r="AE76" s="91"/>
    </row>
    <row r="77" spans="1:31" ht="120" x14ac:dyDescent="0.25">
      <c r="A77" s="113">
        <v>34</v>
      </c>
      <c r="B77" s="28">
        <v>34</v>
      </c>
      <c r="C77" s="47" t="s">
        <v>113</v>
      </c>
      <c r="D77" s="121" t="s">
        <v>113</v>
      </c>
      <c r="E77" s="121" t="s">
        <v>355</v>
      </c>
      <c r="F77" s="121" t="s">
        <v>37</v>
      </c>
      <c r="G77" s="92" t="s">
        <v>356</v>
      </c>
      <c r="H77" s="92" t="s">
        <v>357</v>
      </c>
      <c r="I77" s="93">
        <v>3</v>
      </c>
      <c r="J77" s="93">
        <v>3</v>
      </c>
      <c r="K77" s="129" t="s">
        <v>73</v>
      </c>
      <c r="L77" s="91" t="s">
        <v>47</v>
      </c>
      <c r="M77" s="91" t="s">
        <v>49</v>
      </c>
      <c r="N77" s="111" t="s">
        <v>74</v>
      </c>
      <c r="O77" s="92" t="s">
        <v>44</v>
      </c>
      <c r="P77" s="116" t="s">
        <v>358</v>
      </c>
      <c r="Q77" s="120">
        <v>2</v>
      </c>
      <c r="R77" s="120">
        <v>1</v>
      </c>
      <c r="S77" s="118" t="s">
        <v>76</v>
      </c>
      <c r="T77" s="119" t="s">
        <v>77</v>
      </c>
      <c r="U77" s="92" t="s">
        <v>78</v>
      </c>
      <c r="V77" s="111" t="s">
        <v>79</v>
      </c>
      <c r="W77" s="23" t="s">
        <v>359</v>
      </c>
      <c r="X77" s="23" t="s">
        <v>256</v>
      </c>
      <c r="Y77" s="23" t="s">
        <v>121</v>
      </c>
      <c r="Z77" s="23" t="s">
        <v>360</v>
      </c>
      <c r="AA77" s="22">
        <v>1</v>
      </c>
      <c r="AB77" s="23" t="s">
        <v>361</v>
      </c>
      <c r="AC77" s="126">
        <f>AVERAGE(AA77:AA82)</f>
        <v>0.73299999999999998</v>
      </c>
      <c r="AD77" s="111" t="s">
        <v>54</v>
      </c>
      <c r="AE77" s="91" t="s">
        <v>55</v>
      </c>
    </row>
    <row r="78" spans="1:31" ht="90" x14ac:dyDescent="0.25">
      <c r="A78" s="133"/>
      <c r="B78" s="28">
        <v>34</v>
      </c>
      <c r="C78" s="16" t="s">
        <v>113</v>
      </c>
      <c r="D78" s="92"/>
      <c r="E78" s="92"/>
      <c r="F78" s="129"/>
      <c r="G78" s="92"/>
      <c r="H78" s="92"/>
      <c r="I78" s="93"/>
      <c r="J78" s="93"/>
      <c r="K78" s="129"/>
      <c r="L78" s="91"/>
      <c r="M78" s="91"/>
      <c r="N78" s="111"/>
      <c r="O78" s="92"/>
      <c r="P78" s="116"/>
      <c r="Q78" s="120"/>
      <c r="R78" s="120"/>
      <c r="S78" s="118"/>
      <c r="T78" s="119"/>
      <c r="U78" s="92"/>
      <c r="V78" s="111"/>
      <c r="W78" s="23" t="s">
        <v>362</v>
      </c>
      <c r="X78" s="23" t="s">
        <v>125</v>
      </c>
      <c r="Y78" s="23" t="s">
        <v>121</v>
      </c>
      <c r="Z78" s="23" t="s">
        <v>363</v>
      </c>
      <c r="AA78" s="22">
        <v>0.82</v>
      </c>
      <c r="AB78" s="23" t="s">
        <v>364</v>
      </c>
      <c r="AC78" s="128"/>
      <c r="AD78" s="111"/>
      <c r="AE78" s="91"/>
    </row>
    <row r="79" spans="1:31" ht="105" x14ac:dyDescent="0.25">
      <c r="A79" s="133"/>
      <c r="B79" s="28">
        <v>34</v>
      </c>
      <c r="C79" s="16" t="s">
        <v>113</v>
      </c>
      <c r="D79" s="92"/>
      <c r="E79" s="92"/>
      <c r="F79" s="129"/>
      <c r="G79" s="92"/>
      <c r="H79" s="92"/>
      <c r="I79" s="93"/>
      <c r="J79" s="93"/>
      <c r="K79" s="129"/>
      <c r="L79" s="91"/>
      <c r="M79" s="91"/>
      <c r="N79" s="111"/>
      <c r="O79" s="92"/>
      <c r="P79" s="116"/>
      <c r="Q79" s="120"/>
      <c r="R79" s="120"/>
      <c r="S79" s="118"/>
      <c r="T79" s="119"/>
      <c r="U79" s="92"/>
      <c r="V79" s="111"/>
      <c r="W79" s="23" t="s">
        <v>365</v>
      </c>
      <c r="X79" s="23" t="s">
        <v>331</v>
      </c>
      <c r="Y79" s="23" t="s">
        <v>121</v>
      </c>
      <c r="Z79" s="23" t="s">
        <v>366</v>
      </c>
      <c r="AA79" s="22">
        <v>0.85</v>
      </c>
      <c r="AB79" s="45" t="s">
        <v>367</v>
      </c>
      <c r="AC79" s="128"/>
      <c r="AD79" s="111"/>
      <c r="AE79" s="91"/>
    </row>
    <row r="80" spans="1:31" ht="105" x14ac:dyDescent="0.25">
      <c r="A80" s="133"/>
      <c r="B80" s="28">
        <v>34</v>
      </c>
      <c r="C80" s="16" t="s">
        <v>113</v>
      </c>
      <c r="D80" s="92"/>
      <c r="E80" s="92"/>
      <c r="F80" s="129"/>
      <c r="G80" s="92"/>
      <c r="H80" s="92"/>
      <c r="I80" s="93"/>
      <c r="J80" s="93"/>
      <c r="K80" s="129"/>
      <c r="L80" s="91"/>
      <c r="M80" s="91"/>
      <c r="N80" s="111"/>
      <c r="O80" s="92"/>
      <c r="P80" s="116"/>
      <c r="Q80" s="120"/>
      <c r="R80" s="120"/>
      <c r="S80" s="118"/>
      <c r="T80" s="119"/>
      <c r="U80" s="92"/>
      <c r="V80" s="111"/>
      <c r="W80" s="23" t="s">
        <v>365</v>
      </c>
      <c r="X80" s="23" t="s">
        <v>133</v>
      </c>
      <c r="Y80" s="23" t="s">
        <v>121</v>
      </c>
      <c r="Z80" s="23" t="s">
        <v>368</v>
      </c>
      <c r="AA80" s="28" t="s">
        <v>91</v>
      </c>
      <c r="AB80" s="23" t="s">
        <v>369</v>
      </c>
      <c r="AC80" s="128"/>
      <c r="AD80" s="111"/>
      <c r="AE80" s="91"/>
    </row>
    <row r="81" spans="1:31" ht="90" x14ac:dyDescent="0.25">
      <c r="A81" s="133"/>
      <c r="B81" s="28">
        <v>34</v>
      </c>
      <c r="C81" s="16" t="s">
        <v>113</v>
      </c>
      <c r="D81" s="92"/>
      <c r="E81" s="92"/>
      <c r="F81" s="129"/>
      <c r="G81" s="92"/>
      <c r="H81" s="92"/>
      <c r="I81" s="93"/>
      <c r="J81" s="93"/>
      <c r="K81" s="129"/>
      <c r="L81" s="91"/>
      <c r="M81" s="91"/>
      <c r="N81" s="111"/>
      <c r="O81" s="92"/>
      <c r="P81" s="116"/>
      <c r="Q81" s="120"/>
      <c r="R81" s="120"/>
      <c r="S81" s="118"/>
      <c r="T81" s="119"/>
      <c r="U81" s="92"/>
      <c r="V81" s="111"/>
      <c r="W81" s="23" t="s">
        <v>370</v>
      </c>
      <c r="X81" s="23" t="s">
        <v>371</v>
      </c>
      <c r="Y81" s="23" t="s">
        <v>121</v>
      </c>
      <c r="Z81" s="23" t="s">
        <v>372</v>
      </c>
      <c r="AA81" s="32">
        <v>0.28000000000000003</v>
      </c>
      <c r="AB81" s="30" t="s">
        <v>373</v>
      </c>
      <c r="AC81" s="128"/>
      <c r="AD81" s="111"/>
      <c r="AE81" s="91"/>
    </row>
    <row r="82" spans="1:31" ht="345" x14ac:dyDescent="0.25">
      <c r="A82" s="133"/>
      <c r="B82" s="28">
        <v>34</v>
      </c>
      <c r="C82" s="16" t="s">
        <v>113</v>
      </c>
      <c r="D82" s="92"/>
      <c r="E82" s="92"/>
      <c r="F82" s="129"/>
      <c r="G82" s="92"/>
      <c r="H82" s="92"/>
      <c r="I82" s="93"/>
      <c r="J82" s="93"/>
      <c r="K82" s="129"/>
      <c r="L82" s="91"/>
      <c r="M82" s="91"/>
      <c r="N82" s="111"/>
      <c r="O82" s="92"/>
      <c r="P82" s="116"/>
      <c r="Q82" s="120"/>
      <c r="R82" s="120"/>
      <c r="S82" s="118"/>
      <c r="T82" s="119"/>
      <c r="U82" s="92"/>
      <c r="V82" s="111"/>
      <c r="W82" s="23" t="s">
        <v>374</v>
      </c>
      <c r="X82" s="23" t="s">
        <v>269</v>
      </c>
      <c r="Y82" s="23" t="s">
        <v>121</v>
      </c>
      <c r="Z82" s="23" t="s">
        <v>375</v>
      </c>
      <c r="AA82" s="29">
        <f>(100%+94%+25%+67%)/4</f>
        <v>0.71499999999999997</v>
      </c>
      <c r="AB82" s="23" t="s">
        <v>376</v>
      </c>
      <c r="AC82" s="127"/>
      <c r="AD82" s="111"/>
      <c r="AE82" s="91"/>
    </row>
    <row r="83" spans="1:31" ht="87.95" customHeight="1" x14ac:dyDescent="0.25">
      <c r="A83" s="133"/>
      <c r="B83" s="28">
        <v>34</v>
      </c>
      <c r="C83" s="16" t="s">
        <v>113</v>
      </c>
      <c r="D83" s="92"/>
      <c r="E83" s="92"/>
      <c r="F83" s="129"/>
      <c r="G83" s="92"/>
      <c r="H83" s="92"/>
      <c r="I83" s="93"/>
      <c r="J83" s="93"/>
      <c r="K83" s="129"/>
      <c r="L83" s="91"/>
      <c r="M83" s="91"/>
      <c r="N83" s="111"/>
      <c r="O83" s="92"/>
      <c r="P83" s="116" t="s">
        <v>377</v>
      </c>
      <c r="Q83" s="120"/>
      <c r="R83" s="120"/>
      <c r="S83" s="118"/>
      <c r="T83" s="119"/>
      <c r="U83" s="92"/>
      <c r="V83" s="111"/>
      <c r="W83" s="121" t="s">
        <v>378</v>
      </c>
      <c r="X83" s="23" t="s">
        <v>331</v>
      </c>
      <c r="Y83" s="23" t="s">
        <v>121</v>
      </c>
      <c r="Z83" s="23" t="s">
        <v>379</v>
      </c>
      <c r="AA83" s="26">
        <v>0.85</v>
      </c>
      <c r="AB83" s="45" t="s">
        <v>367</v>
      </c>
      <c r="AC83" s="126">
        <f>AVERAGE(AA83:AA86)</f>
        <v>0.55666666666666675</v>
      </c>
      <c r="AD83" s="111"/>
      <c r="AE83" s="91"/>
    </row>
    <row r="84" spans="1:31" ht="57" customHeight="1" x14ac:dyDescent="0.25">
      <c r="A84" s="133"/>
      <c r="B84" s="28">
        <v>34</v>
      </c>
      <c r="C84" s="16" t="s">
        <v>113</v>
      </c>
      <c r="D84" s="92"/>
      <c r="E84" s="92"/>
      <c r="F84" s="129"/>
      <c r="G84" s="92"/>
      <c r="H84" s="92"/>
      <c r="I84" s="93"/>
      <c r="J84" s="93"/>
      <c r="K84" s="129"/>
      <c r="L84" s="91"/>
      <c r="M84" s="91"/>
      <c r="N84" s="111"/>
      <c r="O84" s="92"/>
      <c r="P84" s="116"/>
      <c r="Q84" s="120"/>
      <c r="R84" s="120"/>
      <c r="S84" s="118"/>
      <c r="T84" s="119"/>
      <c r="U84" s="92"/>
      <c r="V84" s="111"/>
      <c r="W84" s="121"/>
      <c r="X84" s="23" t="s">
        <v>133</v>
      </c>
      <c r="Y84" s="23" t="s">
        <v>121</v>
      </c>
      <c r="Z84" s="23" t="s">
        <v>380</v>
      </c>
      <c r="AA84" s="22">
        <v>0.71</v>
      </c>
      <c r="AB84" s="23" t="s">
        <v>381</v>
      </c>
      <c r="AC84" s="128"/>
      <c r="AD84" s="111"/>
      <c r="AE84" s="91"/>
    </row>
    <row r="85" spans="1:31" ht="126.75" customHeight="1" x14ac:dyDescent="0.25">
      <c r="A85" s="133"/>
      <c r="B85" s="28">
        <v>34</v>
      </c>
      <c r="C85" s="16" t="s">
        <v>113</v>
      </c>
      <c r="D85" s="92"/>
      <c r="E85" s="92"/>
      <c r="F85" s="129"/>
      <c r="G85" s="92"/>
      <c r="H85" s="92"/>
      <c r="I85" s="93"/>
      <c r="J85" s="93"/>
      <c r="K85" s="129"/>
      <c r="L85" s="91"/>
      <c r="M85" s="91"/>
      <c r="N85" s="111"/>
      <c r="O85" s="92"/>
      <c r="P85" s="116"/>
      <c r="Q85" s="120"/>
      <c r="R85" s="120"/>
      <c r="S85" s="118"/>
      <c r="T85" s="119"/>
      <c r="U85" s="92"/>
      <c r="V85" s="111"/>
      <c r="W85" s="121"/>
      <c r="X85" s="23" t="s">
        <v>371</v>
      </c>
      <c r="Y85" s="23" t="s">
        <v>121</v>
      </c>
      <c r="Z85" s="23" t="s">
        <v>382</v>
      </c>
      <c r="AA85" s="32">
        <v>0.11</v>
      </c>
      <c r="AB85" s="30" t="s">
        <v>383</v>
      </c>
      <c r="AC85" s="128"/>
      <c r="AD85" s="111"/>
      <c r="AE85" s="91"/>
    </row>
    <row r="86" spans="1:31" ht="60" x14ac:dyDescent="0.25">
      <c r="A86" s="113"/>
      <c r="B86" s="28">
        <v>34</v>
      </c>
      <c r="C86" s="47" t="s">
        <v>113</v>
      </c>
      <c r="D86" s="121"/>
      <c r="E86" s="121"/>
      <c r="F86" s="121"/>
      <c r="G86" s="92"/>
      <c r="H86" s="92"/>
      <c r="I86" s="93"/>
      <c r="J86" s="93"/>
      <c r="K86" s="129"/>
      <c r="L86" s="91"/>
      <c r="M86" s="91"/>
      <c r="N86" s="111"/>
      <c r="O86" s="92"/>
      <c r="P86" s="116"/>
      <c r="Q86" s="120"/>
      <c r="R86" s="120"/>
      <c r="S86" s="118"/>
      <c r="T86" s="119"/>
      <c r="U86" s="92"/>
      <c r="V86" s="111"/>
      <c r="W86" s="23" t="s">
        <v>384</v>
      </c>
      <c r="X86" s="23" t="s">
        <v>256</v>
      </c>
      <c r="Y86" s="23" t="s">
        <v>121</v>
      </c>
      <c r="Z86" s="23" t="s">
        <v>385</v>
      </c>
      <c r="AA86" s="48" t="s">
        <v>91</v>
      </c>
      <c r="AB86" s="49" t="s">
        <v>386</v>
      </c>
      <c r="AC86" s="127"/>
      <c r="AD86" s="111"/>
      <c r="AE86" s="91"/>
    </row>
    <row r="87" spans="1:31" ht="105" x14ac:dyDescent="0.25">
      <c r="A87" s="16">
        <v>37</v>
      </c>
      <c r="B87" s="16">
        <v>37</v>
      </c>
      <c r="C87" s="16" t="s">
        <v>113</v>
      </c>
      <c r="D87" s="30" t="s">
        <v>113</v>
      </c>
      <c r="E87" s="30" t="s">
        <v>387</v>
      </c>
      <c r="F87" s="30" t="s">
        <v>70</v>
      </c>
      <c r="G87" s="30" t="s">
        <v>388</v>
      </c>
      <c r="H87" s="30" t="s">
        <v>389</v>
      </c>
      <c r="I87" s="36">
        <v>3</v>
      </c>
      <c r="J87" s="36">
        <v>3</v>
      </c>
      <c r="K87" s="37" t="s">
        <v>73</v>
      </c>
      <c r="L87" s="16" t="s">
        <v>47</v>
      </c>
      <c r="M87" s="16" t="s">
        <v>49</v>
      </c>
      <c r="N87" s="16" t="s">
        <v>74</v>
      </c>
      <c r="O87" s="30" t="s">
        <v>44</v>
      </c>
      <c r="P87" s="25" t="s">
        <v>390</v>
      </c>
      <c r="Q87" s="38">
        <v>1</v>
      </c>
      <c r="R87" s="38">
        <v>1</v>
      </c>
      <c r="S87" s="37" t="s">
        <v>189</v>
      </c>
      <c r="T87" s="39" t="s">
        <v>190</v>
      </c>
      <c r="U87" s="39" t="s">
        <v>78</v>
      </c>
      <c r="V87" s="16" t="s">
        <v>79</v>
      </c>
      <c r="W87" s="23" t="s">
        <v>391</v>
      </c>
      <c r="X87" s="23" t="s">
        <v>129</v>
      </c>
      <c r="Y87" s="23" t="s">
        <v>121</v>
      </c>
      <c r="Z87" s="23" t="s">
        <v>392</v>
      </c>
      <c r="AA87" s="22">
        <v>1.57</v>
      </c>
      <c r="AB87" s="23" t="s">
        <v>393</v>
      </c>
      <c r="AC87" s="27">
        <f>+IF(AA87&gt;100%,100%,AA87)</f>
        <v>1</v>
      </c>
      <c r="AD87" s="16" t="s">
        <v>54</v>
      </c>
      <c r="AE87" s="15" t="s">
        <v>55</v>
      </c>
    </row>
    <row r="88" spans="1:31" ht="45" x14ac:dyDescent="0.25">
      <c r="A88" s="91">
        <v>38</v>
      </c>
      <c r="B88" s="15">
        <v>38</v>
      </c>
      <c r="C88" s="16" t="s">
        <v>186</v>
      </c>
      <c r="D88" s="92" t="s">
        <v>186</v>
      </c>
      <c r="E88" s="92" t="s">
        <v>394</v>
      </c>
      <c r="F88" s="92" t="s">
        <v>37</v>
      </c>
      <c r="G88" s="92" t="s">
        <v>395</v>
      </c>
      <c r="H88" s="92" t="s">
        <v>396</v>
      </c>
      <c r="I88" s="129">
        <v>3</v>
      </c>
      <c r="J88" s="129">
        <v>3</v>
      </c>
      <c r="K88" s="129" t="s">
        <v>73</v>
      </c>
      <c r="L88" s="91" t="s">
        <v>47</v>
      </c>
      <c r="M88" s="111" t="s">
        <v>49</v>
      </c>
      <c r="N88" s="91" t="s">
        <v>74</v>
      </c>
      <c r="O88" s="92" t="s">
        <v>44</v>
      </c>
      <c r="P88" s="25" t="s">
        <v>397</v>
      </c>
      <c r="Q88" s="120">
        <v>1</v>
      </c>
      <c r="R88" s="120">
        <v>1</v>
      </c>
      <c r="S88" s="120" t="s">
        <v>189</v>
      </c>
      <c r="T88" s="130" t="s">
        <v>190</v>
      </c>
      <c r="U88" s="130" t="s">
        <v>78</v>
      </c>
      <c r="V88" s="91" t="s">
        <v>79</v>
      </c>
      <c r="W88" s="23" t="s">
        <v>398</v>
      </c>
      <c r="X88" s="23" t="s">
        <v>193</v>
      </c>
      <c r="Y88" s="23" t="s">
        <v>121</v>
      </c>
      <c r="Z88" s="23" t="s">
        <v>399</v>
      </c>
      <c r="AA88" s="26">
        <v>0.99</v>
      </c>
      <c r="AB88" s="23" t="s">
        <v>400</v>
      </c>
      <c r="AC88" s="27">
        <f t="shared" ref="AC88:AC94" si="3">+AA88</f>
        <v>0.99</v>
      </c>
      <c r="AD88" s="91" t="s">
        <v>54</v>
      </c>
      <c r="AE88" s="91" t="s">
        <v>55</v>
      </c>
    </row>
    <row r="89" spans="1:31" ht="45" x14ac:dyDescent="0.25">
      <c r="A89" s="91"/>
      <c r="B89" s="15">
        <v>38</v>
      </c>
      <c r="C89" s="16" t="s">
        <v>186</v>
      </c>
      <c r="D89" s="92"/>
      <c r="E89" s="92"/>
      <c r="F89" s="92"/>
      <c r="G89" s="92"/>
      <c r="H89" s="92"/>
      <c r="I89" s="129"/>
      <c r="J89" s="129"/>
      <c r="K89" s="129"/>
      <c r="L89" s="91"/>
      <c r="M89" s="111"/>
      <c r="N89" s="91"/>
      <c r="O89" s="92"/>
      <c r="P89" s="25" t="s">
        <v>401</v>
      </c>
      <c r="Q89" s="120"/>
      <c r="R89" s="120"/>
      <c r="S89" s="120"/>
      <c r="T89" s="130"/>
      <c r="U89" s="130"/>
      <c r="V89" s="91"/>
      <c r="W89" s="23" t="s">
        <v>402</v>
      </c>
      <c r="X89" s="23" t="s">
        <v>193</v>
      </c>
      <c r="Y89" s="23" t="s">
        <v>102</v>
      </c>
      <c r="Z89" s="23" t="s">
        <v>403</v>
      </c>
      <c r="AA89" s="22">
        <v>1</v>
      </c>
      <c r="AB89" s="23" t="s">
        <v>404</v>
      </c>
      <c r="AC89" s="27">
        <f t="shared" si="3"/>
        <v>1</v>
      </c>
      <c r="AD89" s="91"/>
      <c r="AE89" s="91"/>
    </row>
    <row r="90" spans="1:31" ht="75" x14ac:dyDescent="0.25">
      <c r="A90" s="91"/>
      <c r="B90" s="15">
        <v>38</v>
      </c>
      <c r="C90" s="16" t="s">
        <v>186</v>
      </c>
      <c r="D90" s="92"/>
      <c r="E90" s="92"/>
      <c r="F90" s="92"/>
      <c r="G90" s="92"/>
      <c r="H90" s="92"/>
      <c r="I90" s="129"/>
      <c r="J90" s="129"/>
      <c r="K90" s="129"/>
      <c r="L90" s="91"/>
      <c r="M90" s="111"/>
      <c r="N90" s="91"/>
      <c r="O90" s="92"/>
      <c r="P90" s="25" t="s">
        <v>405</v>
      </c>
      <c r="Q90" s="120"/>
      <c r="R90" s="120"/>
      <c r="S90" s="120"/>
      <c r="T90" s="130"/>
      <c r="U90" s="130"/>
      <c r="V90" s="91"/>
      <c r="W90" s="23" t="s">
        <v>406</v>
      </c>
      <c r="X90" s="23" t="s">
        <v>193</v>
      </c>
      <c r="Y90" s="23" t="s">
        <v>102</v>
      </c>
      <c r="Z90" s="23" t="s">
        <v>407</v>
      </c>
      <c r="AA90" s="22">
        <v>1</v>
      </c>
      <c r="AB90" s="23" t="s">
        <v>408</v>
      </c>
      <c r="AC90" s="27">
        <f t="shared" si="3"/>
        <v>1</v>
      </c>
      <c r="AD90" s="91"/>
      <c r="AE90" s="91"/>
    </row>
    <row r="91" spans="1:31" ht="75" x14ac:dyDescent="0.25">
      <c r="A91" s="91"/>
      <c r="B91" s="15">
        <v>38</v>
      </c>
      <c r="C91" s="16" t="s">
        <v>186</v>
      </c>
      <c r="D91" s="92"/>
      <c r="E91" s="92"/>
      <c r="F91" s="92"/>
      <c r="G91" s="92"/>
      <c r="H91" s="92"/>
      <c r="I91" s="129"/>
      <c r="J91" s="129"/>
      <c r="K91" s="129"/>
      <c r="L91" s="91"/>
      <c r="M91" s="111"/>
      <c r="N91" s="91"/>
      <c r="O91" s="92"/>
      <c r="P91" s="25" t="s">
        <v>409</v>
      </c>
      <c r="Q91" s="120"/>
      <c r="R91" s="120"/>
      <c r="S91" s="120"/>
      <c r="T91" s="130"/>
      <c r="U91" s="130"/>
      <c r="V91" s="91"/>
      <c r="W91" s="23" t="s">
        <v>410</v>
      </c>
      <c r="X91" s="23" t="s">
        <v>193</v>
      </c>
      <c r="Y91" s="23" t="s">
        <v>102</v>
      </c>
      <c r="Z91" s="23" t="s">
        <v>411</v>
      </c>
      <c r="AA91" s="28" t="s">
        <v>91</v>
      </c>
      <c r="AB91" s="23" t="s">
        <v>412</v>
      </c>
      <c r="AC91" s="27" t="str">
        <f t="shared" si="3"/>
        <v>NA</v>
      </c>
      <c r="AD91" s="91"/>
      <c r="AE91" s="91"/>
    </row>
    <row r="92" spans="1:31" ht="75" x14ac:dyDescent="0.25">
      <c r="A92" s="91">
        <v>39</v>
      </c>
      <c r="B92" s="15">
        <v>39</v>
      </c>
      <c r="C92" s="16" t="s">
        <v>186</v>
      </c>
      <c r="D92" s="92" t="s">
        <v>186</v>
      </c>
      <c r="E92" s="92" t="s">
        <v>413</v>
      </c>
      <c r="F92" s="92" t="s">
        <v>70</v>
      </c>
      <c r="G92" s="92" t="s">
        <v>414</v>
      </c>
      <c r="H92" s="92" t="s">
        <v>415</v>
      </c>
      <c r="I92" s="129">
        <v>2</v>
      </c>
      <c r="J92" s="129">
        <v>2</v>
      </c>
      <c r="K92" s="129" t="s">
        <v>118</v>
      </c>
      <c r="L92" s="91" t="s">
        <v>77</v>
      </c>
      <c r="M92" s="91" t="s">
        <v>48</v>
      </c>
      <c r="N92" s="91" t="s">
        <v>79</v>
      </c>
      <c r="O92" s="92" t="s">
        <v>44</v>
      </c>
      <c r="P92" s="25" t="s">
        <v>204</v>
      </c>
      <c r="Q92" s="129">
        <v>0</v>
      </c>
      <c r="R92" s="129">
        <v>0</v>
      </c>
      <c r="S92" s="129" t="s">
        <v>189</v>
      </c>
      <c r="T92" s="92" t="s">
        <v>190</v>
      </c>
      <c r="U92" s="92" t="s">
        <v>78</v>
      </c>
      <c r="V92" s="91" t="s">
        <v>79</v>
      </c>
      <c r="W92" s="23" t="s">
        <v>205</v>
      </c>
      <c r="X92" s="23" t="s">
        <v>193</v>
      </c>
      <c r="Y92" s="23" t="s">
        <v>52</v>
      </c>
      <c r="Z92" s="23" t="s">
        <v>416</v>
      </c>
      <c r="AA92" s="26">
        <v>1</v>
      </c>
      <c r="AB92" s="23" t="s">
        <v>417</v>
      </c>
      <c r="AC92" s="27">
        <f t="shared" si="3"/>
        <v>1</v>
      </c>
      <c r="AD92" s="91" t="s">
        <v>54</v>
      </c>
      <c r="AE92" s="91" t="s">
        <v>55</v>
      </c>
    </row>
    <row r="93" spans="1:31" ht="90" x14ac:dyDescent="0.25">
      <c r="A93" s="91"/>
      <c r="B93" s="15">
        <v>39</v>
      </c>
      <c r="C93" s="16" t="s">
        <v>186</v>
      </c>
      <c r="D93" s="92"/>
      <c r="E93" s="92"/>
      <c r="F93" s="92"/>
      <c r="G93" s="92"/>
      <c r="H93" s="92"/>
      <c r="I93" s="129"/>
      <c r="J93" s="129"/>
      <c r="K93" s="129"/>
      <c r="L93" s="91"/>
      <c r="M93" s="91"/>
      <c r="N93" s="91"/>
      <c r="O93" s="92"/>
      <c r="P93" s="25" t="s">
        <v>418</v>
      </c>
      <c r="Q93" s="129"/>
      <c r="R93" s="129"/>
      <c r="S93" s="129"/>
      <c r="T93" s="92"/>
      <c r="U93" s="92"/>
      <c r="V93" s="91"/>
      <c r="W93" s="23" t="s">
        <v>209</v>
      </c>
      <c r="X93" s="23" t="s">
        <v>193</v>
      </c>
      <c r="Y93" s="23" t="s">
        <v>102</v>
      </c>
      <c r="Z93" s="23" t="s">
        <v>210</v>
      </c>
      <c r="AA93" s="22">
        <v>1</v>
      </c>
      <c r="AB93" s="23" t="s">
        <v>419</v>
      </c>
      <c r="AC93" s="27">
        <f t="shared" si="3"/>
        <v>1</v>
      </c>
      <c r="AD93" s="91"/>
      <c r="AE93" s="91"/>
    </row>
    <row r="94" spans="1:31" ht="75" x14ac:dyDescent="0.25">
      <c r="A94" s="91"/>
      <c r="B94" s="15">
        <v>39</v>
      </c>
      <c r="C94" s="16" t="s">
        <v>186</v>
      </c>
      <c r="D94" s="92"/>
      <c r="E94" s="92"/>
      <c r="F94" s="92"/>
      <c r="G94" s="92"/>
      <c r="H94" s="92"/>
      <c r="I94" s="129"/>
      <c r="J94" s="129"/>
      <c r="K94" s="129"/>
      <c r="L94" s="91"/>
      <c r="M94" s="91"/>
      <c r="N94" s="91"/>
      <c r="O94" s="92"/>
      <c r="P94" s="25" t="s">
        <v>420</v>
      </c>
      <c r="Q94" s="129"/>
      <c r="R94" s="129"/>
      <c r="S94" s="129"/>
      <c r="T94" s="92"/>
      <c r="U94" s="92"/>
      <c r="V94" s="91"/>
      <c r="W94" s="23" t="s">
        <v>213</v>
      </c>
      <c r="X94" s="23" t="s">
        <v>193</v>
      </c>
      <c r="Y94" s="23" t="s">
        <v>102</v>
      </c>
      <c r="Z94" s="23" t="s">
        <v>234</v>
      </c>
      <c r="AA94" s="22">
        <v>0.99</v>
      </c>
      <c r="AB94" s="23" t="s">
        <v>421</v>
      </c>
      <c r="AC94" s="27">
        <f t="shared" si="3"/>
        <v>0.99</v>
      </c>
      <c r="AD94" s="91"/>
      <c r="AE94" s="91"/>
    </row>
    <row r="95" spans="1:31" ht="210" x14ac:dyDescent="0.25">
      <c r="A95" s="91">
        <v>40</v>
      </c>
      <c r="B95" s="15">
        <v>40</v>
      </c>
      <c r="C95" s="16" t="s">
        <v>186</v>
      </c>
      <c r="D95" s="92" t="s">
        <v>186</v>
      </c>
      <c r="E95" s="92" t="s">
        <v>422</v>
      </c>
      <c r="F95" s="92" t="s">
        <v>37</v>
      </c>
      <c r="G95" s="92" t="s">
        <v>423</v>
      </c>
      <c r="H95" s="92" t="s">
        <v>424</v>
      </c>
      <c r="I95" s="129">
        <v>4</v>
      </c>
      <c r="J95" s="129">
        <v>3</v>
      </c>
      <c r="K95" s="129" t="s">
        <v>97</v>
      </c>
      <c r="L95" s="91" t="s">
        <v>41</v>
      </c>
      <c r="M95" s="91" t="s">
        <v>49</v>
      </c>
      <c r="N95" s="91" t="s">
        <v>74</v>
      </c>
      <c r="O95" s="92" t="s">
        <v>44</v>
      </c>
      <c r="P95" s="25" t="s">
        <v>425</v>
      </c>
      <c r="Q95" s="120">
        <v>2</v>
      </c>
      <c r="R95" s="120">
        <v>1</v>
      </c>
      <c r="S95" s="120" t="s">
        <v>76</v>
      </c>
      <c r="T95" s="130" t="s">
        <v>77</v>
      </c>
      <c r="U95" s="130" t="s">
        <v>78</v>
      </c>
      <c r="V95" s="91" t="s">
        <v>79</v>
      </c>
      <c r="W95" s="23" t="s">
        <v>426</v>
      </c>
      <c r="X95" s="23" t="s">
        <v>193</v>
      </c>
      <c r="Y95" s="23" t="s">
        <v>102</v>
      </c>
      <c r="Z95" s="23" t="s">
        <v>427</v>
      </c>
      <c r="AA95" s="26">
        <v>1</v>
      </c>
      <c r="AB95" s="23" t="s">
        <v>428</v>
      </c>
      <c r="AC95" s="27">
        <f>+AA95</f>
        <v>1</v>
      </c>
      <c r="AD95" s="91" t="s">
        <v>54</v>
      </c>
      <c r="AE95" s="91" t="s">
        <v>55</v>
      </c>
    </row>
    <row r="96" spans="1:31" ht="210" x14ac:dyDescent="0.25">
      <c r="A96" s="91"/>
      <c r="B96" s="15">
        <v>40</v>
      </c>
      <c r="C96" s="16" t="s">
        <v>186</v>
      </c>
      <c r="D96" s="92"/>
      <c r="E96" s="92"/>
      <c r="F96" s="92"/>
      <c r="G96" s="92"/>
      <c r="H96" s="92"/>
      <c r="I96" s="129"/>
      <c r="J96" s="129"/>
      <c r="K96" s="129"/>
      <c r="L96" s="91"/>
      <c r="M96" s="91"/>
      <c r="N96" s="91"/>
      <c r="O96" s="92"/>
      <c r="P96" s="25" t="s">
        <v>429</v>
      </c>
      <c r="Q96" s="120"/>
      <c r="R96" s="120"/>
      <c r="S96" s="120"/>
      <c r="T96" s="130"/>
      <c r="U96" s="130"/>
      <c r="V96" s="91"/>
      <c r="W96" s="23" t="s">
        <v>430</v>
      </c>
      <c r="X96" s="23" t="s">
        <v>193</v>
      </c>
      <c r="Y96" s="23" t="s">
        <v>102</v>
      </c>
      <c r="Z96" s="23" t="s">
        <v>427</v>
      </c>
      <c r="AA96" s="26">
        <v>1</v>
      </c>
      <c r="AB96" s="23" t="s">
        <v>428</v>
      </c>
      <c r="AC96" s="27">
        <f>+AA96</f>
        <v>1</v>
      </c>
      <c r="AD96" s="91"/>
      <c r="AE96" s="91"/>
    </row>
    <row r="97" spans="1:31" ht="75" x14ac:dyDescent="0.25">
      <c r="A97" s="111">
        <v>41</v>
      </c>
      <c r="B97" s="16">
        <v>41</v>
      </c>
      <c r="C97" s="16" t="s">
        <v>186</v>
      </c>
      <c r="D97" s="92" t="s">
        <v>186</v>
      </c>
      <c r="E97" s="92" t="s">
        <v>431</v>
      </c>
      <c r="F97" s="92" t="s">
        <v>70</v>
      </c>
      <c r="G97" s="92" t="s">
        <v>432</v>
      </c>
      <c r="H97" s="92" t="s">
        <v>433</v>
      </c>
      <c r="I97" s="93">
        <v>1</v>
      </c>
      <c r="J97" s="93">
        <v>3</v>
      </c>
      <c r="K97" s="118" t="s">
        <v>434</v>
      </c>
      <c r="L97" s="111" t="s">
        <v>190</v>
      </c>
      <c r="M97" s="111" t="s">
        <v>49</v>
      </c>
      <c r="N97" s="111" t="s">
        <v>49</v>
      </c>
      <c r="O97" s="92" t="s">
        <v>44</v>
      </c>
      <c r="P97" s="116" t="s">
        <v>435</v>
      </c>
      <c r="Q97" s="117">
        <v>-1</v>
      </c>
      <c r="R97" s="117">
        <v>1</v>
      </c>
      <c r="S97" s="118" t="s">
        <v>189</v>
      </c>
      <c r="T97" s="119" t="s">
        <v>190</v>
      </c>
      <c r="U97" s="119" t="s">
        <v>78</v>
      </c>
      <c r="V97" s="111" t="s">
        <v>79</v>
      </c>
      <c r="W97" s="23" t="s">
        <v>436</v>
      </c>
      <c r="X97" s="23" t="s">
        <v>331</v>
      </c>
      <c r="Y97" s="23" t="s">
        <v>102</v>
      </c>
      <c r="Z97" s="23" t="s">
        <v>437</v>
      </c>
      <c r="AA97" s="26">
        <v>1</v>
      </c>
      <c r="AB97" s="45" t="s">
        <v>438</v>
      </c>
      <c r="AC97" s="126">
        <f>AVERAGE(AA97:AA100)</f>
        <v>1</v>
      </c>
      <c r="AD97" s="111" t="s">
        <v>54</v>
      </c>
      <c r="AE97" s="91" t="s">
        <v>55</v>
      </c>
    </row>
    <row r="98" spans="1:31" ht="75" x14ac:dyDescent="0.25">
      <c r="A98" s="111"/>
      <c r="B98" s="16">
        <v>41</v>
      </c>
      <c r="C98" s="16" t="s">
        <v>186</v>
      </c>
      <c r="D98" s="92"/>
      <c r="E98" s="92"/>
      <c r="F98" s="92"/>
      <c r="G98" s="92"/>
      <c r="H98" s="92"/>
      <c r="I98" s="93"/>
      <c r="J98" s="93"/>
      <c r="K98" s="118"/>
      <c r="L98" s="111"/>
      <c r="M98" s="111"/>
      <c r="N98" s="111"/>
      <c r="O98" s="92"/>
      <c r="P98" s="116"/>
      <c r="Q98" s="117"/>
      <c r="R98" s="117"/>
      <c r="S98" s="118"/>
      <c r="T98" s="119"/>
      <c r="U98" s="119"/>
      <c r="V98" s="111"/>
      <c r="W98" s="23" t="s">
        <v>439</v>
      </c>
      <c r="X98" s="23" t="s">
        <v>133</v>
      </c>
      <c r="Y98" s="23" t="s">
        <v>102</v>
      </c>
      <c r="Z98" s="23" t="s">
        <v>437</v>
      </c>
      <c r="AA98" s="28" t="s">
        <v>91</v>
      </c>
      <c r="AB98" s="23" t="s">
        <v>440</v>
      </c>
      <c r="AC98" s="128"/>
      <c r="AD98" s="111"/>
      <c r="AE98" s="91"/>
    </row>
    <row r="99" spans="1:31" ht="75" x14ac:dyDescent="0.25">
      <c r="A99" s="111"/>
      <c r="B99" s="16">
        <v>41</v>
      </c>
      <c r="C99" s="16" t="s">
        <v>186</v>
      </c>
      <c r="D99" s="92"/>
      <c r="E99" s="92"/>
      <c r="F99" s="92"/>
      <c r="G99" s="92"/>
      <c r="H99" s="92"/>
      <c r="I99" s="93"/>
      <c r="J99" s="93"/>
      <c r="K99" s="118"/>
      <c r="L99" s="111"/>
      <c r="M99" s="111"/>
      <c r="N99" s="111"/>
      <c r="O99" s="92"/>
      <c r="P99" s="116"/>
      <c r="Q99" s="117"/>
      <c r="R99" s="117"/>
      <c r="S99" s="118"/>
      <c r="T99" s="119"/>
      <c r="U99" s="119"/>
      <c r="V99" s="111"/>
      <c r="W99" s="23" t="s">
        <v>441</v>
      </c>
      <c r="X99" s="23" t="s">
        <v>167</v>
      </c>
      <c r="Y99" s="23" t="s">
        <v>102</v>
      </c>
      <c r="Z99" s="23" t="s">
        <v>437</v>
      </c>
      <c r="AA99" s="22">
        <v>1</v>
      </c>
      <c r="AB99" s="23" t="s">
        <v>442</v>
      </c>
      <c r="AC99" s="128"/>
      <c r="AD99" s="111"/>
      <c r="AE99" s="91"/>
    </row>
    <row r="100" spans="1:31" ht="90" x14ac:dyDescent="0.25">
      <c r="A100" s="111"/>
      <c r="B100" s="16">
        <v>41</v>
      </c>
      <c r="C100" s="16" t="s">
        <v>186</v>
      </c>
      <c r="D100" s="92"/>
      <c r="E100" s="92"/>
      <c r="F100" s="92"/>
      <c r="G100" s="92"/>
      <c r="H100" s="92"/>
      <c r="I100" s="93"/>
      <c r="J100" s="93"/>
      <c r="K100" s="118"/>
      <c r="L100" s="111"/>
      <c r="M100" s="111"/>
      <c r="N100" s="111"/>
      <c r="O100" s="92"/>
      <c r="P100" s="116"/>
      <c r="Q100" s="117"/>
      <c r="R100" s="117"/>
      <c r="S100" s="118"/>
      <c r="T100" s="119"/>
      <c r="U100" s="119"/>
      <c r="V100" s="111"/>
      <c r="W100" s="23" t="s">
        <v>443</v>
      </c>
      <c r="X100" s="23" t="s">
        <v>193</v>
      </c>
      <c r="Y100" s="23" t="s">
        <v>102</v>
      </c>
      <c r="Z100" s="23" t="s">
        <v>444</v>
      </c>
      <c r="AA100" s="22">
        <v>1</v>
      </c>
      <c r="AB100" s="23" t="s">
        <v>445</v>
      </c>
      <c r="AC100" s="127"/>
      <c r="AD100" s="111"/>
      <c r="AE100" s="91"/>
    </row>
    <row r="101" spans="1:31" ht="165" x14ac:dyDescent="0.25">
      <c r="A101" s="91">
        <v>42</v>
      </c>
      <c r="B101" s="15">
        <v>42</v>
      </c>
      <c r="C101" s="16" t="s">
        <v>186</v>
      </c>
      <c r="D101" s="92" t="s">
        <v>186</v>
      </c>
      <c r="E101" s="92" t="s">
        <v>446</v>
      </c>
      <c r="F101" s="92" t="s">
        <v>37</v>
      </c>
      <c r="G101" s="92" t="s">
        <v>447</v>
      </c>
      <c r="H101" s="92" t="s">
        <v>448</v>
      </c>
      <c r="I101" s="129">
        <v>2</v>
      </c>
      <c r="J101" s="129">
        <v>3</v>
      </c>
      <c r="K101" s="129" t="s">
        <v>203</v>
      </c>
      <c r="L101" s="91" t="s">
        <v>77</v>
      </c>
      <c r="M101" s="91" t="s">
        <v>49</v>
      </c>
      <c r="N101" s="91" t="s">
        <v>49</v>
      </c>
      <c r="O101" s="92" t="s">
        <v>44</v>
      </c>
      <c r="P101" s="25" t="s">
        <v>449</v>
      </c>
      <c r="Q101" s="129">
        <v>0</v>
      </c>
      <c r="R101" s="129">
        <v>1</v>
      </c>
      <c r="S101" s="129" t="s">
        <v>189</v>
      </c>
      <c r="T101" s="92" t="s">
        <v>190</v>
      </c>
      <c r="U101" s="92" t="s">
        <v>78</v>
      </c>
      <c r="V101" s="91" t="s">
        <v>79</v>
      </c>
      <c r="W101" s="23" t="s">
        <v>450</v>
      </c>
      <c r="X101" s="23" t="s">
        <v>193</v>
      </c>
      <c r="Y101" s="23" t="s">
        <v>58</v>
      </c>
      <c r="Z101" s="23" t="s">
        <v>451</v>
      </c>
      <c r="AA101" s="26">
        <v>1</v>
      </c>
      <c r="AB101" s="23" t="s">
        <v>452</v>
      </c>
      <c r="AC101" s="27">
        <f>+AA101</f>
        <v>1</v>
      </c>
      <c r="AD101" s="91" t="s">
        <v>54</v>
      </c>
      <c r="AE101" s="91" t="s">
        <v>55</v>
      </c>
    </row>
    <row r="102" spans="1:31" ht="120" x14ac:dyDescent="0.25">
      <c r="A102" s="91"/>
      <c r="B102" s="15">
        <v>42</v>
      </c>
      <c r="C102" s="16" t="s">
        <v>186</v>
      </c>
      <c r="D102" s="92"/>
      <c r="E102" s="92"/>
      <c r="F102" s="92"/>
      <c r="G102" s="92"/>
      <c r="H102" s="92"/>
      <c r="I102" s="129"/>
      <c r="J102" s="129"/>
      <c r="K102" s="129"/>
      <c r="L102" s="91"/>
      <c r="M102" s="91"/>
      <c r="N102" s="91"/>
      <c r="O102" s="92"/>
      <c r="P102" s="25" t="s">
        <v>453</v>
      </c>
      <c r="Q102" s="129"/>
      <c r="R102" s="129"/>
      <c r="S102" s="129"/>
      <c r="T102" s="92"/>
      <c r="U102" s="92"/>
      <c r="V102" s="91"/>
      <c r="W102" s="23" t="s">
        <v>454</v>
      </c>
      <c r="X102" s="23" t="s">
        <v>193</v>
      </c>
      <c r="Y102" s="23" t="s">
        <v>58</v>
      </c>
      <c r="Z102" s="23" t="s">
        <v>455</v>
      </c>
      <c r="AA102" s="22">
        <v>1</v>
      </c>
      <c r="AB102" s="23" t="s">
        <v>456</v>
      </c>
      <c r="AC102" s="27">
        <f>+AA102</f>
        <v>1</v>
      </c>
      <c r="AD102" s="91"/>
      <c r="AE102" s="91"/>
    </row>
    <row r="103" spans="1:31" ht="95.1" customHeight="1" x14ac:dyDescent="0.25">
      <c r="A103" s="91">
        <v>43</v>
      </c>
      <c r="B103" s="15">
        <v>43</v>
      </c>
      <c r="C103" s="16" t="s">
        <v>457</v>
      </c>
      <c r="D103" s="92" t="s">
        <v>457</v>
      </c>
      <c r="E103" s="92" t="s">
        <v>458</v>
      </c>
      <c r="F103" s="92" t="s">
        <v>37</v>
      </c>
      <c r="G103" s="92" t="s">
        <v>459</v>
      </c>
      <c r="H103" s="92" t="s">
        <v>460</v>
      </c>
      <c r="I103" s="129">
        <v>3</v>
      </c>
      <c r="J103" s="129">
        <v>3</v>
      </c>
      <c r="K103" s="129" t="s">
        <v>73</v>
      </c>
      <c r="L103" s="91" t="s">
        <v>47</v>
      </c>
      <c r="M103" s="91" t="s">
        <v>49</v>
      </c>
      <c r="N103" s="91" t="s">
        <v>74</v>
      </c>
      <c r="O103" s="92" t="s">
        <v>44</v>
      </c>
      <c r="P103" s="25" t="s">
        <v>461</v>
      </c>
      <c r="Q103" s="120">
        <v>1</v>
      </c>
      <c r="R103" s="120">
        <v>1</v>
      </c>
      <c r="S103" s="120" t="s">
        <v>189</v>
      </c>
      <c r="T103" s="130" t="s">
        <v>190</v>
      </c>
      <c r="U103" s="130" t="s">
        <v>78</v>
      </c>
      <c r="V103" s="91" t="s">
        <v>79</v>
      </c>
      <c r="W103" s="23" t="s">
        <v>462</v>
      </c>
      <c r="X103" s="23" t="s">
        <v>463</v>
      </c>
      <c r="Y103" s="23" t="s">
        <v>58</v>
      </c>
      <c r="Z103" s="23" t="s">
        <v>464</v>
      </c>
      <c r="AA103" s="22">
        <v>1</v>
      </c>
      <c r="AB103" s="34" t="s">
        <v>465</v>
      </c>
      <c r="AC103" s="27">
        <f>+AA103</f>
        <v>1</v>
      </c>
      <c r="AD103" s="91" t="s">
        <v>54</v>
      </c>
      <c r="AE103" s="91" t="s">
        <v>55</v>
      </c>
    </row>
    <row r="104" spans="1:31" ht="92.25" customHeight="1" x14ac:dyDescent="0.25">
      <c r="A104" s="91"/>
      <c r="B104" s="15">
        <v>43</v>
      </c>
      <c r="C104" s="16" t="s">
        <v>457</v>
      </c>
      <c r="D104" s="92"/>
      <c r="E104" s="92"/>
      <c r="F104" s="92"/>
      <c r="G104" s="92"/>
      <c r="H104" s="92"/>
      <c r="I104" s="129"/>
      <c r="J104" s="129"/>
      <c r="K104" s="129"/>
      <c r="L104" s="91"/>
      <c r="M104" s="91"/>
      <c r="N104" s="91"/>
      <c r="O104" s="92"/>
      <c r="P104" s="116" t="s">
        <v>466</v>
      </c>
      <c r="Q104" s="120"/>
      <c r="R104" s="120"/>
      <c r="S104" s="120"/>
      <c r="T104" s="130"/>
      <c r="U104" s="130"/>
      <c r="V104" s="91"/>
      <c r="W104" s="23" t="s">
        <v>467</v>
      </c>
      <c r="X104" s="23" t="s">
        <v>468</v>
      </c>
      <c r="Y104" s="23" t="s">
        <v>121</v>
      </c>
      <c r="Z104" s="23" t="s">
        <v>469</v>
      </c>
      <c r="AA104" s="26">
        <v>1</v>
      </c>
      <c r="AB104" s="23" t="s">
        <v>470</v>
      </c>
      <c r="AC104" s="126">
        <f>AVERAGE(AA104:AA105)</f>
        <v>1</v>
      </c>
      <c r="AD104" s="91"/>
      <c r="AE104" s="91"/>
    </row>
    <row r="105" spans="1:31" ht="63.95" customHeight="1" x14ac:dyDescent="0.25">
      <c r="A105" s="91"/>
      <c r="B105" s="15">
        <v>43</v>
      </c>
      <c r="C105" s="16" t="s">
        <v>457</v>
      </c>
      <c r="D105" s="92"/>
      <c r="E105" s="92"/>
      <c r="F105" s="92"/>
      <c r="G105" s="92"/>
      <c r="H105" s="92"/>
      <c r="I105" s="129"/>
      <c r="J105" s="129"/>
      <c r="K105" s="129"/>
      <c r="L105" s="91"/>
      <c r="M105" s="91"/>
      <c r="N105" s="91"/>
      <c r="O105" s="92"/>
      <c r="P105" s="116"/>
      <c r="Q105" s="120"/>
      <c r="R105" s="120"/>
      <c r="S105" s="120"/>
      <c r="T105" s="130"/>
      <c r="U105" s="130"/>
      <c r="V105" s="91"/>
      <c r="W105" s="23" t="s">
        <v>471</v>
      </c>
      <c r="X105" s="23" t="s">
        <v>62</v>
      </c>
      <c r="Y105" s="23" t="s">
        <v>121</v>
      </c>
      <c r="Z105" s="23" t="s">
        <v>472</v>
      </c>
      <c r="AA105" s="22">
        <v>1</v>
      </c>
      <c r="AB105" s="23" t="s">
        <v>473</v>
      </c>
      <c r="AC105" s="127"/>
      <c r="AD105" s="91"/>
      <c r="AE105" s="91"/>
    </row>
    <row r="106" spans="1:31" ht="63.95" customHeight="1" x14ac:dyDescent="0.25">
      <c r="A106" s="91"/>
      <c r="B106" s="15">
        <v>43</v>
      </c>
      <c r="C106" s="16" t="s">
        <v>457</v>
      </c>
      <c r="D106" s="92"/>
      <c r="E106" s="92"/>
      <c r="F106" s="92"/>
      <c r="G106" s="92"/>
      <c r="H106" s="92"/>
      <c r="I106" s="129"/>
      <c r="J106" s="129"/>
      <c r="K106" s="129"/>
      <c r="L106" s="91"/>
      <c r="M106" s="91"/>
      <c r="N106" s="91"/>
      <c r="O106" s="92"/>
      <c r="P106" s="25" t="s">
        <v>474</v>
      </c>
      <c r="Q106" s="120"/>
      <c r="R106" s="120"/>
      <c r="S106" s="120"/>
      <c r="T106" s="130"/>
      <c r="U106" s="130"/>
      <c r="V106" s="91"/>
      <c r="W106" s="23" t="s">
        <v>475</v>
      </c>
      <c r="X106" s="23" t="s">
        <v>62</v>
      </c>
      <c r="Y106" s="23" t="s">
        <v>121</v>
      </c>
      <c r="Z106" s="23" t="s">
        <v>476</v>
      </c>
      <c r="AA106" s="22">
        <v>1</v>
      </c>
      <c r="AB106" s="23" t="s">
        <v>477</v>
      </c>
      <c r="AC106" s="27">
        <f>+AA106</f>
        <v>1</v>
      </c>
      <c r="AD106" s="91"/>
      <c r="AE106" s="91"/>
    </row>
    <row r="107" spans="1:31" ht="48" customHeight="1" x14ac:dyDescent="0.25">
      <c r="A107" s="91"/>
      <c r="B107" s="15">
        <v>43</v>
      </c>
      <c r="C107" s="16" t="s">
        <v>457</v>
      </c>
      <c r="D107" s="92"/>
      <c r="E107" s="92"/>
      <c r="F107" s="92"/>
      <c r="G107" s="92"/>
      <c r="H107" s="92"/>
      <c r="I107" s="129"/>
      <c r="J107" s="129"/>
      <c r="K107" s="129"/>
      <c r="L107" s="91"/>
      <c r="M107" s="91"/>
      <c r="N107" s="91"/>
      <c r="O107" s="92"/>
      <c r="P107" s="25" t="s">
        <v>478</v>
      </c>
      <c r="Q107" s="120"/>
      <c r="R107" s="120"/>
      <c r="S107" s="120"/>
      <c r="T107" s="130"/>
      <c r="U107" s="130"/>
      <c r="V107" s="91"/>
      <c r="W107" s="23" t="s">
        <v>479</v>
      </c>
      <c r="X107" s="23" t="s">
        <v>62</v>
      </c>
      <c r="Y107" s="23" t="s">
        <v>121</v>
      </c>
      <c r="Z107" s="23" t="s">
        <v>480</v>
      </c>
      <c r="AA107" s="22">
        <v>1</v>
      </c>
      <c r="AB107" s="23" t="s">
        <v>481</v>
      </c>
      <c r="AC107" s="27">
        <f>+AA107</f>
        <v>1</v>
      </c>
      <c r="AD107" s="91"/>
      <c r="AE107" s="91"/>
    </row>
    <row r="108" spans="1:31" ht="80.099999999999994" customHeight="1" x14ac:dyDescent="0.25">
      <c r="A108" s="91"/>
      <c r="B108" s="15">
        <v>43</v>
      </c>
      <c r="C108" s="16" t="s">
        <v>457</v>
      </c>
      <c r="D108" s="92"/>
      <c r="E108" s="92"/>
      <c r="F108" s="92"/>
      <c r="G108" s="92"/>
      <c r="H108" s="92"/>
      <c r="I108" s="129"/>
      <c r="J108" s="129"/>
      <c r="K108" s="129"/>
      <c r="L108" s="91"/>
      <c r="M108" s="91"/>
      <c r="N108" s="91"/>
      <c r="O108" s="92"/>
      <c r="P108" s="116" t="s">
        <v>482</v>
      </c>
      <c r="Q108" s="120"/>
      <c r="R108" s="120"/>
      <c r="S108" s="120"/>
      <c r="T108" s="130"/>
      <c r="U108" s="130"/>
      <c r="V108" s="91"/>
      <c r="W108" s="23" t="s">
        <v>483</v>
      </c>
      <c r="X108" s="23" t="s">
        <v>463</v>
      </c>
      <c r="Y108" s="23" t="s">
        <v>121</v>
      </c>
      <c r="Z108" s="23" t="s">
        <v>484</v>
      </c>
      <c r="AA108" s="22">
        <v>1</v>
      </c>
      <c r="AB108" s="50" t="s">
        <v>485</v>
      </c>
      <c r="AC108" s="126">
        <f>AVERAGE(AA108:AA109)</f>
        <v>1</v>
      </c>
      <c r="AD108" s="91"/>
      <c r="AE108" s="91"/>
    </row>
    <row r="109" spans="1:31" ht="48" customHeight="1" x14ac:dyDescent="0.25">
      <c r="A109" s="91"/>
      <c r="B109" s="15">
        <v>43</v>
      </c>
      <c r="C109" s="16" t="s">
        <v>457</v>
      </c>
      <c r="D109" s="92"/>
      <c r="E109" s="92"/>
      <c r="F109" s="92"/>
      <c r="G109" s="92"/>
      <c r="H109" s="92"/>
      <c r="I109" s="129"/>
      <c r="J109" s="129"/>
      <c r="K109" s="129"/>
      <c r="L109" s="91"/>
      <c r="M109" s="91"/>
      <c r="N109" s="91"/>
      <c r="O109" s="92"/>
      <c r="P109" s="116"/>
      <c r="Q109" s="120"/>
      <c r="R109" s="120"/>
      <c r="S109" s="120"/>
      <c r="T109" s="130"/>
      <c r="U109" s="130"/>
      <c r="V109" s="91"/>
      <c r="W109" s="23" t="s">
        <v>486</v>
      </c>
      <c r="X109" s="23" t="s">
        <v>463</v>
      </c>
      <c r="Y109" s="23" t="s">
        <v>121</v>
      </c>
      <c r="Z109" s="23" t="s">
        <v>487</v>
      </c>
      <c r="AA109" s="22">
        <v>1</v>
      </c>
      <c r="AB109" s="23" t="s">
        <v>488</v>
      </c>
      <c r="AC109" s="127"/>
      <c r="AD109" s="91"/>
      <c r="AE109" s="91"/>
    </row>
    <row r="110" spans="1:31" ht="409.5" x14ac:dyDescent="0.25">
      <c r="A110" s="91"/>
      <c r="B110" s="15">
        <v>43</v>
      </c>
      <c r="C110" s="16" t="s">
        <v>457</v>
      </c>
      <c r="D110" s="92"/>
      <c r="E110" s="92"/>
      <c r="F110" s="92"/>
      <c r="G110" s="92"/>
      <c r="H110" s="92"/>
      <c r="I110" s="129"/>
      <c r="J110" s="129"/>
      <c r="K110" s="129"/>
      <c r="L110" s="91"/>
      <c r="M110" s="91"/>
      <c r="N110" s="91"/>
      <c r="O110" s="92"/>
      <c r="P110" s="25" t="s">
        <v>489</v>
      </c>
      <c r="Q110" s="120"/>
      <c r="R110" s="120"/>
      <c r="S110" s="120"/>
      <c r="T110" s="130"/>
      <c r="U110" s="130"/>
      <c r="V110" s="91"/>
      <c r="W110" s="23" t="s">
        <v>490</v>
      </c>
      <c r="X110" s="23" t="s">
        <v>283</v>
      </c>
      <c r="Y110" s="23" t="s">
        <v>107</v>
      </c>
      <c r="Z110" s="23" t="s">
        <v>491</v>
      </c>
      <c r="AA110" s="22">
        <f>((100%*11)+95%+87%+58%+88%+72%+97%+93%+84%+68%)/20</f>
        <v>0.92100000000000004</v>
      </c>
      <c r="AB110" s="23" t="s">
        <v>492</v>
      </c>
      <c r="AC110" s="27">
        <f>+AA110</f>
        <v>0.92100000000000004</v>
      </c>
      <c r="AD110" s="91"/>
      <c r="AE110" s="91"/>
    </row>
    <row r="111" spans="1:31" ht="141" customHeight="1" x14ac:dyDescent="0.25">
      <c r="A111" s="91">
        <v>44</v>
      </c>
      <c r="B111" s="15">
        <v>44</v>
      </c>
      <c r="C111" s="16" t="s">
        <v>457</v>
      </c>
      <c r="D111" s="92" t="s">
        <v>457</v>
      </c>
      <c r="E111" s="92" t="s">
        <v>493</v>
      </c>
      <c r="F111" s="92" t="s">
        <v>37</v>
      </c>
      <c r="G111" s="92" t="s">
        <v>494</v>
      </c>
      <c r="H111" s="92" t="s">
        <v>495</v>
      </c>
      <c r="I111" s="129">
        <v>4</v>
      </c>
      <c r="J111" s="129">
        <v>3</v>
      </c>
      <c r="K111" s="129" t="s">
        <v>97</v>
      </c>
      <c r="L111" s="91" t="s">
        <v>41</v>
      </c>
      <c r="M111" s="91" t="s">
        <v>49</v>
      </c>
      <c r="N111" s="91" t="s">
        <v>74</v>
      </c>
      <c r="O111" s="92" t="s">
        <v>44</v>
      </c>
      <c r="P111" s="25" t="s">
        <v>496</v>
      </c>
      <c r="Q111" s="129">
        <v>2</v>
      </c>
      <c r="R111" s="129">
        <v>1</v>
      </c>
      <c r="S111" s="129" t="s">
        <v>76</v>
      </c>
      <c r="T111" s="92" t="s">
        <v>77</v>
      </c>
      <c r="U111" s="92" t="s">
        <v>78</v>
      </c>
      <c r="V111" s="91" t="s">
        <v>79</v>
      </c>
      <c r="W111" s="23" t="s">
        <v>497</v>
      </c>
      <c r="X111" s="23" t="s">
        <v>463</v>
      </c>
      <c r="Y111" s="23" t="s">
        <v>121</v>
      </c>
      <c r="Z111" s="23" t="s">
        <v>498</v>
      </c>
      <c r="AA111" s="26">
        <v>1</v>
      </c>
      <c r="AB111" s="30" t="s">
        <v>499</v>
      </c>
      <c r="AC111" s="27">
        <f>+AA111</f>
        <v>1</v>
      </c>
      <c r="AD111" s="91" t="s">
        <v>54</v>
      </c>
      <c r="AE111" s="91" t="s">
        <v>55</v>
      </c>
    </row>
    <row r="112" spans="1:31" ht="75" x14ac:dyDescent="0.25">
      <c r="A112" s="91"/>
      <c r="B112" s="15">
        <v>44</v>
      </c>
      <c r="C112" s="16" t="s">
        <v>457</v>
      </c>
      <c r="D112" s="92"/>
      <c r="E112" s="92"/>
      <c r="F112" s="92"/>
      <c r="G112" s="92"/>
      <c r="H112" s="92"/>
      <c r="I112" s="129"/>
      <c r="J112" s="129"/>
      <c r="K112" s="129"/>
      <c r="L112" s="91"/>
      <c r="M112" s="91"/>
      <c r="N112" s="91"/>
      <c r="O112" s="92"/>
      <c r="P112" s="25" t="s">
        <v>500</v>
      </c>
      <c r="Q112" s="129"/>
      <c r="R112" s="129"/>
      <c r="S112" s="129"/>
      <c r="T112" s="92"/>
      <c r="U112" s="92"/>
      <c r="V112" s="91"/>
      <c r="W112" s="23" t="s">
        <v>501</v>
      </c>
      <c r="X112" s="23" t="s">
        <v>463</v>
      </c>
      <c r="Y112" s="23" t="s">
        <v>58</v>
      </c>
      <c r="Z112" s="23" t="s">
        <v>502</v>
      </c>
      <c r="AA112" s="22">
        <v>1</v>
      </c>
      <c r="AB112" s="50" t="s">
        <v>503</v>
      </c>
      <c r="AC112" s="27">
        <f t="shared" ref="AC112:AC119" si="4">+AA112</f>
        <v>1</v>
      </c>
      <c r="AD112" s="91"/>
      <c r="AE112" s="91"/>
    </row>
    <row r="113" spans="1:31" ht="90" x14ac:dyDescent="0.25">
      <c r="A113" s="91"/>
      <c r="B113" s="15">
        <v>44</v>
      </c>
      <c r="C113" s="16" t="s">
        <v>457</v>
      </c>
      <c r="D113" s="92"/>
      <c r="E113" s="92"/>
      <c r="F113" s="92"/>
      <c r="G113" s="92"/>
      <c r="H113" s="92"/>
      <c r="I113" s="129"/>
      <c r="J113" s="129"/>
      <c r="K113" s="129"/>
      <c r="L113" s="91"/>
      <c r="M113" s="91"/>
      <c r="N113" s="91"/>
      <c r="O113" s="92"/>
      <c r="P113" s="25" t="s">
        <v>504</v>
      </c>
      <c r="Q113" s="129"/>
      <c r="R113" s="129"/>
      <c r="S113" s="129"/>
      <c r="T113" s="92"/>
      <c r="U113" s="92"/>
      <c r="V113" s="91"/>
      <c r="W113" s="23" t="s">
        <v>505</v>
      </c>
      <c r="X113" s="23" t="s">
        <v>463</v>
      </c>
      <c r="Y113" s="23" t="s">
        <v>58</v>
      </c>
      <c r="Z113" s="23" t="s">
        <v>506</v>
      </c>
      <c r="AA113" s="22">
        <v>0.7</v>
      </c>
      <c r="AB113" s="30" t="s">
        <v>507</v>
      </c>
      <c r="AC113" s="27">
        <f t="shared" si="4"/>
        <v>0.7</v>
      </c>
      <c r="AD113" s="91"/>
      <c r="AE113" s="91"/>
    </row>
    <row r="114" spans="1:31" ht="75" x14ac:dyDescent="0.25">
      <c r="A114" s="91"/>
      <c r="B114" s="15">
        <v>44</v>
      </c>
      <c r="C114" s="16" t="s">
        <v>457</v>
      </c>
      <c r="D114" s="92"/>
      <c r="E114" s="92"/>
      <c r="F114" s="92"/>
      <c r="G114" s="92"/>
      <c r="H114" s="92"/>
      <c r="I114" s="129"/>
      <c r="J114" s="129"/>
      <c r="K114" s="129"/>
      <c r="L114" s="91"/>
      <c r="M114" s="91"/>
      <c r="N114" s="91"/>
      <c r="O114" s="92"/>
      <c r="P114" s="25" t="s">
        <v>508</v>
      </c>
      <c r="Q114" s="129"/>
      <c r="R114" s="129"/>
      <c r="S114" s="129"/>
      <c r="T114" s="92"/>
      <c r="U114" s="92"/>
      <c r="V114" s="91"/>
      <c r="W114" s="23" t="s">
        <v>501</v>
      </c>
      <c r="X114" s="23" t="s">
        <v>463</v>
      </c>
      <c r="Y114" s="23" t="s">
        <v>58</v>
      </c>
      <c r="Z114" s="23" t="s">
        <v>502</v>
      </c>
      <c r="AA114" s="22">
        <v>1</v>
      </c>
      <c r="AB114" s="51" t="s">
        <v>503</v>
      </c>
      <c r="AC114" s="27">
        <f t="shared" si="4"/>
        <v>1</v>
      </c>
      <c r="AD114" s="91"/>
      <c r="AE114" s="91"/>
    </row>
    <row r="115" spans="1:31" ht="60" x14ac:dyDescent="0.25">
      <c r="A115" s="91"/>
      <c r="B115" s="15">
        <v>44</v>
      </c>
      <c r="C115" s="16" t="s">
        <v>457</v>
      </c>
      <c r="D115" s="92"/>
      <c r="E115" s="92"/>
      <c r="F115" s="92"/>
      <c r="G115" s="92"/>
      <c r="H115" s="92"/>
      <c r="I115" s="129"/>
      <c r="J115" s="129"/>
      <c r="K115" s="129"/>
      <c r="L115" s="91"/>
      <c r="M115" s="91"/>
      <c r="N115" s="91"/>
      <c r="O115" s="92"/>
      <c r="P115" s="25" t="s">
        <v>509</v>
      </c>
      <c r="Q115" s="129"/>
      <c r="R115" s="129"/>
      <c r="S115" s="129"/>
      <c r="T115" s="92"/>
      <c r="U115" s="92"/>
      <c r="V115" s="91"/>
      <c r="W115" s="23" t="s">
        <v>510</v>
      </c>
      <c r="X115" s="23" t="s">
        <v>463</v>
      </c>
      <c r="Y115" s="23" t="s">
        <v>58</v>
      </c>
      <c r="Z115" s="23" t="s">
        <v>511</v>
      </c>
      <c r="AA115" s="22">
        <v>0.7</v>
      </c>
      <c r="AB115" s="30" t="s">
        <v>507</v>
      </c>
      <c r="AC115" s="27">
        <f t="shared" si="4"/>
        <v>0.7</v>
      </c>
      <c r="AD115" s="91"/>
      <c r="AE115" s="91"/>
    </row>
    <row r="116" spans="1:31" ht="144.94999999999999" customHeight="1" x14ac:dyDescent="0.25">
      <c r="A116" s="91">
        <v>49</v>
      </c>
      <c r="B116" s="15">
        <v>49</v>
      </c>
      <c r="C116" s="16" t="s">
        <v>512</v>
      </c>
      <c r="D116" s="92" t="s">
        <v>512</v>
      </c>
      <c r="E116" s="92" t="s">
        <v>513</v>
      </c>
      <c r="F116" s="92" t="s">
        <v>37</v>
      </c>
      <c r="G116" s="92" t="s">
        <v>514</v>
      </c>
      <c r="H116" s="92" t="s">
        <v>515</v>
      </c>
      <c r="I116" s="129">
        <v>3</v>
      </c>
      <c r="J116" s="129">
        <v>3</v>
      </c>
      <c r="K116" s="129" t="s">
        <v>73</v>
      </c>
      <c r="L116" s="91" t="s">
        <v>47</v>
      </c>
      <c r="M116" s="91" t="s">
        <v>49</v>
      </c>
      <c r="N116" s="91" t="s">
        <v>74</v>
      </c>
      <c r="O116" s="92" t="s">
        <v>44</v>
      </c>
      <c r="P116" s="25" t="s">
        <v>516</v>
      </c>
      <c r="Q116" s="120">
        <v>2</v>
      </c>
      <c r="R116" s="120">
        <v>1</v>
      </c>
      <c r="S116" s="120" t="s">
        <v>76</v>
      </c>
      <c r="T116" s="130" t="s">
        <v>77</v>
      </c>
      <c r="U116" s="130" t="s">
        <v>78</v>
      </c>
      <c r="V116" s="91" t="s">
        <v>79</v>
      </c>
      <c r="W116" s="23" t="s">
        <v>517</v>
      </c>
      <c r="X116" s="23" t="s">
        <v>125</v>
      </c>
      <c r="Y116" s="23" t="s">
        <v>58</v>
      </c>
      <c r="Z116" s="23" t="s">
        <v>518</v>
      </c>
      <c r="AA116" s="26">
        <v>1</v>
      </c>
      <c r="AB116" s="23" t="s">
        <v>519</v>
      </c>
      <c r="AC116" s="27">
        <f t="shared" si="4"/>
        <v>1</v>
      </c>
      <c r="AD116" s="91" t="s">
        <v>54</v>
      </c>
      <c r="AE116" s="91" t="s">
        <v>55</v>
      </c>
    </row>
    <row r="117" spans="1:31" ht="60" x14ac:dyDescent="0.25">
      <c r="A117" s="91"/>
      <c r="B117" s="15">
        <v>49</v>
      </c>
      <c r="C117" s="16" t="s">
        <v>512</v>
      </c>
      <c r="D117" s="92"/>
      <c r="E117" s="92"/>
      <c r="F117" s="92"/>
      <c r="G117" s="92"/>
      <c r="H117" s="92"/>
      <c r="I117" s="129"/>
      <c r="J117" s="129"/>
      <c r="K117" s="129"/>
      <c r="L117" s="91"/>
      <c r="M117" s="91"/>
      <c r="N117" s="91"/>
      <c r="O117" s="92"/>
      <c r="P117" s="25" t="s">
        <v>520</v>
      </c>
      <c r="Q117" s="120"/>
      <c r="R117" s="120"/>
      <c r="S117" s="120"/>
      <c r="T117" s="130"/>
      <c r="U117" s="130"/>
      <c r="V117" s="91"/>
      <c r="W117" s="23" t="s">
        <v>521</v>
      </c>
      <c r="X117" s="23" t="s">
        <v>125</v>
      </c>
      <c r="Y117" s="23" t="s">
        <v>121</v>
      </c>
      <c r="Z117" s="23" t="s">
        <v>522</v>
      </c>
      <c r="AA117" s="22">
        <v>1</v>
      </c>
      <c r="AB117" s="23" t="s">
        <v>523</v>
      </c>
      <c r="AC117" s="27">
        <f t="shared" si="4"/>
        <v>1</v>
      </c>
      <c r="AD117" s="91"/>
      <c r="AE117" s="91"/>
    </row>
    <row r="118" spans="1:31" ht="87" customHeight="1" x14ac:dyDescent="0.25">
      <c r="A118" s="91"/>
      <c r="B118" s="15">
        <v>49</v>
      </c>
      <c r="C118" s="16" t="s">
        <v>512</v>
      </c>
      <c r="D118" s="92"/>
      <c r="E118" s="92"/>
      <c r="F118" s="92"/>
      <c r="G118" s="92"/>
      <c r="H118" s="92"/>
      <c r="I118" s="129"/>
      <c r="J118" s="129"/>
      <c r="K118" s="129"/>
      <c r="L118" s="91"/>
      <c r="M118" s="91"/>
      <c r="N118" s="91"/>
      <c r="O118" s="92"/>
      <c r="P118" s="25" t="s">
        <v>524</v>
      </c>
      <c r="Q118" s="120"/>
      <c r="R118" s="120"/>
      <c r="S118" s="120"/>
      <c r="T118" s="130"/>
      <c r="U118" s="130"/>
      <c r="V118" s="91"/>
      <c r="W118" s="23" t="s">
        <v>525</v>
      </c>
      <c r="X118" s="23" t="s">
        <v>125</v>
      </c>
      <c r="Y118" s="23" t="s">
        <v>121</v>
      </c>
      <c r="Z118" s="23" t="s">
        <v>526</v>
      </c>
      <c r="AA118" s="22">
        <v>0.95</v>
      </c>
      <c r="AB118" s="23" t="s">
        <v>527</v>
      </c>
      <c r="AC118" s="27">
        <f t="shared" si="4"/>
        <v>0.95</v>
      </c>
      <c r="AD118" s="91"/>
      <c r="AE118" s="91"/>
    </row>
    <row r="119" spans="1:31" ht="72.95" customHeight="1" x14ac:dyDescent="0.25">
      <c r="A119" s="91"/>
      <c r="B119" s="15">
        <v>49</v>
      </c>
      <c r="C119" s="16" t="s">
        <v>512</v>
      </c>
      <c r="D119" s="92"/>
      <c r="E119" s="92"/>
      <c r="F119" s="92"/>
      <c r="G119" s="92"/>
      <c r="H119" s="92"/>
      <c r="I119" s="129"/>
      <c r="J119" s="129"/>
      <c r="K119" s="129"/>
      <c r="L119" s="91"/>
      <c r="M119" s="91"/>
      <c r="N119" s="91"/>
      <c r="O119" s="92"/>
      <c r="P119" s="25" t="s">
        <v>528</v>
      </c>
      <c r="Q119" s="120"/>
      <c r="R119" s="120"/>
      <c r="S119" s="120"/>
      <c r="T119" s="130"/>
      <c r="U119" s="130"/>
      <c r="V119" s="91"/>
      <c r="W119" s="23" t="s">
        <v>529</v>
      </c>
      <c r="X119" s="23" t="s">
        <v>125</v>
      </c>
      <c r="Y119" s="23" t="s">
        <v>121</v>
      </c>
      <c r="Z119" s="23" t="s">
        <v>530</v>
      </c>
      <c r="AA119" s="22">
        <v>1</v>
      </c>
      <c r="AB119" s="23" t="s">
        <v>531</v>
      </c>
      <c r="AC119" s="27">
        <f t="shared" si="4"/>
        <v>1</v>
      </c>
      <c r="AD119" s="91"/>
      <c r="AE119" s="91"/>
    </row>
    <row r="120" spans="1:31" ht="96.95" customHeight="1" x14ac:dyDescent="0.25">
      <c r="A120" s="91">
        <v>50</v>
      </c>
      <c r="B120" s="15">
        <v>50</v>
      </c>
      <c r="C120" s="16" t="s">
        <v>532</v>
      </c>
      <c r="D120" s="92" t="s">
        <v>532</v>
      </c>
      <c r="E120" s="92" t="s">
        <v>533</v>
      </c>
      <c r="F120" s="92" t="s">
        <v>37</v>
      </c>
      <c r="G120" s="92" t="s">
        <v>534</v>
      </c>
      <c r="H120" s="92" t="s">
        <v>535</v>
      </c>
      <c r="I120" s="129">
        <v>3</v>
      </c>
      <c r="J120" s="129">
        <v>3</v>
      </c>
      <c r="K120" s="129" t="s">
        <v>73</v>
      </c>
      <c r="L120" s="91" t="s">
        <v>47</v>
      </c>
      <c r="M120" s="91" t="s">
        <v>49</v>
      </c>
      <c r="N120" s="91" t="s">
        <v>74</v>
      </c>
      <c r="O120" s="92" t="s">
        <v>44</v>
      </c>
      <c r="P120" s="25" t="s">
        <v>536</v>
      </c>
      <c r="Q120" s="129">
        <v>1</v>
      </c>
      <c r="R120" s="129">
        <v>1</v>
      </c>
      <c r="S120" s="129" t="s">
        <v>189</v>
      </c>
      <c r="T120" s="92" t="s">
        <v>190</v>
      </c>
      <c r="U120" s="92" t="s">
        <v>78</v>
      </c>
      <c r="V120" s="91" t="s">
        <v>79</v>
      </c>
      <c r="W120" s="23" t="s">
        <v>537</v>
      </c>
      <c r="X120" s="23" t="s">
        <v>538</v>
      </c>
      <c r="Y120" s="23" t="s">
        <v>121</v>
      </c>
      <c r="Z120" s="23" t="s">
        <v>539</v>
      </c>
      <c r="AA120" s="26">
        <v>1</v>
      </c>
      <c r="AB120" s="23" t="s">
        <v>540</v>
      </c>
      <c r="AC120" s="27">
        <f>+AA120</f>
        <v>1</v>
      </c>
      <c r="AD120" s="91" t="s">
        <v>54</v>
      </c>
      <c r="AE120" s="91" t="s">
        <v>55</v>
      </c>
    </row>
    <row r="121" spans="1:31" ht="409.5" x14ac:dyDescent="0.25">
      <c r="A121" s="91"/>
      <c r="B121" s="15">
        <v>50</v>
      </c>
      <c r="C121" s="16" t="s">
        <v>532</v>
      </c>
      <c r="D121" s="92"/>
      <c r="E121" s="92"/>
      <c r="F121" s="92"/>
      <c r="G121" s="92"/>
      <c r="H121" s="92"/>
      <c r="I121" s="129"/>
      <c r="J121" s="129"/>
      <c r="K121" s="129"/>
      <c r="L121" s="91"/>
      <c r="M121" s="91"/>
      <c r="N121" s="91"/>
      <c r="O121" s="92"/>
      <c r="P121" s="25" t="s">
        <v>541</v>
      </c>
      <c r="Q121" s="129"/>
      <c r="R121" s="129"/>
      <c r="S121" s="129"/>
      <c r="T121" s="92"/>
      <c r="U121" s="92"/>
      <c r="V121" s="91"/>
      <c r="W121" s="52" t="s">
        <v>299</v>
      </c>
      <c r="X121" s="52" t="s">
        <v>283</v>
      </c>
      <c r="Y121" s="23" t="s">
        <v>121</v>
      </c>
      <c r="Z121" s="52" t="s">
        <v>300</v>
      </c>
      <c r="AA121" s="22">
        <v>1</v>
      </c>
      <c r="AB121" s="23" t="s">
        <v>542</v>
      </c>
      <c r="AC121" s="27">
        <f t="shared" ref="AC121:AC123" si="5">+AA121</f>
        <v>1</v>
      </c>
      <c r="AD121" s="91"/>
      <c r="AE121" s="91"/>
    </row>
    <row r="122" spans="1:31" ht="45" x14ac:dyDescent="0.25">
      <c r="A122" s="91"/>
      <c r="B122" s="15">
        <v>50</v>
      </c>
      <c r="C122" s="16" t="s">
        <v>532</v>
      </c>
      <c r="D122" s="92"/>
      <c r="E122" s="92"/>
      <c r="F122" s="92"/>
      <c r="G122" s="92"/>
      <c r="H122" s="92"/>
      <c r="I122" s="129"/>
      <c r="J122" s="129"/>
      <c r="K122" s="129"/>
      <c r="L122" s="91"/>
      <c r="M122" s="91"/>
      <c r="N122" s="91"/>
      <c r="O122" s="92"/>
      <c r="P122" s="25" t="s">
        <v>543</v>
      </c>
      <c r="Q122" s="129"/>
      <c r="R122" s="129"/>
      <c r="S122" s="129"/>
      <c r="T122" s="92"/>
      <c r="U122" s="92"/>
      <c r="V122" s="91"/>
      <c r="W122" s="23" t="s">
        <v>544</v>
      </c>
      <c r="X122" s="23" t="s">
        <v>538</v>
      </c>
      <c r="Y122" s="23" t="s">
        <v>121</v>
      </c>
      <c r="Z122" s="23" t="s">
        <v>545</v>
      </c>
      <c r="AA122" s="26">
        <v>1</v>
      </c>
      <c r="AB122" s="47" t="s">
        <v>83</v>
      </c>
      <c r="AC122" s="27">
        <f t="shared" si="5"/>
        <v>1</v>
      </c>
      <c r="AD122" s="91"/>
      <c r="AE122" s="91"/>
    </row>
    <row r="123" spans="1:31" ht="90" x14ac:dyDescent="0.25">
      <c r="A123" s="91"/>
      <c r="B123" s="15">
        <v>50</v>
      </c>
      <c r="C123" s="16" t="s">
        <v>532</v>
      </c>
      <c r="D123" s="92"/>
      <c r="E123" s="92"/>
      <c r="F123" s="92"/>
      <c r="G123" s="92"/>
      <c r="H123" s="92"/>
      <c r="I123" s="129"/>
      <c r="J123" s="129"/>
      <c r="K123" s="129"/>
      <c r="L123" s="91"/>
      <c r="M123" s="91"/>
      <c r="N123" s="91"/>
      <c r="O123" s="92"/>
      <c r="P123" s="25" t="s">
        <v>546</v>
      </c>
      <c r="Q123" s="129"/>
      <c r="R123" s="129"/>
      <c r="S123" s="129"/>
      <c r="T123" s="92"/>
      <c r="U123" s="92"/>
      <c r="V123" s="91"/>
      <c r="W123" s="23" t="s">
        <v>547</v>
      </c>
      <c r="X123" s="23" t="s">
        <v>193</v>
      </c>
      <c r="Y123" s="23" t="s">
        <v>52</v>
      </c>
      <c r="Z123" s="23" t="s">
        <v>416</v>
      </c>
      <c r="AA123" s="22">
        <v>1</v>
      </c>
      <c r="AB123" s="23" t="s">
        <v>417</v>
      </c>
      <c r="AC123" s="27">
        <f t="shared" si="5"/>
        <v>1</v>
      </c>
      <c r="AD123" s="91"/>
      <c r="AE123" s="91"/>
    </row>
    <row r="124" spans="1:31" ht="409.5" x14ac:dyDescent="0.25">
      <c r="A124" s="16">
        <v>51</v>
      </c>
      <c r="B124" s="16">
        <v>51</v>
      </c>
      <c r="C124" s="16" t="s">
        <v>532</v>
      </c>
      <c r="D124" s="30" t="s">
        <v>532</v>
      </c>
      <c r="E124" s="30" t="s">
        <v>548</v>
      </c>
      <c r="F124" s="30" t="s">
        <v>37</v>
      </c>
      <c r="G124" s="30" t="s">
        <v>549</v>
      </c>
      <c r="H124" s="30" t="s">
        <v>550</v>
      </c>
      <c r="I124" s="36">
        <v>3</v>
      </c>
      <c r="J124" s="36">
        <v>3</v>
      </c>
      <c r="K124" s="37" t="s">
        <v>73</v>
      </c>
      <c r="L124" s="16" t="s">
        <v>47</v>
      </c>
      <c r="M124" s="16" t="s">
        <v>49</v>
      </c>
      <c r="N124" s="16" t="s">
        <v>74</v>
      </c>
      <c r="O124" s="30" t="s">
        <v>44</v>
      </c>
      <c r="P124" s="25" t="s">
        <v>551</v>
      </c>
      <c r="Q124" s="38">
        <v>3</v>
      </c>
      <c r="R124" s="38">
        <v>3</v>
      </c>
      <c r="S124" s="37" t="s">
        <v>73</v>
      </c>
      <c r="T124" s="39" t="s">
        <v>47</v>
      </c>
      <c r="U124" s="39" t="s">
        <v>49</v>
      </c>
      <c r="V124" s="16" t="s">
        <v>74</v>
      </c>
      <c r="W124" s="23" t="s">
        <v>552</v>
      </c>
      <c r="X124" s="52" t="s">
        <v>283</v>
      </c>
      <c r="Y124" s="23" t="s">
        <v>102</v>
      </c>
      <c r="Z124" s="23" t="s">
        <v>553</v>
      </c>
      <c r="AA124" s="22">
        <v>1</v>
      </c>
      <c r="AB124" s="23" t="s">
        <v>554</v>
      </c>
      <c r="AC124" s="27">
        <f>+AA124</f>
        <v>1</v>
      </c>
      <c r="AD124" s="16" t="s">
        <v>54</v>
      </c>
      <c r="AE124" s="15" t="s">
        <v>55</v>
      </c>
    </row>
    <row r="125" spans="1:31" ht="80.099999999999994" customHeight="1" x14ac:dyDescent="0.25">
      <c r="A125" s="16">
        <v>52</v>
      </c>
      <c r="B125" s="16">
        <v>52</v>
      </c>
      <c r="C125" s="16" t="s">
        <v>532</v>
      </c>
      <c r="D125" s="30" t="s">
        <v>532</v>
      </c>
      <c r="E125" s="30" t="s">
        <v>555</v>
      </c>
      <c r="F125" s="30" t="s">
        <v>37</v>
      </c>
      <c r="G125" s="30" t="s">
        <v>556</v>
      </c>
      <c r="H125" s="30" t="s">
        <v>557</v>
      </c>
      <c r="I125" s="36">
        <v>2</v>
      </c>
      <c r="J125" s="36">
        <v>2</v>
      </c>
      <c r="K125" s="37" t="s">
        <v>118</v>
      </c>
      <c r="L125" s="16" t="s">
        <v>77</v>
      </c>
      <c r="M125" s="16" t="s">
        <v>48</v>
      </c>
      <c r="N125" s="16" t="s">
        <v>79</v>
      </c>
      <c r="O125" s="30" t="s">
        <v>44</v>
      </c>
      <c r="P125" s="25" t="s">
        <v>558</v>
      </c>
      <c r="Q125" s="38">
        <v>0</v>
      </c>
      <c r="R125" s="38">
        <v>0</v>
      </c>
      <c r="S125" s="37" t="s">
        <v>189</v>
      </c>
      <c r="T125" s="39" t="s">
        <v>190</v>
      </c>
      <c r="U125" s="39" t="s">
        <v>78</v>
      </c>
      <c r="V125" s="16" t="s">
        <v>79</v>
      </c>
      <c r="W125" s="23" t="s">
        <v>559</v>
      </c>
      <c r="X125" s="23" t="s">
        <v>538</v>
      </c>
      <c r="Y125" s="23" t="s">
        <v>121</v>
      </c>
      <c r="Z125" s="23" t="s">
        <v>560</v>
      </c>
      <c r="AA125" s="22">
        <v>1</v>
      </c>
      <c r="AB125" s="23" t="s">
        <v>561</v>
      </c>
      <c r="AC125" s="27">
        <f t="shared" ref="AC125:AC147" si="6">+AA125</f>
        <v>1</v>
      </c>
      <c r="AD125" s="16" t="s">
        <v>54</v>
      </c>
      <c r="AE125" s="15" t="s">
        <v>55</v>
      </c>
    </row>
    <row r="126" spans="1:31" ht="150" x14ac:dyDescent="0.25">
      <c r="A126" s="91">
        <v>54</v>
      </c>
      <c r="B126" s="15">
        <v>54</v>
      </c>
      <c r="C126" s="16" t="s">
        <v>562</v>
      </c>
      <c r="D126" s="92" t="s">
        <v>562</v>
      </c>
      <c r="E126" s="92" t="s">
        <v>563</v>
      </c>
      <c r="F126" s="92" t="s">
        <v>37</v>
      </c>
      <c r="G126" s="92" t="s">
        <v>564</v>
      </c>
      <c r="H126" s="92" t="s">
        <v>565</v>
      </c>
      <c r="I126" s="129">
        <v>3</v>
      </c>
      <c r="J126" s="129">
        <v>2</v>
      </c>
      <c r="K126" s="129" t="s">
        <v>46</v>
      </c>
      <c r="L126" s="91" t="s">
        <v>47</v>
      </c>
      <c r="M126" s="91" t="s">
        <v>48</v>
      </c>
      <c r="N126" s="91" t="s">
        <v>49</v>
      </c>
      <c r="O126" s="92" t="s">
        <v>44</v>
      </c>
      <c r="P126" s="25" t="s">
        <v>566</v>
      </c>
      <c r="Q126" s="120">
        <v>2</v>
      </c>
      <c r="R126" s="120">
        <v>0</v>
      </c>
      <c r="S126" s="120" t="s">
        <v>76</v>
      </c>
      <c r="T126" s="130" t="s">
        <v>77</v>
      </c>
      <c r="U126" s="130" t="s">
        <v>78</v>
      </c>
      <c r="V126" s="91" t="s">
        <v>79</v>
      </c>
      <c r="W126" s="23" t="s">
        <v>567</v>
      </c>
      <c r="X126" s="23" t="s">
        <v>568</v>
      </c>
      <c r="Y126" s="23" t="s">
        <v>58</v>
      </c>
      <c r="Z126" s="23" t="s">
        <v>569</v>
      </c>
      <c r="AA126" s="26">
        <v>1</v>
      </c>
      <c r="AB126" s="23" t="s">
        <v>570</v>
      </c>
      <c r="AC126" s="27">
        <f t="shared" si="6"/>
        <v>1</v>
      </c>
      <c r="AD126" s="91" t="s">
        <v>54</v>
      </c>
      <c r="AE126" s="91" t="s">
        <v>55</v>
      </c>
    </row>
    <row r="127" spans="1:31" ht="165" x14ac:dyDescent="0.25">
      <c r="A127" s="91"/>
      <c r="B127" s="15">
        <v>54</v>
      </c>
      <c r="C127" s="16" t="s">
        <v>562</v>
      </c>
      <c r="D127" s="92"/>
      <c r="E127" s="92"/>
      <c r="F127" s="92"/>
      <c r="G127" s="92"/>
      <c r="H127" s="92"/>
      <c r="I127" s="129"/>
      <c r="J127" s="129"/>
      <c r="K127" s="129"/>
      <c r="L127" s="91"/>
      <c r="M127" s="91"/>
      <c r="N127" s="91"/>
      <c r="O127" s="92"/>
      <c r="P127" s="25" t="s">
        <v>571</v>
      </c>
      <c r="Q127" s="120"/>
      <c r="R127" s="120"/>
      <c r="S127" s="120"/>
      <c r="T127" s="130"/>
      <c r="U127" s="130"/>
      <c r="V127" s="91"/>
      <c r="W127" s="23" t="s">
        <v>572</v>
      </c>
      <c r="X127" s="23" t="s">
        <v>568</v>
      </c>
      <c r="Y127" s="23" t="s">
        <v>58</v>
      </c>
      <c r="Z127" s="23" t="s">
        <v>573</v>
      </c>
      <c r="AA127" s="22">
        <v>1</v>
      </c>
      <c r="AB127" s="21" t="s">
        <v>574</v>
      </c>
      <c r="AC127" s="27">
        <f t="shared" si="6"/>
        <v>1</v>
      </c>
      <c r="AD127" s="91"/>
      <c r="AE127" s="91"/>
    </row>
    <row r="128" spans="1:31" ht="111" customHeight="1" x14ac:dyDescent="0.25">
      <c r="A128" s="16">
        <v>55</v>
      </c>
      <c r="B128" s="16">
        <v>55</v>
      </c>
      <c r="C128" s="15" t="s">
        <v>575</v>
      </c>
      <c r="D128" s="30" t="s">
        <v>575</v>
      </c>
      <c r="E128" s="30" t="s">
        <v>576</v>
      </c>
      <c r="F128" s="30" t="s">
        <v>37</v>
      </c>
      <c r="G128" s="30" t="s">
        <v>577</v>
      </c>
      <c r="H128" s="30" t="s">
        <v>578</v>
      </c>
      <c r="I128" s="36">
        <v>3</v>
      </c>
      <c r="J128" s="36">
        <v>3</v>
      </c>
      <c r="K128" s="37" t="s">
        <v>73</v>
      </c>
      <c r="L128" s="16" t="s">
        <v>47</v>
      </c>
      <c r="M128" s="16" t="s">
        <v>49</v>
      </c>
      <c r="N128" s="16" t="s">
        <v>74</v>
      </c>
      <c r="O128" s="30" t="s">
        <v>44</v>
      </c>
      <c r="P128" s="25" t="s">
        <v>579</v>
      </c>
      <c r="Q128" s="38">
        <v>1</v>
      </c>
      <c r="R128" s="38">
        <v>1</v>
      </c>
      <c r="S128" s="37" t="s">
        <v>189</v>
      </c>
      <c r="T128" s="39" t="s">
        <v>190</v>
      </c>
      <c r="U128" s="39" t="s">
        <v>78</v>
      </c>
      <c r="V128" s="16" t="s">
        <v>79</v>
      </c>
      <c r="W128" s="23" t="s">
        <v>580</v>
      </c>
      <c r="X128" s="23" t="s">
        <v>57</v>
      </c>
      <c r="Y128" s="23" t="s">
        <v>121</v>
      </c>
      <c r="Z128" s="23" t="s">
        <v>581</v>
      </c>
      <c r="AA128" s="26">
        <v>1</v>
      </c>
      <c r="AB128" s="23" t="s">
        <v>582</v>
      </c>
      <c r="AC128" s="27">
        <f>+AA128</f>
        <v>1</v>
      </c>
      <c r="AD128" s="16" t="s">
        <v>54</v>
      </c>
      <c r="AE128" s="15" t="s">
        <v>55</v>
      </c>
    </row>
    <row r="129" spans="1:31" ht="101.1" customHeight="1" x14ac:dyDescent="0.25">
      <c r="A129" s="16">
        <v>56</v>
      </c>
      <c r="B129" s="16">
        <v>56</v>
      </c>
      <c r="C129" s="15" t="s">
        <v>575</v>
      </c>
      <c r="D129" s="30" t="s">
        <v>575</v>
      </c>
      <c r="E129" s="30" t="s">
        <v>583</v>
      </c>
      <c r="F129" s="30" t="s">
        <v>37</v>
      </c>
      <c r="G129" s="30" t="s">
        <v>584</v>
      </c>
      <c r="H129" s="30" t="s">
        <v>585</v>
      </c>
      <c r="I129" s="36">
        <v>4</v>
      </c>
      <c r="J129" s="36">
        <v>3</v>
      </c>
      <c r="K129" s="37" t="s">
        <v>97</v>
      </c>
      <c r="L129" s="16" t="s">
        <v>41</v>
      </c>
      <c r="M129" s="16" t="s">
        <v>49</v>
      </c>
      <c r="N129" s="16" t="s">
        <v>74</v>
      </c>
      <c r="O129" s="30" t="s">
        <v>44</v>
      </c>
      <c r="P129" s="25" t="s">
        <v>586</v>
      </c>
      <c r="Q129" s="38">
        <v>2</v>
      </c>
      <c r="R129" s="38">
        <v>1</v>
      </c>
      <c r="S129" s="37" t="s">
        <v>76</v>
      </c>
      <c r="T129" s="39" t="s">
        <v>77</v>
      </c>
      <c r="U129" s="39" t="s">
        <v>78</v>
      </c>
      <c r="V129" s="16" t="s">
        <v>79</v>
      </c>
      <c r="W129" s="23" t="s">
        <v>587</v>
      </c>
      <c r="X129" s="23" t="s">
        <v>57</v>
      </c>
      <c r="Y129" s="23" t="s">
        <v>121</v>
      </c>
      <c r="Z129" s="23" t="s">
        <v>588</v>
      </c>
      <c r="AA129" s="26">
        <v>0.81</v>
      </c>
      <c r="AB129" s="23" t="s">
        <v>222</v>
      </c>
      <c r="AC129" s="27">
        <f t="shared" si="6"/>
        <v>0.81</v>
      </c>
      <c r="AD129" s="16" t="s">
        <v>54</v>
      </c>
      <c r="AE129" s="15" t="s">
        <v>55</v>
      </c>
    </row>
    <row r="130" spans="1:31" ht="182.1" customHeight="1" x14ac:dyDescent="0.25">
      <c r="A130" s="91">
        <v>57</v>
      </c>
      <c r="B130" s="15">
        <v>57</v>
      </c>
      <c r="C130" s="16" t="s">
        <v>589</v>
      </c>
      <c r="D130" s="92" t="s">
        <v>589</v>
      </c>
      <c r="E130" s="92" t="s">
        <v>590</v>
      </c>
      <c r="F130" s="92" t="s">
        <v>37</v>
      </c>
      <c r="G130" s="92" t="s">
        <v>591</v>
      </c>
      <c r="H130" s="92" t="s">
        <v>592</v>
      </c>
      <c r="I130" s="129">
        <v>2</v>
      </c>
      <c r="J130" s="129">
        <v>3</v>
      </c>
      <c r="K130" s="129" t="s">
        <v>203</v>
      </c>
      <c r="L130" s="91" t="s">
        <v>77</v>
      </c>
      <c r="M130" s="111" t="s">
        <v>49</v>
      </c>
      <c r="N130" s="91" t="s">
        <v>49</v>
      </c>
      <c r="O130" s="92" t="s">
        <v>44</v>
      </c>
      <c r="P130" s="25" t="s">
        <v>593</v>
      </c>
      <c r="Q130" s="129">
        <v>1</v>
      </c>
      <c r="R130" s="129">
        <v>1</v>
      </c>
      <c r="S130" s="129" t="s">
        <v>189</v>
      </c>
      <c r="T130" s="92" t="s">
        <v>190</v>
      </c>
      <c r="U130" s="92" t="s">
        <v>78</v>
      </c>
      <c r="V130" s="91" t="s">
        <v>79</v>
      </c>
      <c r="W130" s="23" t="s">
        <v>594</v>
      </c>
      <c r="X130" s="23" t="s">
        <v>468</v>
      </c>
      <c r="Y130" s="23" t="s">
        <v>58</v>
      </c>
      <c r="Z130" s="23" t="s">
        <v>595</v>
      </c>
      <c r="AA130" s="26">
        <v>0.18</v>
      </c>
      <c r="AB130" s="30" t="s">
        <v>596</v>
      </c>
      <c r="AC130" s="27">
        <f>+AA130</f>
        <v>0.18</v>
      </c>
      <c r="AD130" s="91" t="s">
        <v>54</v>
      </c>
      <c r="AE130" s="91" t="s">
        <v>55</v>
      </c>
    </row>
    <row r="131" spans="1:31" ht="135" x14ac:dyDescent="0.25">
      <c r="A131" s="91"/>
      <c r="B131" s="15">
        <v>57</v>
      </c>
      <c r="C131" s="16" t="s">
        <v>589</v>
      </c>
      <c r="D131" s="92"/>
      <c r="E131" s="92"/>
      <c r="F131" s="92"/>
      <c r="G131" s="92"/>
      <c r="H131" s="92"/>
      <c r="I131" s="129"/>
      <c r="J131" s="129"/>
      <c r="K131" s="129"/>
      <c r="L131" s="91"/>
      <c r="M131" s="111"/>
      <c r="N131" s="91"/>
      <c r="O131" s="92"/>
      <c r="P131" s="25" t="s">
        <v>597</v>
      </c>
      <c r="Q131" s="129"/>
      <c r="R131" s="129"/>
      <c r="S131" s="129"/>
      <c r="T131" s="92"/>
      <c r="U131" s="92"/>
      <c r="V131" s="91"/>
      <c r="W131" s="23" t="s">
        <v>598</v>
      </c>
      <c r="X131" s="23" t="s">
        <v>468</v>
      </c>
      <c r="Y131" s="23" t="s">
        <v>58</v>
      </c>
      <c r="Z131" s="23" t="s">
        <v>599</v>
      </c>
      <c r="AA131" s="26">
        <v>0.18</v>
      </c>
      <c r="AB131" s="30" t="s">
        <v>600</v>
      </c>
      <c r="AC131" s="27">
        <f t="shared" si="6"/>
        <v>0.18</v>
      </c>
      <c r="AD131" s="91"/>
      <c r="AE131" s="91"/>
    </row>
    <row r="132" spans="1:31" ht="87" customHeight="1" x14ac:dyDescent="0.25">
      <c r="A132" s="91"/>
      <c r="B132" s="15">
        <v>57</v>
      </c>
      <c r="C132" s="16" t="s">
        <v>589</v>
      </c>
      <c r="D132" s="92"/>
      <c r="E132" s="92"/>
      <c r="F132" s="92"/>
      <c r="G132" s="92"/>
      <c r="H132" s="92"/>
      <c r="I132" s="129"/>
      <c r="J132" s="129"/>
      <c r="K132" s="129"/>
      <c r="L132" s="91"/>
      <c r="M132" s="111"/>
      <c r="N132" s="91"/>
      <c r="O132" s="92"/>
      <c r="P132" s="25" t="s">
        <v>601</v>
      </c>
      <c r="Q132" s="129"/>
      <c r="R132" s="129"/>
      <c r="S132" s="129"/>
      <c r="T132" s="92"/>
      <c r="U132" s="92"/>
      <c r="V132" s="91"/>
      <c r="W132" s="23" t="s">
        <v>602</v>
      </c>
      <c r="X132" s="23" t="s">
        <v>468</v>
      </c>
      <c r="Y132" s="23" t="s">
        <v>121</v>
      </c>
      <c r="Z132" s="23" t="s">
        <v>603</v>
      </c>
      <c r="AA132" s="26">
        <v>0.18</v>
      </c>
      <c r="AB132" s="30" t="s">
        <v>600</v>
      </c>
      <c r="AC132" s="27">
        <f t="shared" si="6"/>
        <v>0.18</v>
      </c>
      <c r="AD132" s="91"/>
      <c r="AE132" s="91"/>
    </row>
    <row r="133" spans="1:31" ht="140.1" customHeight="1" x14ac:dyDescent="0.25">
      <c r="A133" s="16">
        <v>59</v>
      </c>
      <c r="B133" s="16">
        <v>59</v>
      </c>
      <c r="C133" s="16" t="s">
        <v>589</v>
      </c>
      <c r="D133" s="30" t="s">
        <v>589</v>
      </c>
      <c r="E133" s="30" t="s">
        <v>604</v>
      </c>
      <c r="F133" s="30" t="s">
        <v>37</v>
      </c>
      <c r="G133" s="30" t="s">
        <v>605</v>
      </c>
      <c r="H133" s="30" t="s">
        <v>606</v>
      </c>
      <c r="I133" s="36">
        <v>5</v>
      </c>
      <c r="J133" s="36">
        <v>4</v>
      </c>
      <c r="K133" s="37" t="s">
        <v>607</v>
      </c>
      <c r="L133" s="16" t="s">
        <v>608</v>
      </c>
      <c r="M133" s="16" t="s">
        <v>42</v>
      </c>
      <c r="N133" s="16" t="s">
        <v>43</v>
      </c>
      <c r="O133" s="30" t="s">
        <v>44</v>
      </c>
      <c r="P133" s="25" t="s">
        <v>609</v>
      </c>
      <c r="Q133" s="38">
        <v>4</v>
      </c>
      <c r="R133" s="38">
        <v>2</v>
      </c>
      <c r="S133" s="37" t="s">
        <v>610</v>
      </c>
      <c r="T133" s="39" t="s">
        <v>41</v>
      </c>
      <c r="U133" s="39" t="s">
        <v>48</v>
      </c>
      <c r="V133" s="16" t="s">
        <v>74</v>
      </c>
      <c r="W133" s="23" t="s">
        <v>611</v>
      </c>
      <c r="X133" s="23" t="s">
        <v>468</v>
      </c>
      <c r="Y133" s="23" t="s">
        <v>58</v>
      </c>
      <c r="Z133" s="23" t="s">
        <v>612</v>
      </c>
      <c r="AA133" s="26">
        <v>1</v>
      </c>
      <c r="AB133" s="30" t="s">
        <v>613</v>
      </c>
      <c r="AC133" s="27">
        <f>+AA133</f>
        <v>1</v>
      </c>
      <c r="AD133" s="16" t="s">
        <v>54</v>
      </c>
      <c r="AE133" s="15" t="s">
        <v>55</v>
      </c>
    </row>
    <row r="134" spans="1:31" ht="129.94999999999999" customHeight="1" x14ac:dyDescent="0.25">
      <c r="A134" s="16">
        <v>60</v>
      </c>
      <c r="B134" s="16">
        <v>60</v>
      </c>
      <c r="C134" s="16" t="s">
        <v>589</v>
      </c>
      <c r="D134" s="30" t="s">
        <v>589</v>
      </c>
      <c r="E134" s="30" t="s">
        <v>614</v>
      </c>
      <c r="F134" s="30" t="s">
        <v>37</v>
      </c>
      <c r="G134" s="30" t="s">
        <v>615</v>
      </c>
      <c r="H134" s="30" t="s">
        <v>616</v>
      </c>
      <c r="I134" s="36">
        <v>4</v>
      </c>
      <c r="J134" s="36">
        <v>3</v>
      </c>
      <c r="K134" s="37" t="s">
        <v>97</v>
      </c>
      <c r="L134" s="16" t="s">
        <v>41</v>
      </c>
      <c r="M134" s="16" t="s">
        <v>49</v>
      </c>
      <c r="N134" s="16" t="s">
        <v>74</v>
      </c>
      <c r="O134" s="30" t="s">
        <v>44</v>
      </c>
      <c r="P134" s="25" t="s">
        <v>617</v>
      </c>
      <c r="Q134" s="38">
        <v>3</v>
      </c>
      <c r="R134" s="38">
        <v>1</v>
      </c>
      <c r="S134" s="37" t="s">
        <v>99</v>
      </c>
      <c r="T134" s="39" t="s">
        <v>47</v>
      </c>
      <c r="U134" s="39" t="s">
        <v>78</v>
      </c>
      <c r="V134" s="16" t="s">
        <v>79</v>
      </c>
      <c r="W134" s="23" t="s">
        <v>618</v>
      </c>
      <c r="X134" s="52" t="s">
        <v>468</v>
      </c>
      <c r="Y134" s="23" t="s">
        <v>58</v>
      </c>
      <c r="Z134" s="23" t="s">
        <v>612</v>
      </c>
      <c r="AA134" s="26">
        <v>1</v>
      </c>
      <c r="AB134" s="30" t="s">
        <v>613</v>
      </c>
      <c r="AC134" s="27">
        <f t="shared" si="6"/>
        <v>1</v>
      </c>
      <c r="AD134" s="16" t="s">
        <v>54</v>
      </c>
      <c r="AE134" s="15" t="s">
        <v>55</v>
      </c>
    </row>
    <row r="135" spans="1:31" ht="177" customHeight="1" x14ac:dyDescent="0.25">
      <c r="A135" s="91">
        <v>61</v>
      </c>
      <c r="B135" s="15">
        <v>61</v>
      </c>
      <c r="C135" s="16" t="s">
        <v>619</v>
      </c>
      <c r="D135" s="92" t="s">
        <v>619</v>
      </c>
      <c r="E135" s="92" t="s">
        <v>620</v>
      </c>
      <c r="F135" s="92" t="s">
        <v>37</v>
      </c>
      <c r="G135" s="92" t="s">
        <v>621</v>
      </c>
      <c r="H135" s="92" t="s">
        <v>622</v>
      </c>
      <c r="I135" s="129">
        <v>1</v>
      </c>
      <c r="J135" s="129">
        <v>1</v>
      </c>
      <c r="K135" s="129" t="s">
        <v>189</v>
      </c>
      <c r="L135" s="91" t="s">
        <v>190</v>
      </c>
      <c r="M135" s="91" t="s">
        <v>78</v>
      </c>
      <c r="N135" s="91" t="s">
        <v>79</v>
      </c>
      <c r="O135" s="92" t="s">
        <v>44</v>
      </c>
      <c r="P135" s="25" t="s">
        <v>623</v>
      </c>
      <c r="Q135" s="117">
        <v>-1</v>
      </c>
      <c r="R135" s="117">
        <v>-1</v>
      </c>
      <c r="S135" s="117" t="s">
        <v>189</v>
      </c>
      <c r="T135" s="134" t="s">
        <v>190</v>
      </c>
      <c r="U135" s="134" t="s">
        <v>78</v>
      </c>
      <c r="V135" s="91" t="s">
        <v>79</v>
      </c>
      <c r="W135" s="23" t="s">
        <v>624</v>
      </c>
      <c r="X135" s="23" t="s">
        <v>625</v>
      </c>
      <c r="Y135" s="23" t="s">
        <v>121</v>
      </c>
      <c r="Z135" s="23" t="s">
        <v>626</v>
      </c>
      <c r="AA135" s="26">
        <v>1</v>
      </c>
      <c r="AB135" s="23" t="s">
        <v>627</v>
      </c>
      <c r="AC135" s="27">
        <f t="shared" si="6"/>
        <v>1</v>
      </c>
      <c r="AD135" s="91" t="s">
        <v>54</v>
      </c>
      <c r="AE135" s="91" t="s">
        <v>55</v>
      </c>
    </row>
    <row r="136" spans="1:31" ht="315" x14ac:dyDescent="0.25">
      <c r="A136" s="91"/>
      <c r="B136" s="15">
        <v>61</v>
      </c>
      <c r="C136" s="16" t="s">
        <v>619</v>
      </c>
      <c r="D136" s="92"/>
      <c r="E136" s="92"/>
      <c r="F136" s="92"/>
      <c r="G136" s="92"/>
      <c r="H136" s="92"/>
      <c r="I136" s="129"/>
      <c r="J136" s="129"/>
      <c r="K136" s="129"/>
      <c r="L136" s="91"/>
      <c r="M136" s="91"/>
      <c r="N136" s="91"/>
      <c r="O136" s="92"/>
      <c r="P136" s="25" t="s">
        <v>628</v>
      </c>
      <c r="Q136" s="117"/>
      <c r="R136" s="117"/>
      <c r="S136" s="117"/>
      <c r="T136" s="134"/>
      <c r="U136" s="134"/>
      <c r="V136" s="91"/>
      <c r="W136" s="23" t="s">
        <v>629</v>
      </c>
      <c r="X136" s="23" t="s">
        <v>625</v>
      </c>
      <c r="Y136" s="23" t="s">
        <v>121</v>
      </c>
      <c r="Z136" s="23" t="s">
        <v>630</v>
      </c>
      <c r="AA136" s="26">
        <v>1</v>
      </c>
      <c r="AB136" s="23" t="s">
        <v>627</v>
      </c>
      <c r="AC136" s="27">
        <f t="shared" si="6"/>
        <v>1</v>
      </c>
      <c r="AD136" s="91"/>
      <c r="AE136" s="91"/>
    </row>
    <row r="137" spans="1:31" ht="330" x14ac:dyDescent="0.25">
      <c r="A137" s="91"/>
      <c r="B137" s="15">
        <v>61</v>
      </c>
      <c r="C137" s="16" t="s">
        <v>619</v>
      </c>
      <c r="D137" s="92"/>
      <c r="E137" s="92"/>
      <c r="F137" s="92"/>
      <c r="G137" s="92"/>
      <c r="H137" s="92"/>
      <c r="I137" s="129"/>
      <c r="J137" s="129"/>
      <c r="K137" s="129"/>
      <c r="L137" s="91"/>
      <c r="M137" s="91"/>
      <c r="N137" s="91"/>
      <c r="O137" s="92"/>
      <c r="P137" s="25" t="s">
        <v>631</v>
      </c>
      <c r="Q137" s="117"/>
      <c r="R137" s="117"/>
      <c r="S137" s="117"/>
      <c r="T137" s="134"/>
      <c r="U137" s="134"/>
      <c r="V137" s="91"/>
      <c r="W137" s="23" t="s">
        <v>632</v>
      </c>
      <c r="X137" s="23" t="s">
        <v>625</v>
      </c>
      <c r="Y137" s="23" t="s">
        <v>121</v>
      </c>
      <c r="Z137" s="23" t="s">
        <v>630</v>
      </c>
      <c r="AA137" s="26">
        <v>1</v>
      </c>
      <c r="AB137" s="23" t="s">
        <v>627</v>
      </c>
      <c r="AC137" s="27">
        <f t="shared" si="6"/>
        <v>1</v>
      </c>
      <c r="AD137" s="91"/>
      <c r="AE137" s="91"/>
    </row>
    <row r="138" spans="1:31" ht="48" customHeight="1" x14ac:dyDescent="0.25">
      <c r="A138" s="91">
        <v>62</v>
      </c>
      <c r="B138" s="15">
        <v>62</v>
      </c>
      <c r="C138" s="16" t="s">
        <v>619</v>
      </c>
      <c r="D138" s="92" t="s">
        <v>619</v>
      </c>
      <c r="E138" s="92" t="s">
        <v>633</v>
      </c>
      <c r="F138" s="92" t="s">
        <v>37</v>
      </c>
      <c r="G138" s="92" t="s">
        <v>634</v>
      </c>
      <c r="H138" s="92" t="s">
        <v>635</v>
      </c>
      <c r="I138" s="129">
        <v>1</v>
      </c>
      <c r="J138" s="129">
        <v>1</v>
      </c>
      <c r="K138" s="129" t="s">
        <v>189</v>
      </c>
      <c r="L138" s="91" t="s">
        <v>190</v>
      </c>
      <c r="M138" s="91" t="s">
        <v>78</v>
      </c>
      <c r="N138" s="91" t="s">
        <v>79</v>
      </c>
      <c r="O138" s="92" t="s">
        <v>44</v>
      </c>
      <c r="P138" s="25" t="s">
        <v>636</v>
      </c>
      <c r="Q138" s="93">
        <v>-1</v>
      </c>
      <c r="R138" s="93">
        <v>-1</v>
      </c>
      <c r="S138" s="129" t="s">
        <v>189</v>
      </c>
      <c r="T138" s="119" t="s">
        <v>190</v>
      </c>
      <c r="U138" s="119" t="s">
        <v>78</v>
      </c>
      <c r="V138" s="111" t="s">
        <v>79</v>
      </c>
      <c r="W138" s="23" t="s">
        <v>637</v>
      </c>
      <c r="X138" s="23" t="s">
        <v>625</v>
      </c>
      <c r="Y138" s="23" t="s">
        <v>102</v>
      </c>
      <c r="Z138" s="23" t="s">
        <v>638</v>
      </c>
      <c r="AA138" s="26">
        <v>1</v>
      </c>
      <c r="AB138" s="50" t="s">
        <v>639</v>
      </c>
      <c r="AC138" s="27">
        <f t="shared" si="6"/>
        <v>1</v>
      </c>
      <c r="AD138" s="111" t="s">
        <v>54</v>
      </c>
      <c r="AE138" s="91" t="s">
        <v>55</v>
      </c>
    </row>
    <row r="139" spans="1:31" ht="81.95" customHeight="1" x14ac:dyDescent="0.25">
      <c r="A139" s="91"/>
      <c r="B139" s="15">
        <v>62</v>
      </c>
      <c r="C139" s="16" t="s">
        <v>619</v>
      </c>
      <c r="D139" s="92"/>
      <c r="E139" s="92"/>
      <c r="F139" s="92"/>
      <c r="G139" s="92"/>
      <c r="H139" s="92"/>
      <c r="I139" s="129"/>
      <c r="J139" s="129"/>
      <c r="K139" s="129"/>
      <c r="L139" s="91"/>
      <c r="M139" s="91"/>
      <c r="N139" s="91"/>
      <c r="O139" s="92"/>
      <c r="P139" s="25" t="s">
        <v>640</v>
      </c>
      <c r="Q139" s="93"/>
      <c r="R139" s="93"/>
      <c r="S139" s="129"/>
      <c r="T139" s="119"/>
      <c r="U139" s="119"/>
      <c r="V139" s="111"/>
      <c r="W139" s="23" t="s">
        <v>641</v>
      </c>
      <c r="X139" s="23" t="s">
        <v>625</v>
      </c>
      <c r="Y139" s="23" t="s">
        <v>121</v>
      </c>
      <c r="Z139" s="23" t="s">
        <v>642</v>
      </c>
      <c r="AA139" s="26">
        <v>1</v>
      </c>
      <c r="AB139" s="50" t="s">
        <v>639</v>
      </c>
      <c r="AC139" s="27">
        <f t="shared" si="6"/>
        <v>1</v>
      </c>
      <c r="AD139" s="111"/>
      <c r="AE139" s="91"/>
    </row>
    <row r="140" spans="1:31" ht="198.95" customHeight="1" x14ac:dyDescent="0.25">
      <c r="A140" s="91"/>
      <c r="B140" s="15">
        <v>62</v>
      </c>
      <c r="C140" s="16" t="s">
        <v>619</v>
      </c>
      <c r="D140" s="92"/>
      <c r="E140" s="92"/>
      <c r="F140" s="92"/>
      <c r="G140" s="92"/>
      <c r="H140" s="92"/>
      <c r="I140" s="129"/>
      <c r="J140" s="129"/>
      <c r="K140" s="129"/>
      <c r="L140" s="91"/>
      <c r="M140" s="91"/>
      <c r="N140" s="91"/>
      <c r="O140" s="92"/>
      <c r="P140" s="25" t="s">
        <v>643</v>
      </c>
      <c r="Q140" s="93"/>
      <c r="R140" s="93"/>
      <c r="S140" s="129"/>
      <c r="T140" s="119"/>
      <c r="U140" s="119"/>
      <c r="V140" s="111"/>
      <c r="W140" s="23" t="s">
        <v>644</v>
      </c>
      <c r="X140" s="23" t="s">
        <v>625</v>
      </c>
      <c r="Y140" s="23" t="s">
        <v>121</v>
      </c>
      <c r="Z140" s="23" t="s">
        <v>645</v>
      </c>
      <c r="AA140" s="26">
        <v>1</v>
      </c>
      <c r="AB140" s="50" t="s">
        <v>639</v>
      </c>
      <c r="AC140" s="27">
        <f t="shared" si="6"/>
        <v>1</v>
      </c>
      <c r="AD140" s="111"/>
      <c r="AE140" s="91"/>
    </row>
    <row r="141" spans="1:31" ht="135" x14ac:dyDescent="0.25">
      <c r="A141" s="91"/>
      <c r="B141" s="15">
        <v>62</v>
      </c>
      <c r="C141" s="16" t="s">
        <v>619</v>
      </c>
      <c r="D141" s="92"/>
      <c r="E141" s="92"/>
      <c r="F141" s="92"/>
      <c r="G141" s="92"/>
      <c r="H141" s="92"/>
      <c r="I141" s="129"/>
      <c r="J141" s="129"/>
      <c r="K141" s="129"/>
      <c r="L141" s="91"/>
      <c r="M141" s="91"/>
      <c r="N141" s="91"/>
      <c r="O141" s="92"/>
      <c r="P141" s="25" t="s">
        <v>646</v>
      </c>
      <c r="Q141" s="93"/>
      <c r="R141" s="93"/>
      <c r="S141" s="129"/>
      <c r="T141" s="119"/>
      <c r="U141" s="119"/>
      <c r="V141" s="111"/>
      <c r="W141" s="23" t="s">
        <v>647</v>
      </c>
      <c r="X141" s="23" t="s">
        <v>625</v>
      </c>
      <c r="Y141" s="23" t="s">
        <v>58</v>
      </c>
      <c r="Z141" s="23" t="s">
        <v>648</v>
      </c>
      <c r="AA141" s="26">
        <v>1</v>
      </c>
      <c r="AB141" s="50" t="s">
        <v>639</v>
      </c>
      <c r="AC141" s="27">
        <f t="shared" si="6"/>
        <v>1</v>
      </c>
      <c r="AD141" s="111"/>
      <c r="AE141" s="91"/>
    </row>
    <row r="142" spans="1:31" ht="150" x14ac:dyDescent="0.25">
      <c r="A142" s="91">
        <v>64</v>
      </c>
      <c r="B142" s="15">
        <v>64</v>
      </c>
      <c r="C142" s="16" t="s">
        <v>649</v>
      </c>
      <c r="D142" s="92" t="s">
        <v>649</v>
      </c>
      <c r="E142" s="92" t="s">
        <v>650</v>
      </c>
      <c r="F142" s="92" t="s">
        <v>37</v>
      </c>
      <c r="G142" s="92" t="s">
        <v>651</v>
      </c>
      <c r="H142" s="92" t="s">
        <v>652</v>
      </c>
      <c r="I142" s="129">
        <v>2</v>
      </c>
      <c r="J142" s="129">
        <v>1</v>
      </c>
      <c r="K142" s="129" t="s">
        <v>76</v>
      </c>
      <c r="L142" s="91" t="s">
        <v>77</v>
      </c>
      <c r="M142" s="91" t="s">
        <v>78</v>
      </c>
      <c r="N142" s="91" t="s">
        <v>79</v>
      </c>
      <c r="O142" s="92" t="s">
        <v>44</v>
      </c>
      <c r="P142" s="25" t="s">
        <v>653</v>
      </c>
      <c r="Q142" s="120">
        <v>0</v>
      </c>
      <c r="R142" s="120">
        <v>-1</v>
      </c>
      <c r="S142" s="120" t="s">
        <v>189</v>
      </c>
      <c r="T142" s="130" t="s">
        <v>190</v>
      </c>
      <c r="U142" s="130" t="s">
        <v>78</v>
      </c>
      <c r="V142" s="91" t="s">
        <v>79</v>
      </c>
      <c r="W142" s="23" t="s">
        <v>654</v>
      </c>
      <c r="X142" s="23" t="s">
        <v>66</v>
      </c>
      <c r="Y142" s="23" t="s">
        <v>102</v>
      </c>
      <c r="Z142" s="23" t="s">
        <v>655</v>
      </c>
      <c r="AA142" s="53">
        <f>(12/12)*100%</f>
        <v>1</v>
      </c>
      <c r="AB142" s="23" t="s">
        <v>656</v>
      </c>
      <c r="AC142" s="27">
        <f t="shared" si="6"/>
        <v>1</v>
      </c>
      <c r="AD142" s="91" t="s">
        <v>54</v>
      </c>
      <c r="AE142" s="91" t="s">
        <v>55</v>
      </c>
    </row>
    <row r="143" spans="1:31" ht="45" x14ac:dyDescent="0.25">
      <c r="A143" s="91"/>
      <c r="B143" s="15">
        <v>64</v>
      </c>
      <c r="C143" s="16" t="s">
        <v>649</v>
      </c>
      <c r="D143" s="92"/>
      <c r="E143" s="92"/>
      <c r="F143" s="92"/>
      <c r="G143" s="92"/>
      <c r="H143" s="92"/>
      <c r="I143" s="129"/>
      <c r="J143" s="129"/>
      <c r="K143" s="129"/>
      <c r="L143" s="91"/>
      <c r="M143" s="91"/>
      <c r="N143" s="91"/>
      <c r="O143" s="92"/>
      <c r="P143" s="25" t="s">
        <v>657</v>
      </c>
      <c r="Q143" s="120"/>
      <c r="R143" s="120"/>
      <c r="S143" s="120"/>
      <c r="T143" s="130"/>
      <c r="U143" s="130"/>
      <c r="V143" s="91"/>
      <c r="W143" s="23" t="s">
        <v>658</v>
      </c>
      <c r="X143" s="23" t="s">
        <v>66</v>
      </c>
      <c r="Y143" s="23" t="s">
        <v>121</v>
      </c>
      <c r="Z143" s="23" t="s">
        <v>659</v>
      </c>
      <c r="AA143" s="28" t="s">
        <v>91</v>
      </c>
      <c r="AB143" s="21" t="s">
        <v>660</v>
      </c>
      <c r="AC143" s="27" t="str">
        <f t="shared" si="6"/>
        <v>NA</v>
      </c>
      <c r="AD143" s="91"/>
      <c r="AE143" s="91"/>
    </row>
    <row r="144" spans="1:31" ht="90" x14ac:dyDescent="0.25">
      <c r="A144" s="91">
        <v>65</v>
      </c>
      <c r="B144" s="15">
        <v>65</v>
      </c>
      <c r="C144" s="16" t="s">
        <v>35</v>
      </c>
      <c r="D144" s="92" t="s">
        <v>35</v>
      </c>
      <c r="E144" s="92" t="s">
        <v>661</v>
      </c>
      <c r="F144" s="92" t="s">
        <v>37</v>
      </c>
      <c r="G144" s="92" t="s">
        <v>662</v>
      </c>
      <c r="H144" s="92" t="s">
        <v>663</v>
      </c>
      <c r="I144" s="129">
        <v>5</v>
      </c>
      <c r="J144" s="129">
        <v>4</v>
      </c>
      <c r="K144" s="129" t="s">
        <v>607</v>
      </c>
      <c r="L144" s="91" t="s">
        <v>608</v>
      </c>
      <c r="M144" s="91" t="s">
        <v>42</v>
      </c>
      <c r="N144" s="91" t="s">
        <v>43</v>
      </c>
      <c r="O144" s="92" t="s">
        <v>44</v>
      </c>
      <c r="P144" s="25" t="s">
        <v>664</v>
      </c>
      <c r="Q144" s="129">
        <v>3</v>
      </c>
      <c r="R144" s="129">
        <v>2</v>
      </c>
      <c r="S144" s="129" t="s">
        <v>46</v>
      </c>
      <c r="T144" s="92" t="s">
        <v>47</v>
      </c>
      <c r="U144" s="92" t="s">
        <v>48</v>
      </c>
      <c r="V144" s="91" t="s">
        <v>49</v>
      </c>
      <c r="W144" s="23" t="s">
        <v>665</v>
      </c>
      <c r="X144" s="23" t="s">
        <v>66</v>
      </c>
      <c r="Y144" s="23" t="s">
        <v>666</v>
      </c>
      <c r="Z144" s="23" t="s">
        <v>667</v>
      </c>
      <c r="AA144" s="53">
        <f>(2/2)*100%</f>
        <v>1</v>
      </c>
      <c r="AB144" s="23" t="s">
        <v>668</v>
      </c>
      <c r="AC144" s="27">
        <f t="shared" si="6"/>
        <v>1</v>
      </c>
      <c r="AD144" s="91" t="s">
        <v>54</v>
      </c>
      <c r="AE144" s="91" t="s">
        <v>55</v>
      </c>
    </row>
    <row r="145" spans="1:31" ht="75" x14ac:dyDescent="0.25">
      <c r="A145" s="91"/>
      <c r="B145" s="15">
        <v>65</v>
      </c>
      <c r="C145" s="16" t="s">
        <v>35</v>
      </c>
      <c r="D145" s="92"/>
      <c r="E145" s="92"/>
      <c r="F145" s="92"/>
      <c r="G145" s="92"/>
      <c r="H145" s="92"/>
      <c r="I145" s="129"/>
      <c r="J145" s="129"/>
      <c r="K145" s="129"/>
      <c r="L145" s="91"/>
      <c r="M145" s="91"/>
      <c r="N145" s="91"/>
      <c r="O145" s="92"/>
      <c r="P145" s="116" t="s">
        <v>669</v>
      </c>
      <c r="Q145" s="129"/>
      <c r="R145" s="129"/>
      <c r="S145" s="129"/>
      <c r="T145" s="92"/>
      <c r="U145" s="92"/>
      <c r="V145" s="91"/>
      <c r="W145" s="23" t="s">
        <v>670</v>
      </c>
      <c r="X145" s="23" t="s">
        <v>57</v>
      </c>
      <c r="Y145" s="23" t="s">
        <v>121</v>
      </c>
      <c r="Z145" s="23" t="s">
        <v>671</v>
      </c>
      <c r="AA145" s="22">
        <v>1</v>
      </c>
      <c r="AB145" s="23" t="s">
        <v>672</v>
      </c>
      <c r="AC145" s="126">
        <f t="shared" si="6"/>
        <v>1</v>
      </c>
      <c r="AD145" s="91"/>
      <c r="AE145" s="91"/>
    </row>
    <row r="146" spans="1:31" ht="75" x14ac:dyDescent="0.25">
      <c r="A146" s="91"/>
      <c r="B146" s="15">
        <v>65</v>
      </c>
      <c r="C146" s="16" t="s">
        <v>35</v>
      </c>
      <c r="D146" s="92"/>
      <c r="E146" s="92"/>
      <c r="F146" s="92"/>
      <c r="G146" s="92"/>
      <c r="H146" s="92"/>
      <c r="I146" s="129"/>
      <c r="J146" s="129"/>
      <c r="K146" s="129"/>
      <c r="L146" s="91"/>
      <c r="M146" s="91"/>
      <c r="N146" s="91"/>
      <c r="O146" s="92"/>
      <c r="P146" s="116"/>
      <c r="Q146" s="129"/>
      <c r="R146" s="129"/>
      <c r="S146" s="129"/>
      <c r="T146" s="92"/>
      <c r="U146" s="92"/>
      <c r="V146" s="91"/>
      <c r="W146" s="23" t="s">
        <v>673</v>
      </c>
      <c r="X146" s="23" t="s">
        <v>57</v>
      </c>
      <c r="Y146" s="23" t="s">
        <v>121</v>
      </c>
      <c r="Z146" s="23" t="s">
        <v>671</v>
      </c>
      <c r="AA146" s="22">
        <v>1</v>
      </c>
      <c r="AB146" s="23" t="s">
        <v>672</v>
      </c>
      <c r="AC146" s="127"/>
      <c r="AD146" s="91"/>
      <c r="AE146" s="91"/>
    </row>
    <row r="147" spans="1:31" ht="45" x14ac:dyDescent="0.25">
      <c r="A147" s="91"/>
      <c r="B147" s="15">
        <v>65</v>
      </c>
      <c r="C147" s="16" t="s">
        <v>35</v>
      </c>
      <c r="D147" s="92"/>
      <c r="E147" s="92"/>
      <c r="F147" s="92"/>
      <c r="G147" s="92"/>
      <c r="H147" s="92"/>
      <c r="I147" s="129"/>
      <c r="J147" s="129"/>
      <c r="K147" s="129"/>
      <c r="L147" s="91"/>
      <c r="M147" s="91"/>
      <c r="N147" s="91"/>
      <c r="O147" s="92"/>
      <c r="P147" s="25" t="s">
        <v>674</v>
      </c>
      <c r="Q147" s="129"/>
      <c r="R147" s="129"/>
      <c r="S147" s="129"/>
      <c r="T147" s="92"/>
      <c r="U147" s="92"/>
      <c r="V147" s="91"/>
      <c r="W147" s="23" t="s">
        <v>658</v>
      </c>
      <c r="X147" s="23" t="s">
        <v>66</v>
      </c>
      <c r="Y147" s="23" t="s">
        <v>121</v>
      </c>
      <c r="Z147" s="23" t="s">
        <v>659</v>
      </c>
      <c r="AA147" s="28" t="s">
        <v>91</v>
      </c>
      <c r="AB147" s="21" t="s">
        <v>660</v>
      </c>
      <c r="AC147" s="27" t="str">
        <f t="shared" si="6"/>
        <v>NA</v>
      </c>
      <c r="AD147" s="91"/>
      <c r="AE147" s="91"/>
    </row>
    <row r="148" spans="1:31" ht="75" x14ac:dyDescent="0.25">
      <c r="A148" s="91">
        <v>66</v>
      </c>
      <c r="B148" s="15">
        <v>66</v>
      </c>
      <c r="C148" s="16" t="s">
        <v>649</v>
      </c>
      <c r="D148" s="92" t="s">
        <v>675</v>
      </c>
      <c r="E148" s="92" t="s">
        <v>676</v>
      </c>
      <c r="F148" s="92" t="s">
        <v>37</v>
      </c>
      <c r="G148" s="92" t="s">
        <v>677</v>
      </c>
      <c r="H148" s="92" t="s">
        <v>678</v>
      </c>
      <c r="I148" s="129">
        <v>1</v>
      </c>
      <c r="J148" s="129">
        <v>2</v>
      </c>
      <c r="K148" s="129" t="s">
        <v>679</v>
      </c>
      <c r="L148" s="91" t="s">
        <v>190</v>
      </c>
      <c r="M148" s="91" t="s">
        <v>48</v>
      </c>
      <c r="N148" s="91" t="s">
        <v>79</v>
      </c>
      <c r="O148" s="92" t="s">
        <v>44</v>
      </c>
      <c r="P148" s="25" t="s">
        <v>680</v>
      </c>
      <c r="Q148" s="120">
        <v>-1</v>
      </c>
      <c r="R148" s="120">
        <v>0</v>
      </c>
      <c r="S148" s="120" t="s">
        <v>189</v>
      </c>
      <c r="T148" s="130" t="s">
        <v>190</v>
      </c>
      <c r="U148" s="130" t="s">
        <v>78</v>
      </c>
      <c r="V148" s="91" t="s">
        <v>79</v>
      </c>
      <c r="W148" s="23" t="s">
        <v>681</v>
      </c>
      <c r="X148" s="23" t="s">
        <v>57</v>
      </c>
      <c r="Y148" s="23" t="s">
        <v>121</v>
      </c>
      <c r="Z148" s="23" t="s">
        <v>671</v>
      </c>
      <c r="AA148" s="22">
        <v>1</v>
      </c>
      <c r="AB148" s="23" t="s">
        <v>672</v>
      </c>
      <c r="AC148" s="27">
        <f>+AA148</f>
        <v>1</v>
      </c>
      <c r="AD148" s="91" t="s">
        <v>54</v>
      </c>
      <c r="AE148" s="91" t="s">
        <v>55</v>
      </c>
    </row>
    <row r="149" spans="1:31" ht="60" x14ac:dyDescent="0.25">
      <c r="A149" s="91"/>
      <c r="B149" s="15">
        <v>66</v>
      </c>
      <c r="C149" s="16" t="s">
        <v>649</v>
      </c>
      <c r="D149" s="92"/>
      <c r="E149" s="92"/>
      <c r="F149" s="92"/>
      <c r="G149" s="92"/>
      <c r="H149" s="92"/>
      <c r="I149" s="129"/>
      <c r="J149" s="129"/>
      <c r="K149" s="129"/>
      <c r="L149" s="91"/>
      <c r="M149" s="91"/>
      <c r="N149" s="91"/>
      <c r="O149" s="92"/>
      <c r="P149" s="25" t="s">
        <v>682</v>
      </c>
      <c r="Q149" s="120"/>
      <c r="R149" s="120"/>
      <c r="S149" s="120"/>
      <c r="T149" s="130"/>
      <c r="U149" s="130"/>
      <c r="V149" s="91"/>
      <c r="W149" s="23" t="s">
        <v>683</v>
      </c>
      <c r="X149" s="23" t="s">
        <v>66</v>
      </c>
      <c r="Y149" s="23" t="s">
        <v>121</v>
      </c>
      <c r="Z149" s="23" t="s">
        <v>684</v>
      </c>
      <c r="AA149" s="24">
        <f>(42/42)*100%</f>
        <v>1</v>
      </c>
      <c r="AB149" s="21" t="s">
        <v>685</v>
      </c>
      <c r="AC149" s="27">
        <f>+AA149</f>
        <v>1</v>
      </c>
      <c r="AD149" s="91"/>
      <c r="AE149" s="91"/>
    </row>
    <row r="150" spans="1:31" ht="120" customHeight="1" x14ac:dyDescent="0.25">
      <c r="A150" s="16">
        <v>72</v>
      </c>
      <c r="B150" s="16">
        <v>72</v>
      </c>
      <c r="C150" s="16" t="s">
        <v>686</v>
      </c>
      <c r="D150" s="30" t="s">
        <v>686</v>
      </c>
      <c r="E150" s="30" t="s">
        <v>687</v>
      </c>
      <c r="F150" s="30" t="s">
        <v>37</v>
      </c>
      <c r="G150" s="30" t="s">
        <v>688</v>
      </c>
      <c r="H150" s="30" t="s">
        <v>689</v>
      </c>
      <c r="I150" s="36">
        <v>2</v>
      </c>
      <c r="J150" s="36">
        <v>3</v>
      </c>
      <c r="K150" s="37" t="s">
        <v>203</v>
      </c>
      <c r="L150" s="16" t="s">
        <v>77</v>
      </c>
      <c r="M150" s="16" t="s">
        <v>49</v>
      </c>
      <c r="N150" s="16" t="s">
        <v>49</v>
      </c>
      <c r="O150" s="30" t="s">
        <v>44</v>
      </c>
      <c r="P150" s="25" t="s">
        <v>690</v>
      </c>
      <c r="Q150" s="38">
        <v>0</v>
      </c>
      <c r="R150" s="38">
        <v>1</v>
      </c>
      <c r="S150" s="37" t="s">
        <v>189</v>
      </c>
      <c r="T150" s="39" t="s">
        <v>190</v>
      </c>
      <c r="U150" s="39" t="s">
        <v>78</v>
      </c>
      <c r="V150" s="16" t="s">
        <v>79</v>
      </c>
      <c r="W150" s="41" t="s">
        <v>691</v>
      </c>
      <c r="X150" s="23" t="s">
        <v>62</v>
      </c>
      <c r="Y150" s="23" t="s">
        <v>121</v>
      </c>
      <c r="Z150" s="23" t="s">
        <v>692</v>
      </c>
      <c r="AA150" s="54">
        <v>0.97019999999999995</v>
      </c>
      <c r="AB150" s="23" t="s">
        <v>693</v>
      </c>
      <c r="AC150" s="55">
        <f>+AA150</f>
        <v>0.97019999999999995</v>
      </c>
      <c r="AD150" s="16" t="s">
        <v>54</v>
      </c>
      <c r="AE150" s="15" t="s">
        <v>55</v>
      </c>
    </row>
    <row r="151" spans="1:31" ht="165" x14ac:dyDescent="0.25">
      <c r="A151" s="16">
        <v>76</v>
      </c>
      <c r="B151" s="16">
        <v>76</v>
      </c>
      <c r="C151" s="15" t="s">
        <v>236</v>
      </c>
      <c r="D151" s="30" t="s">
        <v>236</v>
      </c>
      <c r="E151" s="30" t="s">
        <v>694</v>
      </c>
      <c r="F151" s="30" t="s">
        <v>37</v>
      </c>
      <c r="G151" s="30" t="s">
        <v>695</v>
      </c>
      <c r="H151" s="30" t="s">
        <v>696</v>
      </c>
      <c r="I151" s="36">
        <v>3</v>
      </c>
      <c r="J151" s="36">
        <v>2</v>
      </c>
      <c r="K151" s="37" t="s">
        <v>46</v>
      </c>
      <c r="L151" s="16" t="s">
        <v>47</v>
      </c>
      <c r="M151" s="16" t="s">
        <v>48</v>
      </c>
      <c r="N151" s="16" t="s">
        <v>49</v>
      </c>
      <c r="O151" s="30" t="s">
        <v>44</v>
      </c>
      <c r="P151" s="25" t="s">
        <v>697</v>
      </c>
      <c r="Q151" s="38">
        <v>1</v>
      </c>
      <c r="R151" s="38">
        <v>0</v>
      </c>
      <c r="S151" s="37" t="s">
        <v>189</v>
      </c>
      <c r="T151" s="39" t="s">
        <v>190</v>
      </c>
      <c r="U151" s="39" t="s">
        <v>78</v>
      </c>
      <c r="V151" s="16" t="s">
        <v>79</v>
      </c>
      <c r="W151" s="23" t="s">
        <v>698</v>
      </c>
      <c r="X151" s="23" t="s">
        <v>101</v>
      </c>
      <c r="Y151" s="23" t="s">
        <v>58</v>
      </c>
      <c r="Z151" s="23" t="s">
        <v>699</v>
      </c>
      <c r="AA151" s="53">
        <f>(72%+49%+100%+77%)/4</f>
        <v>0.745</v>
      </c>
      <c r="AB151" s="23" t="s">
        <v>700</v>
      </c>
      <c r="AC151" s="27">
        <f>+AA151</f>
        <v>0.745</v>
      </c>
      <c r="AD151" s="16" t="s">
        <v>54</v>
      </c>
      <c r="AE151" s="15" t="s">
        <v>55</v>
      </c>
    </row>
    <row r="152" spans="1:31" ht="60" x14ac:dyDescent="0.25">
      <c r="A152" s="111">
        <v>81</v>
      </c>
      <c r="B152" s="16">
        <v>81</v>
      </c>
      <c r="C152" s="15" t="s">
        <v>236</v>
      </c>
      <c r="D152" s="92" t="s">
        <v>236</v>
      </c>
      <c r="E152" s="92" t="s">
        <v>701</v>
      </c>
      <c r="F152" s="92" t="s">
        <v>37</v>
      </c>
      <c r="G152" s="92" t="s">
        <v>702</v>
      </c>
      <c r="H152" s="92" t="s">
        <v>703</v>
      </c>
      <c r="I152" s="93">
        <v>2</v>
      </c>
      <c r="J152" s="93">
        <v>2</v>
      </c>
      <c r="K152" s="118" t="s">
        <v>118</v>
      </c>
      <c r="L152" s="111" t="s">
        <v>77</v>
      </c>
      <c r="M152" s="91" t="s">
        <v>48</v>
      </c>
      <c r="N152" s="91" t="s">
        <v>79</v>
      </c>
      <c r="O152" s="92" t="s">
        <v>44</v>
      </c>
      <c r="P152" s="116" t="s">
        <v>704</v>
      </c>
      <c r="Q152" s="117">
        <v>0</v>
      </c>
      <c r="R152" s="117">
        <v>0</v>
      </c>
      <c r="S152" s="118" t="s">
        <v>189</v>
      </c>
      <c r="T152" s="119" t="s">
        <v>190</v>
      </c>
      <c r="U152" s="119" t="s">
        <v>78</v>
      </c>
      <c r="V152" s="111" t="s">
        <v>79</v>
      </c>
      <c r="W152" s="121" t="s">
        <v>705</v>
      </c>
      <c r="X152" s="121" t="s">
        <v>242</v>
      </c>
      <c r="Y152" s="121" t="s">
        <v>121</v>
      </c>
      <c r="Z152" s="121" t="s">
        <v>314</v>
      </c>
      <c r="AA152" s="135" t="s">
        <v>244</v>
      </c>
      <c r="AB152" s="137" t="s">
        <v>315</v>
      </c>
      <c r="AC152" s="126" t="str">
        <f>+AA152</f>
        <v>Sin reporte</v>
      </c>
      <c r="AD152" s="111" t="s">
        <v>316</v>
      </c>
      <c r="AE152" s="91" t="s">
        <v>317</v>
      </c>
    </row>
    <row r="153" spans="1:31" ht="60" x14ac:dyDescent="0.25">
      <c r="A153" s="111"/>
      <c r="B153" s="16">
        <v>81</v>
      </c>
      <c r="C153" s="15" t="s">
        <v>236</v>
      </c>
      <c r="D153" s="92"/>
      <c r="E153" s="92"/>
      <c r="F153" s="92"/>
      <c r="G153" s="92"/>
      <c r="H153" s="92"/>
      <c r="I153" s="93"/>
      <c r="J153" s="93"/>
      <c r="K153" s="118"/>
      <c r="L153" s="111"/>
      <c r="M153" s="91"/>
      <c r="N153" s="91"/>
      <c r="O153" s="92"/>
      <c r="P153" s="116"/>
      <c r="Q153" s="117"/>
      <c r="R153" s="117"/>
      <c r="S153" s="118"/>
      <c r="T153" s="119"/>
      <c r="U153" s="119"/>
      <c r="V153" s="111"/>
      <c r="W153" s="121"/>
      <c r="X153" s="121"/>
      <c r="Y153" s="121"/>
      <c r="Z153" s="121"/>
      <c r="AA153" s="136"/>
      <c r="AB153" s="138"/>
      <c r="AC153" s="127"/>
      <c r="AD153" s="111"/>
      <c r="AE153" s="91"/>
    </row>
    <row r="154" spans="1:31" ht="75" x14ac:dyDescent="0.25">
      <c r="A154" s="111"/>
      <c r="B154" s="16">
        <v>81</v>
      </c>
      <c r="C154" s="15" t="s">
        <v>236</v>
      </c>
      <c r="D154" s="92"/>
      <c r="E154" s="92"/>
      <c r="F154" s="92"/>
      <c r="G154" s="92"/>
      <c r="H154" s="92"/>
      <c r="I154" s="93"/>
      <c r="J154" s="93"/>
      <c r="K154" s="118"/>
      <c r="L154" s="111"/>
      <c r="M154" s="91"/>
      <c r="N154" s="91"/>
      <c r="O154" s="92"/>
      <c r="P154" s="25" t="s">
        <v>706</v>
      </c>
      <c r="Q154" s="117"/>
      <c r="R154" s="117"/>
      <c r="S154" s="118"/>
      <c r="T154" s="119"/>
      <c r="U154" s="119"/>
      <c r="V154" s="111"/>
      <c r="W154" s="23" t="s">
        <v>707</v>
      </c>
      <c r="X154" s="23" t="s">
        <v>242</v>
      </c>
      <c r="Y154" s="23" t="s">
        <v>121</v>
      </c>
      <c r="Z154" s="23" t="s">
        <v>708</v>
      </c>
      <c r="AA154" s="44" t="s">
        <v>91</v>
      </c>
      <c r="AB154" s="23" t="s">
        <v>709</v>
      </c>
      <c r="AC154" s="27" t="str">
        <f t="shared" ref="AC154:AC174" si="7">+AA154</f>
        <v>NA</v>
      </c>
      <c r="AD154" s="111"/>
      <c r="AE154" s="91"/>
    </row>
    <row r="155" spans="1:31" ht="75" x14ac:dyDescent="0.25">
      <c r="A155" s="111"/>
      <c r="B155" s="16">
        <v>81</v>
      </c>
      <c r="C155" s="15" t="s">
        <v>236</v>
      </c>
      <c r="D155" s="92"/>
      <c r="E155" s="92"/>
      <c r="F155" s="92"/>
      <c r="G155" s="92"/>
      <c r="H155" s="92"/>
      <c r="I155" s="93"/>
      <c r="J155" s="93"/>
      <c r="K155" s="118"/>
      <c r="L155" s="111"/>
      <c r="M155" s="91"/>
      <c r="N155" s="91"/>
      <c r="O155" s="92"/>
      <c r="P155" s="25" t="s">
        <v>710</v>
      </c>
      <c r="Q155" s="117"/>
      <c r="R155" s="117"/>
      <c r="S155" s="118"/>
      <c r="T155" s="119"/>
      <c r="U155" s="119"/>
      <c r="V155" s="111"/>
      <c r="W155" s="23" t="s">
        <v>711</v>
      </c>
      <c r="X155" s="23" t="s">
        <v>242</v>
      </c>
      <c r="Y155" s="23" t="s">
        <v>121</v>
      </c>
      <c r="Z155" s="23" t="s">
        <v>712</v>
      </c>
      <c r="AA155" s="28" t="s">
        <v>244</v>
      </c>
      <c r="AB155" s="23" t="s">
        <v>713</v>
      </c>
      <c r="AC155" s="27" t="str">
        <f t="shared" si="7"/>
        <v>Sin reporte</v>
      </c>
      <c r="AD155" s="111"/>
      <c r="AE155" s="91"/>
    </row>
    <row r="156" spans="1:31" ht="81" customHeight="1" x14ac:dyDescent="0.25">
      <c r="A156" s="111"/>
      <c r="B156" s="16">
        <v>81</v>
      </c>
      <c r="C156" s="15" t="s">
        <v>236</v>
      </c>
      <c r="D156" s="92"/>
      <c r="E156" s="92"/>
      <c r="F156" s="92"/>
      <c r="G156" s="92"/>
      <c r="H156" s="92"/>
      <c r="I156" s="93"/>
      <c r="J156" s="93"/>
      <c r="K156" s="118"/>
      <c r="L156" s="111"/>
      <c r="M156" s="91"/>
      <c r="N156" s="91"/>
      <c r="O156" s="92"/>
      <c r="P156" s="25" t="s">
        <v>714</v>
      </c>
      <c r="Q156" s="117"/>
      <c r="R156" s="117"/>
      <c r="S156" s="118"/>
      <c r="T156" s="119"/>
      <c r="U156" s="119"/>
      <c r="V156" s="111"/>
      <c r="W156" s="23" t="s">
        <v>707</v>
      </c>
      <c r="X156" s="23" t="s">
        <v>242</v>
      </c>
      <c r="Y156" s="23" t="s">
        <v>121</v>
      </c>
      <c r="Z156" s="23" t="s">
        <v>715</v>
      </c>
      <c r="AA156" s="28" t="s">
        <v>244</v>
      </c>
      <c r="AB156" s="23" t="s">
        <v>713</v>
      </c>
      <c r="AC156" s="27" t="str">
        <f t="shared" si="7"/>
        <v>Sin reporte</v>
      </c>
      <c r="AD156" s="111"/>
      <c r="AE156" s="91"/>
    </row>
    <row r="157" spans="1:31" ht="60" x14ac:dyDescent="0.25">
      <c r="A157" s="91">
        <v>82</v>
      </c>
      <c r="B157" s="15">
        <v>82</v>
      </c>
      <c r="C157" s="15" t="s">
        <v>236</v>
      </c>
      <c r="D157" s="92" t="s">
        <v>236</v>
      </c>
      <c r="E157" s="92" t="s">
        <v>716</v>
      </c>
      <c r="F157" s="92" t="s">
        <v>37</v>
      </c>
      <c r="G157" s="92" t="s">
        <v>717</v>
      </c>
      <c r="H157" s="92" t="s">
        <v>718</v>
      </c>
      <c r="I157" s="129">
        <v>2</v>
      </c>
      <c r="J157" s="129">
        <v>2</v>
      </c>
      <c r="K157" s="129" t="s">
        <v>118</v>
      </c>
      <c r="L157" s="91" t="s">
        <v>77</v>
      </c>
      <c r="M157" s="111" t="s">
        <v>48</v>
      </c>
      <c r="N157" s="111" t="s">
        <v>79</v>
      </c>
      <c r="O157" s="92" t="s">
        <v>44</v>
      </c>
      <c r="P157" s="25" t="s">
        <v>719</v>
      </c>
      <c r="Q157" s="120">
        <v>0</v>
      </c>
      <c r="R157" s="120">
        <v>0</v>
      </c>
      <c r="S157" s="120" t="s">
        <v>189</v>
      </c>
      <c r="T157" s="130" t="s">
        <v>190</v>
      </c>
      <c r="U157" s="130" t="s">
        <v>78</v>
      </c>
      <c r="V157" s="91" t="s">
        <v>79</v>
      </c>
      <c r="W157" s="23" t="s">
        <v>720</v>
      </c>
      <c r="X157" s="23" t="s">
        <v>256</v>
      </c>
      <c r="Y157" s="23" t="s">
        <v>121</v>
      </c>
      <c r="Z157" s="23" t="s">
        <v>721</v>
      </c>
      <c r="AA157" s="26">
        <v>1</v>
      </c>
      <c r="AB157" s="23" t="s">
        <v>722</v>
      </c>
      <c r="AC157" s="27">
        <f t="shared" si="7"/>
        <v>1</v>
      </c>
      <c r="AD157" s="91" t="s">
        <v>54</v>
      </c>
      <c r="AE157" s="91" t="s">
        <v>55</v>
      </c>
    </row>
    <row r="158" spans="1:31" ht="75.95" customHeight="1" x14ac:dyDescent="0.25">
      <c r="A158" s="91"/>
      <c r="B158" s="15">
        <v>82</v>
      </c>
      <c r="C158" s="15" t="s">
        <v>236</v>
      </c>
      <c r="D158" s="92"/>
      <c r="E158" s="92"/>
      <c r="F158" s="92"/>
      <c r="G158" s="92"/>
      <c r="H158" s="92"/>
      <c r="I158" s="129"/>
      <c r="J158" s="129"/>
      <c r="K158" s="129"/>
      <c r="L158" s="91"/>
      <c r="M158" s="111"/>
      <c r="N158" s="111"/>
      <c r="O158" s="92"/>
      <c r="P158" s="25" t="s">
        <v>723</v>
      </c>
      <c r="Q158" s="120"/>
      <c r="R158" s="120"/>
      <c r="S158" s="120"/>
      <c r="T158" s="130"/>
      <c r="U158" s="130"/>
      <c r="V158" s="91"/>
      <c r="W158" s="23" t="s">
        <v>724</v>
      </c>
      <c r="X158" s="23" t="s">
        <v>256</v>
      </c>
      <c r="Y158" s="23" t="s">
        <v>121</v>
      </c>
      <c r="Z158" s="23" t="s">
        <v>725</v>
      </c>
      <c r="AA158" s="43" t="s">
        <v>91</v>
      </c>
      <c r="AB158" s="49" t="s">
        <v>726</v>
      </c>
      <c r="AC158" s="27" t="str">
        <f t="shared" si="7"/>
        <v>NA</v>
      </c>
      <c r="AD158" s="91"/>
      <c r="AE158" s="91"/>
    </row>
    <row r="159" spans="1:31" ht="58.5" customHeight="1" x14ac:dyDescent="0.25">
      <c r="A159" s="91"/>
      <c r="B159" s="15">
        <v>82</v>
      </c>
      <c r="C159" s="15" t="s">
        <v>236</v>
      </c>
      <c r="D159" s="92"/>
      <c r="E159" s="92"/>
      <c r="F159" s="92"/>
      <c r="G159" s="92"/>
      <c r="H159" s="92"/>
      <c r="I159" s="129"/>
      <c r="J159" s="129"/>
      <c r="K159" s="129"/>
      <c r="L159" s="91"/>
      <c r="M159" s="111"/>
      <c r="N159" s="111"/>
      <c r="O159" s="92"/>
      <c r="P159" s="25" t="s">
        <v>727</v>
      </c>
      <c r="Q159" s="120"/>
      <c r="R159" s="120"/>
      <c r="S159" s="120"/>
      <c r="T159" s="130"/>
      <c r="U159" s="130"/>
      <c r="V159" s="91"/>
      <c r="W159" s="23" t="s">
        <v>728</v>
      </c>
      <c r="X159" s="23" t="s">
        <v>242</v>
      </c>
      <c r="Y159" s="23" t="s">
        <v>121</v>
      </c>
      <c r="Z159" s="23" t="s">
        <v>729</v>
      </c>
      <c r="AA159" s="28" t="s">
        <v>244</v>
      </c>
      <c r="AB159" s="23" t="s">
        <v>245</v>
      </c>
      <c r="AC159" s="55" t="str">
        <f t="shared" si="7"/>
        <v>Sin reporte</v>
      </c>
      <c r="AD159" s="133"/>
      <c r="AE159" s="91"/>
    </row>
    <row r="160" spans="1:31" ht="63.95" customHeight="1" x14ac:dyDescent="0.25">
      <c r="A160" s="91">
        <v>83</v>
      </c>
      <c r="B160" s="15">
        <v>83</v>
      </c>
      <c r="C160" s="15" t="s">
        <v>236</v>
      </c>
      <c r="D160" s="92" t="s">
        <v>236</v>
      </c>
      <c r="E160" s="92" t="s">
        <v>730</v>
      </c>
      <c r="F160" s="92" t="s">
        <v>37</v>
      </c>
      <c r="G160" s="92" t="s">
        <v>731</v>
      </c>
      <c r="H160" s="92" t="s">
        <v>732</v>
      </c>
      <c r="I160" s="129">
        <v>3</v>
      </c>
      <c r="J160" s="129">
        <v>2</v>
      </c>
      <c r="K160" s="129" t="s">
        <v>46</v>
      </c>
      <c r="L160" s="91" t="s">
        <v>47</v>
      </c>
      <c r="M160" s="91" t="s">
        <v>48</v>
      </c>
      <c r="N160" s="91" t="s">
        <v>49</v>
      </c>
      <c r="O160" s="92" t="s">
        <v>44</v>
      </c>
      <c r="P160" s="25" t="s">
        <v>733</v>
      </c>
      <c r="Q160" s="129">
        <v>1</v>
      </c>
      <c r="R160" s="129">
        <v>0</v>
      </c>
      <c r="S160" s="129" t="s">
        <v>189</v>
      </c>
      <c r="T160" s="92" t="s">
        <v>190</v>
      </c>
      <c r="U160" s="92" t="s">
        <v>78</v>
      </c>
      <c r="V160" s="91" t="s">
        <v>79</v>
      </c>
      <c r="W160" s="23" t="s">
        <v>323</v>
      </c>
      <c r="X160" s="23" t="s">
        <v>242</v>
      </c>
      <c r="Y160" s="23" t="s">
        <v>121</v>
      </c>
      <c r="Z160" s="23" t="s">
        <v>734</v>
      </c>
      <c r="AA160" s="44" t="s">
        <v>244</v>
      </c>
      <c r="AB160" s="23" t="s">
        <v>735</v>
      </c>
      <c r="AC160" s="27" t="str">
        <f t="shared" si="7"/>
        <v>Sin reporte</v>
      </c>
      <c r="AD160" s="91" t="s">
        <v>316</v>
      </c>
      <c r="AE160" s="91" t="s">
        <v>317</v>
      </c>
    </row>
    <row r="161" spans="1:31" ht="90" x14ac:dyDescent="0.25">
      <c r="A161" s="91"/>
      <c r="B161" s="15">
        <v>83</v>
      </c>
      <c r="C161" s="15" t="s">
        <v>236</v>
      </c>
      <c r="D161" s="92"/>
      <c r="E161" s="92"/>
      <c r="F161" s="92"/>
      <c r="G161" s="92"/>
      <c r="H161" s="92"/>
      <c r="I161" s="129"/>
      <c r="J161" s="129"/>
      <c r="K161" s="129"/>
      <c r="L161" s="91"/>
      <c r="M161" s="91"/>
      <c r="N161" s="91"/>
      <c r="O161" s="92"/>
      <c r="P161" s="25" t="s">
        <v>736</v>
      </c>
      <c r="Q161" s="129"/>
      <c r="R161" s="129"/>
      <c r="S161" s="129"/>
      <c r="T161" s="92"/>
      <c r="U161" s="92"/>
      <c r="V161" s="91"/>
      <c r="W161" s="23" t="s">
        <v>737</v>
      </c>
      <c r="X161" s="23" t="s">
        <v>242</v>
      </c>
      <c r="Y161" s="23" t="s">
        <v>121</v>
      </c>
      <c r="Z161" s="23" t="s">
        <v>738</v>
      </c>
      <c r="AA161" s="28" t="s">
        <v>244</v>
      </c>
      <c r="AB161" s="23" t="s">
        <v>739</v>
      </c>
      <c r="AC161" s="27" t="str">
        <f t="shared" si="7"/>
        <v>Sin reporte</v>
      </c>
      <c r="AD161" s="91"/>
      <c r="AE161" s="91"/>
    </row>
    <row r="162" spans="1:31" ht="87.95" customHeight="1" x14ac:dyDescent="0.25">
      <c r="A162" s="91"/>
      <c r="B162" s="15">
        <v>83</v>
      </c>
      <c r="C162" s="15" t="s">
        <v>236</v>
      </c>
      <c r="D162" s="92"/>
      <c r="E162" s="92"/>
      <c r="F162" s="92"/>
      <c r="G162" s="92"/>
      <c r="H162" s="92"/>
      <c r="I162" s="129"/>
      <c r="J162" s="129"/>
      <c r="K162" s="129"/>
      <c r="L162" s="91"/>
      <c r="M162" s="91"/>
      <c r="N162" s="91"/>
      <c r="O162" s="92"/>
      <c r="P162" s="25" t="s">
        <v>740</v>
      </c>
      <c r="Q162" s="129"/>
      <c r="R162" s="129"/>
      <c r="S162" s="129"/>
      <c r="T162" s="92"/>
      <c r="U162" s="92"/>
      <c r="V162" s="91"/>
      <c r="W162" s="23" t="s">
        <v>741</v>
      </c>
      <c r="X162" s="23" t="s">
        <v>242</v>
      </c>
      <c r="Y162" s="23" t="s">
        <v>121</v>
      </c>
      <c r="Z162" s="23" t="s">
        <v>742</v>
      </c>
      <c r="AA162" s="28" t="s">
        <v>244</v>
      </c>
      <c r="AB162" s="23" t="s">
        <v>743</v>
      </c>
      <c r="AC162" s="27" t="str">
        <f t="shared" si="7"/>
        <v>Sin reporte</v>
      </c>
      <c r="AD162" s="91"/>
      <c r="AE162" s="91"/>
    </row>
    <row r="163" spans="1:31" ht="57.95" customHeight="1" x14ac:dyDescent="0.25">
      <c r="A163" s="91">
        <v>84</v>
      </c>
      <c r="B163" s="15">
        <v>84</v>
      </c>
      <c r="C163" s="15" t="s">
        <v>236</v>
      </c>
      <c r="D163" s="92" t="s">
        <v>236</v>
      </c>
      <c r="E163" s="92" t="s">
        <v>744</v>
      </c>
      <c r="F163" s="92" t="s">
        <v>37</v>
      </c>
      <c r="G163" s="92" t="s">
        <v>745</v>
      </c>
      <c r="H163" s="92" t="s">
        <v>746</v>
      </c>
      <c r="I163" s="129">
        <v>1</v>
      </c>
      <c r="J163" s="129">
        <v>1</v>
      </c>
      <c r="K163" s="129" t="s">
        <v>189</v>
      </c>
      <c r="L163" s="91" t="s">
        <v>190</v>
      </c>
      <c r="M163" s="91" t="s">
        <v>78</v>
      </c>
      <c r="N163" s="91" t="s">
        <v>79</v>
      </c>
      <c r="O163" s="92" t="s">
        <v>44</v>
      </c>
      <c r="P163" s="25" t="s">
        <v>747</v>
      </c>
      <c r="Q163" s="120">
        <v>-1</v>
      </c>
      <c r="R163" s="120">
        <v>-1</v>
      </c>
      <c r="S163" s="120" t="s">
        <v>189</v>
      </c>
      <c r="T163" s="130" t="s">
        <v>190</v>
      </c>
      <c r="U163" s="130" t="s">
        <v>78</v>
      </c>
      <c r="V163" s="91" t="s">
        <v>79</v>
      </c>
      <c r="W163" s="23" t="s">
        <v>748</v>
      </c>
      <c r="X163" s="23" t="s">
        <v>256</v>
      </c>
      <c r="Y163" s="34" t="s">
        <v>121</v>
      </c>
      <c r="Z163" s="23" t="s">
        <v>749</v>
      </c>
      <c r="AA163" s="26">
        <v>0.76</v>
      </c>
      <c r="AB163" s="23" t="s">
        <v>750</v>
      </c>
      <c r="AC163" s="27">
        <f t="shared" si="7"/>
        <v>0.76</v>
      </c>
      <c r="AD163" s="91" t="s">
        <v>54</v>
      </c>
      <c r="AE163" s="91" t="s">
        <v>55</v>
      </c>
    </row>
    <row r="164" spans="1:31" ht="135" x14ac:dyDescent="0.25">
      <c r="A164" s="91"/>
      <c r="B164" s="15">
        <v>84</v>
      </c>
      <c r="C164" s="15" t="s">
        <v>236</v>
      </c>
      <c r="D164" s="92"/>
      <c r="E164" s="92"/>
      <c r="F164" s="92"/>
      <c r="G164" s="92"/>
      <c r="H164" s="92"/>
      <c r="I164" s="129"/>
      <c r="J164" s="129"/>
      <c r="K164" s="129"/>
      <c r="L164" s="91"/>
      <c r="M164" s="91"/>
      <c r="N164" s="91"/>
      <c r="O164" s="92"/>
      <c r="P164" s="25" t="s">
        <v>751</v>
      </c>
      <c r="Q164" s="120"/>
      <c r="R164" s="120"/>
      <c r="S164" s="120"/>
      <c r="T164" s="130"/>
      <c r="U164" s="130"/>
      <c r="V164" s="91"/>
      <c r="W164" s="23" t="s">
        <v>752</v>
      </c>
      <c r="X164" s="23" t="s">
        <v>242</v>
      </c>
      <c r="Y164" s="34" t="s">
        <v>121</v>
      </c>
      <c r="Z164" s="23" t="s">
        <v>753</v>
      </c>
      <c r="AA164" s="28" t="s">
        <v>244</v>
      </c>
      <c r="AB164" s="23" t="s">
        <v>754</v>
      </c>
      <c r="AC164" s="55" t="str">
        <f t="shared" si="7"/>
        <v>Sin reporte</v>
      </c>
      <c r="AD164" s="133"/>
      <c r="AE164" s="91"/>
    </row>
    <row r="165" spans="1:31" ht="161.1" customHeight="1" x14ac:dyDescent="0.25">
      <c r="A165" s="91"/>
      <c r="B165" s="15">
        <v>84</v>
      </c>
      <c r="C165" s="15" t="s">
        <v>236</v>
      </c>
      <c r="D165" s="92"/>
      <c r="E165" s="92"/>
      <c r="F165" s="92"/>
      <c r="G165" s="92"/>
      <c r="H165" s="92"/>
      <c r="I165" s="129"/>
      <c r="J165" s="129"/>
      <c r="K165" s="129"/>
      <c r="L165" s="91"/>
      <c r="M165" s="91"/>
      <c r="N165" s="91"/>
      <c r="O165" s="92"/>
      <c r="P165" s="25" t="s">
        <v>755</v>
      </c>
      <c r="Q165" s="120"/>
      <c r="R165" s="120"/>
      <c r="S165" s="120"/>
      <c r="T165" s="130"/>
      <c r="U165" s="130"/>
      <c r="V165" s="91"/>
      <c r="W165" s="23" t="s">
        <v>756</v>
      </c>
      <c r="X165" s="23" t="s">
        <v>242</v>
      </c>
      <c r="Y165" s="23" t="s">
        <v>121</v>
      </c>
      <c r="Z165" s="23" t="s">
        <v>757</v>
      </c>
      <c r="AA165" s="28" t="s">
        <v>244</v>
      </c>
      <c r="AB165" s="23" t="s">
        <v>758</v>
      </c>
      <c r="AC165" s="27" t="str">
        <f t="shared" si="7"/>
        <v>Sin reporte</v>
      </c>
      <c r="AD165" s="133"/>
      <c r="AE165" s="91"/>
    </row>
    <row r="166" spans="1:31" ht="75" x14ac:dyDescent="0.25">
      <c r="A166" s="91"/>
      <c r="B166" s="15">
        <v>84</v>
      </c>
      <c r="C166" s="15" t="s">
        <v>236</v>
      </c>
      <c r="D166" s="92"/>
      <c r="E166" s="92"/>
      <c r="F166" s="92"/>
      <c r="G166" s="92"/>
      <c r="H166" s="92"/>
      <c r="I166" s="129"/>
      <c r="J166" s="129"/>
      <c r="K166" s="129"/>
      <c r="L166" s="91"/>
      <c r="M166" s="91"/>
      <c r="N166" s="91"/>
      <c r="O166" s="92"/>
      <c r="P166" s="25" t="s">
        <v>759</v>
      </c>
      <c r="Q166" s="120"/>
      <c r="R166" s="120"/>
      <c r="S166" s="120"/>
      <c r="T166" s="130"/>
      <c r="U166" s="130"/>
      <c r="V166" s="91"/>
      <c r="W166" s="23" t="s">
        <v>760</v>
      </c>
      <c r="X166" s="23" t="s">
        <v>242</v>
      </c>
      <c r="Y166" s="23" t="s">
        <v>121</v>
      </c>
      <c r="Z166" s="23" t="s">
        <v>761</v>
      </c>
      <c r="AA166" s="28" t="s">
        <v>244</v>
      </c>
      <c r="AB166" s="23" t="s">
        <v>762</v>
      </c>
      <c r="AC166" s="27" t="str">
        <f t="shared" si="7"/>
        <v>Sin reporte</v>
      </c>
      <c r="AD166" s="133"/>
      <c r="AE166" s="91"/>
    </row>
    <row r="167" spans="1:31" ht="90" x14ac:dyDescent="0.25">
      <c r="A167" s="91"/>
      <c r="B167" s="15">
        <v>84</v>
      </c>
      <c r="C167" s="15" t="s">
        <v>236</v>
      </c>
      <c r="D167" s="92"/>
      <c r="E167" s="92"/>
      <c r="F167" s="92"/>
      <c r="G167" s="92"/>
      <c r="H167" s="92"/>
      <c r="I167" s="129"/>
      <c r="J167" s="129"/>
      <c r="K167" s="129"/>
      <c r="L167" s="91"/>
      <c r="M167" s="91"/>
      <c r="N167" s="91"/>
      <c r="O167" s="92"/>
      <c r="P167" s="25" t="s">
        <v>763</v>
      </c>
      <c r="Q167" s="120"/>
      <c r="R167" s="120"/>
      <c r="S167" s="120"/>
      <c r="T167" s="130"/>
      <c r="U167" s="130"/>
      <c r="V167" s="91"/>
      <c r="W167" s="23" t="s">
        <v>764</v>
      </c>
      <c r="X167" s="23" t="s">
        <v>242</v>
      </c>
      <c r="Y167" s="23" t="s">
        <v>121</v>
      </c>
      <c r="Z167" s="23" t="s">
        <v>765</v>
      </c>
      <c r="AA167" s="28" t="s">
        <v>91</v>
      </c>
      <c r="AB167" s="23" t="s">
        <v>766</v>
      </c>
      <c r="AC167" s="27" t="str">
        <f t="shared" si="7"/>
        <v>NA</v>
      </c>
      <c r="AD167" s="133"/>
      <c r="AE167" s="91"/>
    </row>
    <row r="168" spans="1:31" ht="120" x14ac:dyDescent="0.25">
      <c r="A168" s="91">
        <v>85</v>
      </c>
      <c r="B168" s="15">
        <v>85</v>
      </c>
      <c r="C168" s="15" t="s">
        <v>236</v>
      </c>
      <c r="D168" s="92" t="s">
        <v>236</v>
      </c>
      <c r="E168" s="92" t="s">
        <v>767</v>
      </c>
      <c r="F168" s="92" t="s">
        <v>37</v>
      </c>
      <c r="G168" s="92" t="s">
        <v>768</v>
      </c>
      <c r="H168" s="92" t="s">
        <v>769</v>
      </c>
      <c r="I168" s="129">
        <v>3</v>
      </c>
      <c r="J168" s="129">
        <v>2</v>
      </c>
      <c r="K168" s="129" t="s">
        <v>46</v>
      </c>
      <c r="L168" s="91" t="s">
        <v>47</v>
      </c>
      <c r="M168" s="91" t="s">
        <v>48</v>
      </c>
      <c r="N168" s="91" t="s">
        <v>49</v>
      </c>
      <c r="O168" s="92" t="s">
        <v>44</v>
      </c>
      <c r="P168" s="25" t="s">
        <v>770</v>
      </c>
      <c r="Q168" s="129">
        <v>1</v>
      </c>
      <c r="R168" s="129">
        <v>0</v>
      </c>
      <c r="S168" s="129" t="s">
        <v>189</v>
      </c>
      <c r="T168" s="92" t="s">
        <v>190</v>
      </c>
      <c r="U168" s="92" t="s">
        <v>78</v>
      </c>
      <c r="V168" s="91" t="s">
        <v>79</v>
      </c>
      <c r="W168" s="23" t="s">
        <v>771</v>
      </c>
      <c r="X168" s="23" t="s">
        <v>242</v>
      </c>
      <c r="Y168" s="23" t="s">
        <v>121</v>
      </c>
      <c r="Z168" s="23" t="s">
        <v>738</v>
      </c>
      <c r="AA168" s="44" t="s">
        <v>244</v>
      </c>
      <c r="AB168" s="23" t="s">
        <v>772</v>
      </c>
      <c r="AC168" s="27" t="str">
        <f t="shared" si="7"/>
        <v>Sin reporte</v>
      </c>
      <c r="AD168" s="91" t="s">
        <v>316</v>
      </c>
      <c r="AE168" s="91" t="s">
        <v>317</v>
      </c>
    </row>
    <row r="169" spans="1:31" ht="120" x14ac:dyDescent="0.25">
      <c r="A169" s="91"/>
      <c r="B169" s="15">
        <v>85</v>
      </c>
      <c r="C169" s="15" t="s">
        <v>236</v>
      </c>
      <c r="D169" s="92"/>
      <c r="E169" s="92"/>
      <c r="F169" s="92"/>
      <c r="G169" s="92"/>
      <c r="H169" s="92"/>
      <c r="I169" s="129"/>
      <c r="J169" s="129"/>
      <c r="K169" s="129"/>
      <c r="L169" s="91"/>
      <c r="M169" s="91"/>
      <c r="N169" s="91"/>
      <c r="O169" s="92"/>
      <c r="P169" s="25" t="s">
        <v>773</v>
      </c>
      <c r="Q169" s="129"/>
      <c r="R169" s="129"/>
      <c r="S169" s="129"/>
      <c r="T169" s="92"/>
      <c r="U169" s="92"/>
      <c r="V169" s="91"/>
      <c r="W169" s="23" t="s">
        <v>774</v>
      </c>
      <c r="X169" s="23" t="s">
        <v>242</v>
      </c>
      <c r="Y169" s="23" t="s">
        <v>121</v>
      </c>
      <c r="Z169" s="23" t="s">
        <v>775</v>
      </c>
      <c r="AA169" s="28" t="s">
        <v>91</v>
      </c>
      <c r="AB169" s="23" t="s">
        <v>776</v>
      </c>
      <c r="AC169" s="55" t="str">
        <f t="shared" si="7"/>
        <v>NA</v>
      </c>
      <c r="AD169" s="91"/>
      <c r="AE169" s="91"/>
    </row>
    <row r="170" spans="1:31" ht="135" x14ac:dyDescent="0.25">
      <c r="A170" s="91"/>
      <c r="B170" s="15">
        <v>85</v>
      </c>
      <c r="C170" s="15" t="s">
        <v>236</v>
      </c>
      <c r="D170" s="92"/>
      <c r="E170" s="92"/>
      <c r="F170" s="92"/>
      <c r="G170" s="92"/>
      <c r="H170" s="92"/>
      <c r="I170" s="129"/>
      <c r="J170" s="129"/>
      <c r="K170" s="129"/>
      <c r="L170" s="91"/>
      <c r="M170" s="91"/>
      <c r="N170" s="91"/>
      <c r="O170" s="92"/>
      <c r="P170" s="25" t="s">
        <v>777</v>
      </c>
      <c r="Q170" s="129"/>
      <c r="R170" s="129"/>
      <c r="S170" s="129"/>
      <c r="T170" s="92"/>
      <c r="U170" s="92"/>
      <c r="V170" s="91"/>
      <c r="W170" s="23" t="s">
        <v>778</v>
      </c>
      <c r="X170" s="23" t="s">
        <v>242</v>
      </c>
      <c r="Y170" s="23" t="s">
        <v>121</v>
      </c>
      <c r="Z170" s="23" t="s">
        <v>779</v>
      </c>
      <c r="AA170" s="28" t="s">
        <v>244</v>
      </c>
      <c r="AB170" s="23" t="s">
        <v>780</v>
      </c>
      <c r="AC170" s="27" t="str">
        <f t="shared" si="7"/>
        <v>Sin reporte</v>
      </c>
      <c r="AD170" s="91"/>
      <c r="AE170" s="91"/>
    </row>
    <row r="171" spans="1:31" ht="75" x14ac:dyDescent="0.25">
      <c r="A171" s="91">
        <v>87</v>
      </c>
      <c r="B171" s="15">
        <v>87</v>
      </c>
      <c r="C171" s="15" t="s">
        <v>236</v>
      </c>
      <c r="D171" s="92" t="s">
        <v>236</v>
      </c>
      <c r="E171" s="92" t="s">
        <v>781</v>
      </c>
      <c r="F171" s="92" t="s">
        <v>37</v>
      </c>
      <c r="G171" s="92" t="s">
        <v>782</v>
      </c>
      <c r="H171" s="92" t="s">
        <v>783</v>
      </c>
      <c r="I171" s="129">
        <v>1</v>
      </c>
      <c r="J171" s="129">
        <v>1</v>
      </c>
      <c r="K171" s="129" t="s">
        <v>189</v>
      </c>
      <c r="L171" s="91" t="s">
        <v>190</v>
      </c>
      <c r="M171" s="91" t="s">
        <v>78</v>
      </c>
      <c r="N171" s="91" t="s">
        <v>79</v>
      </c>
      <c r="O171" s="92" t="s">
        <v>44</v>
      </c>
      <c r="P171" s="25" t="s">
        <v>784</v>
      </c>
      <c r="Q171" s="120">
        <v>-1</v>
      </c>
      <c r="R171" s="120">
        <v>-1</v>
      </c>
      <c r="S171" s="120" t="s">
        <v>189</v>
      </c>
      <c r="T171" s="130" t="s">
        <v>190</v>
      </c>
      <c r="U171" s="130" t="s">
        <v>78</v>
      </c>
      <c r="V171" s="91" t="s">
        <v>79</v>
      </c>
      <c r="W171" s="23" t="s">
        <v>785</v>
      </c>
      <c r="X171" s="23" t="s">
        <v>242</v>
      </c>
      <c r="Y171" s="23" t="s">
        <v>121</v>
      </c>
      <c r="Z171" s="23" t="s">
        <v>786</v>
      </c>
      <c r="AA171" s="44" t="s">
        <v>244</v>
      </c>
      <c r="AB171" s="23" t="s">
        <v>787</v>
      </c>
      <c r="AC171" s="27" t="str">
        <f t="shared" si="7"/>
        <v>Sin reporte</v>
      </c>
      <c r="AD171" s="91" t="s">
        <v>316</v>
      </c>
      <c r="AE171" s="91" t="s">
        <v>317</v>
      </c>
    </row>
    <row r="172" spans="1:31" ht="75" x14ac:dyDescent="0.25">
      <c r="A172" s="91"/>
      <c r="B172" s="15">
        <v>87</v>
      </c>
      <c r="C172" s="15" t="s">
        <v>236</v>
      </c>
      <c r="D172" s="92"/>
      <c r="E172" s="92"/>
      <c r="F172" s="92"/>
      <c r="G172" s="92"/>
      <c r="H172" s="92"/>
      <c r="I172" s="129"/>
      <c r="J172" s="129"/>
      <c r="K172" s="129"/>
      <c r="L172" s="91"/>
      <c r="M172" s="91"/>
      <c r="N172" s="91"/>
      <c r="O172" s="92"/>
      <c r="P172" s="25" t="s">
        <v>759</v>
      </c>
      <c r="Q172" s="120"/>
      <c r="R172" s="120"/>
      <c r="S172" s="120"/>
      <c r="T172" s="130"/>
      <c r="U172" s="130"/>
      <c r="V172" s="91"/>
      <c r="W172" s="23" t="s">
        <v>760</v>
      </c>
      <c r="X172" s="23" t="s">
        <v>242</v>
      </c>
      <c r="Y172" s="23" t="s">
        <v>121</v>
      </c>
      <c r="Z172" s="23" t="s">
        <v>761</v>
      </c>
      <c r="AA172" s="28" t="s">
        <v>244</v>
      </c>
      <c r="AB172" s="23" t="s">
        <v>762</v>
      </c>
      <c r="AC172" s="27" t="str">
        <f t="shared" si="7"/>
        <v>Sin reporte</v>
      </c>
      <c r="AD172" s="91"/>
      <c r="AE172" s="91"/>
    </row>
    <row r="173" spans="1:31" ht="90" x14ac:dyDescent="0.25">
      <c r="A173" s="91">
        <v>90</v>
      </c>
      <c r="B173" s="15">
        <v>90</v>
      </c>
      <c r="C173" s="16" t="s">
        <v>35</v>
      </c>
      <c r="D173" s="92" t="s">
        <v>35</v>
      </c>
      <c r="E173" s="92" t="s">
        <v>788</v>
      </c>
      <c r="F173" s="92" t="s">
        <v>37</v>
      </c>
      <c r="G173" s="92" t="s">
        <v>789</v>
      </c>
      <c r="H173" s="92" t="s">
        <v>790</v>
      </c>
      <c r="I173" s="129">
        <v>4</v>
      </c>
      <c r="J173" s="129">
        <v>4</v>
      </c>
      <c r="K173" s="129" t="s">
        <v>40</v>
      </c>
      <c r="L173" s="91" t="s">
        <v>41</v>
      </c>
      <c r="M173" s="91" t="s">
        <v>42</v>
      </c>
      <c r="N173" s="91" t="s">
        <v>43</v>
      </c>
      <c r="O173" s="92" t="s">
        <v>44</v>
      </c>
      <c r="P173" s="25" t="s">
        <v>791</v>
      </c>
      <c r="Q173" s="129">
        <v>4</v>
      </c>
      <c r="R173" s="129">
        <v>4</v>
      </c>
      <c r="S173" s="129" t="s">
        <v>40</v>
      </c>
      <c r="T173" s="92" t="s">
        <v>41</v>
      </c>
      <c r="U173" s="92" t="s">
        <v>42</v>
      </c>
      <c r="V173" s="91" t="s">
        <v>43</v>
      </c>
      <c r="W173" s="23" t="s">
        <v>792</v>
      </c>
      <c r="X173" s="23" t="s">
        <v>242</v>
      </c>
      <c r="Y173" s="23" t="s">
        <v>121</v>
      </c>
      <c r="Z173" s="23" t="s">
        <v>793</v>
      </c>
      <c r="AA173" s="44" t="s">
        <v>244</v>
      </c>
      <c r="AB173" s="23" t="s">
        <v>762</v>
      </c>
      <c r="AC173" s="27" t="str">
        <f t="shared" si="7"/>
        <v>Sin reporte</v>
      </c>
      <c r="AD173" s="91" t="s">
        <v>316</v>
      </c>
      <c r="AE173" s="91" t="s">
        <v>317</v>
      </c>
    </row>
    <row r="174" spans="1:31" ht="105" x14ac:dyDescent="0.25">
      <c r="A174" s="91"/>
      <c r="B174" s="15">
        <v>90</v>
      </c>
      <c r="C174" s="16" t="s">
        <v>35</v>
      </c>
      <c r="D174" s="92"/>
      <c r="E174" s="92"/>
      <c r="F174" s="92"/>
      <c r="G174" s="92"/>
      <c r="H174" s="92"/>
      <c r="I174" s="129"/>
      <c r="J174" s="129"/>
      <c r="K174" s="129"/>
      <c r="L174" s="91"/>
      <c r="M174" s="91"/>
      <c r="N174" s="91"/>
      <c r="O174" s="92"/>
      <c r="P174" s="25" t="s">
        <v>794</v>
      </c>
      <c r="Q174" s="129"/>
      <c r="R174" s="129"/>
      <c r="S174" s="129"/>
      <c r="T174" s="92"/>
      <c r="U174" s="92"/>
      <c r="V174" s="91"/>
      <c r="W174" s="23" t="s">
        <v>795</v>
      </c>
      <c r="X174" s="23" t="s">
        <v>242</v>
      </c>
      <c r="Y174" s="23" t="s">
        <v>121</v>
      </c>
      <c r="Z174" s="23" t="s">
        <v>796</v>
      </c>
      <c r="AA174" s="28" t="s">
        <v>244</v>
      </c>
      <c r="AB174" s="23" t="s">
        <v>762</v>
      </c>
      <c r="AC174" s="27" t="str">
        <f t="shared" si="7"/>
        <v>Sin reporte</v>
      </c>
      <c r="AD174" s="91"/>
      <c r="AE174" s="91"/>
    </row>
    <row r="175" spans="1:31" ht="78.95" customHeight="1" x14ac:dyDescent="0.25">
      <c r="A175" s="92">
        <v>102</v>
      </c>
      <c r="B175" s="30">
        <v>102</v>
      </c>
      <c r="C175" s="39" t="s">
        <v>797</v>
      </c>
      <c r="D175" s="92" t="s">
        <v>797</v>
      </c>
      <c r="E175" s="92" t="s">
        <v>798</v>
      </c>
      <c r="F175" s="92" t="s">
        <v>37</v>
      </c>
      <c r="G175" s="92" t="s">
        <v>799</v>
      </c>
      <c r="H175" s="92" t="s">
        <v>800</v>
      </c>
      <c r="I175" s="93">
        <v>3</v>
      </c>
      <c r="J175" s="93">
        <v>4</v>
      </c>
      <c r="K175" s="118" t="s">
        <v>801</v>
      </c>
      <c r="L175" s="111" t="s">
        <v>47</v>
      </c>
      <c r="M175" s="111" t="s">
        <v>42</v>
      </c>
      <c r="N175" s="111" t="s">
        <v>43</v>
      </c>
      <c r="O175" s="92" t="s">
        <v>44</v>
      </c>
      <c r="P175" s="116" t="s">
        <v>802</v>
      </c>
      <c r="Q175" s="117">
        <v>2</v>
      </c>
      <c r="R175" s="117">
        <v>3</v>
      </c>
      <c r="S175" s="118" t="s">
        <v>203</v>
      </c>
      <c r="T175" s="119" t="s">
        <v>77</v>
      </c>
      <c r="U175" s="119" t="s">
        <v>49</v>
      </c>
      <c r="V175" s="111" t="s">
        <v>49</v>
      </c>
      <c r="W175" s="23" t="s">
        <v>803</v>
      </c>
      <c r="X175" s="23" t="s">
        <v>62</v>
      </c>
      <c r="Y175" s="23" t="s">
        <v>121</v>
      </c>
      <c r="Z175" s="23" t="s">
        <v>804</v>
      </c>
      <c r="AA175" s="26">
        <v>1</v>
      </c>
      <c r="AB175" s="23" t="s">
        <v>805</v>
      </c>
      <c r="AC175" s="131">
        <f>AVERAGE(AA175:AA177)</f>
        <v>0.99751614505712871</v>
      </c>
      <c r="AD175" s="111" t="s">
        <v>54</v>
      </c>
      <c r="AE175" s="91" t="s">
        <v>55</v>
      </c>
    </row>
    <row r="176" spans="1:31" ht="72.95" customHeight="1" x14ac:dyDescent="0.25">
      <c r="A176" s="92"/>
      <c r="B176" s="30">
        <v>102</v>
      </c>
      <c r="C176" s="39" t="s">
        <v>797</v>
      </c>
      <c r="D176" s="92"/>
      <c r="E176" s="92"/>
      <c r="F176" s="92"/>
      <c r="G176" s="92"/>
      <c r="H176" s="92"/>
      <c r="I176" s="93"/>
      <c r="J176" s="93"/>
      <c r="K176" s="118"/>
      <c r="L176" s="111"/>
      <c r="M176" s="111"/>
      <c r="N176" s="111"/>
      <c r="O176" s="92"/>
      <c r="P176" s="116"/>
      <c r="Q176" s="117"/>
      <c r="R176" s="117"/>
      <c r="S176" s="118"/>
      <c r="T176" s="119"/>
      <c r="U176" s="119"/>
      <c r="V176" s="111"/>
      <c r="W176" s="23" t="s">
        <v>806</v>
      </c>
      <c r="X176" s="23" t="s">
        <v>62</v>
      </c>
      <c r="Y176" s="23" t="s">
        <v>121</v>
      </c>
      <c r="Z176" s="23" t="s">
        <v>807</v>
      </c>
      <c r="AA176" s="22">
        <f>1332/1342</f>
        <v>0.99254843517138602</v>
      </c>
      <c r="AB176" s="23" t="s">
        <v>808</v>
      </c>
      <c r="AC176" s="139"/>
      <c r="AD176" s="111"/>
      <c r="AE176" s="91"/>
    </row>
    <row r="177" spans="1:31" ht="78" customHeight="1" x14ac:dyDescent="0.25">
      <c r="A177" s="92"/>
      <c r="B177" s="30">
        <v>102</v>
      </c>
      <c r="C177" s="39" t="s">
        <v>797</v>
      </c>
      <c r="D177" s="92"/>
      <c r="E177" s="92"/>
      <c r="F177" s="92"/>
      <c r="G177" s="92"/>
      <c r="H177" s="92"/>
      <c r="I177" s="93"/>
      <c r="J177" s="93"/>
      <c r="K177" s="118"/>
      <c r="L177" s="111"/>
      <c r="M177" s="111"/>
      <c r="N177" s="111"/>
      <c r="O177" s="92"/>
      <c r="P177" s="116"/>
      <c r="Q177" s="117"/>
      <c r="R177" s="117"/>
      <c r="S177" s="118"/>
      <c r="T177" s="119"/>
      <c r="U177" s="119"/>
      <c r="V177" s="111"/>
      <c r="W177" s="57" t="s">
        <v>809</v>
      </c>
      <c r="X177" s="23" t="s">
        <v>57</v>
      </c>
      <c r="Y177" s="57" t="s">
        <v>121</v>
      </c>
      <c r="Z177" s="57" t="s">
        <v>810</v>
      </c>
      <c r="AA177" s="22">
        <v>1</v>
      </c>
      <c r="AB177" s="23" t="s">
        <v>811</v>
      </c>
      <c r="AC177" s="127"/>
      <c r="AD177" s="111"/>
      <c r="AE177" s="91"/>
    </row>
    <row r="178" spans="1:31" ht="105" x14ac:dyDescent="0.25">
      <c r="A178" s="16">
        <v>104</v>
      </c>
      <c r="B178" s="16">
        <v>104</v>
      </c>
      <c r="C178" s="16" t="s">
        <v>35</v>
      </c>
      <c r="D178" s="30" t="s">
        <v>35</v>
      </c>
      <c r="E178" s="30" t="s">
        <v>812</v>
      </c>
      <c r="F178" s="30" t="s">
        <v>813</v>
      </c>
      <c r="G178" s="30" t="s">
        <v>814</v>
      </c>
      <c r="H178" s="30" t="s">
        <v>815</v>
      </c>
      <c r="I178" s="36">
        <v>2</v>
      </c>
      <c r="J178" s="36">
        <v>2</v>
      </c>
      <c r="K178" s="37" t="s">
        <v>118</v>
      </c>
      <c r="L178" s="16" t="s">
        <v>77</v>
      </c>
      <c r="M178" s="16" t="s">
        <v>48</v>
      </c>
      <c r="N178" s="16" t="s">
        <v>79</v>
      </c>
      <c r="O178" s="30" t="s">
        <v>44</v>
      </c>
      <c r="P178" s="30" t="s">
        <v>816</v>
      </c>
      <c r="Q178" s="38">
        <v>2</v>
      </c>
      <c r="R178" s="36">
        <v>2</v>
      </c>
      <c r="S178" s="37" t="s">
        <v>118</v>
      </c>
      <c r="T178" s="39" t="s">
        <v>77</v>
      </c>
      <c r="U178" s="39" t="s">
        <v>48</v>
      </c>
      <c r="V178" s="16" t="s">
        <v>79</v>
      </c>
      <c r="W178" s="23" t="s">
        <v>817</v>
      </c>
      <c r="X178" s="23" t="s">
        <v>62</v>
      </c>
      <c r="Y178" s="57" t="s">
        <v>121</v>
      </c>
      <c r="Z178" s="23" t="s">
        <v>818</v>
      </c>
      <c r="AA178" s="22">
        <f>673/676</f>
        <v>0.99556213017751483</v>
      </c>
      <c r="AB178" s="23" t="s">
        <v>819</v>
      </c>
      <c r="AC178" s="55">
        <f>+AA178</f>
        <v>0.99556213017751483</v>
      </c>
      <c r="AD178" s="16" t="s">
        <v>54</v>
      </c>
      <c r="AE178" s="15" t="s">
        <v>55</v>
      </c>
    </row>
    <row r="179" spans="1:31" ht="135" x14ac:dyDescent="0.25">
      <c r="A179" s="91">
        <v>105</v>
      </c>
      <c r="B179" s="15">
        <v>105</v>
      </c>
      <c r="C179" s="16" t="s">
        <v>155</v>
      </c>
      <c r="D179" s="92" t="s">
        <v>156</v>
      </c>
      <c r="E179" s="92" t="s">
        <v>820</v>
      </c>
      <c r="F179" s="92" t="s">
        <v>37</v>
      </c>
      <c r="G179" s="92" t="s">
        <v>821</v>
      </c>
      <c r="H179" s="92" t="s">
        <v>822</v>
      </c>
      <c r="I179" s="129">
        <v>3</v>
      </c>
      <c r="J179" s="129">
        <v>3</v>
      </c>
      <c r="K179" s="129" t="s">
        <v>73</v>
      </c>
      <c r="L179" s="91" t="s">
        <v>47</v>
      </c>
      <c r="M179" s="91" t="s">
        <v>49</v>
      </c>
      <c r="N179" s="133" t="s">
        <v>74</v>
      </c>
      <c r="O179" s="92" t="s">
        <v>44</v>
      </c>
      <c r="P179" s="25" t="s">
        <v>823</v>
      </c>
      <c r="Q179" s="120">
        <v>3</v>
      </c>
      <c r="R179" s="120">
        <v>1</v>
      </c>
      <c r="S179" s="120" t="s">
        <v>99</v>
      </c>
      <c r="T179" s="130" t="s">
        <v>47</v>
      </c>
      <c r="U179" s="130" t="s">
        <v>78</v>
      </c>
      <c r="V179" s="91" t="s">
        <v>79</v>
      </c>
      <c r="W179" s="23" t="s">
        <v>824</v>
      </c>
      <c r="X179" s="52" t="s">
        <v>120</v>
      </c>
      <c r="Y179" s="58" t="s">
        <v>58</v>
      </c>
      <c r="Z179" s="58" t="s">
        <v>161</v>
      </c>
      <c r="AA179" s="53">
        <f>(35%+88%+20%+77%)/4</f>
        <v>0.55000000000000004</v>
      </c>
      <c r="AB179" s="30" t="s">
        <v>825</v>
      </c>
      <c r="AC179" s="27">
        <f>+AA179</f>
        <v>0.55000000000000004</v>
      </c>
      <c r="AD179" s="91" t="s">
        <v>54</v>
      </c>
      <c r="AE179" s="91" t="s">
        <v>55</v>
      </c>
    </row>
    <row r="180" spans="1:31" ht="90" customHeight="1" x14ac:dyDescent="0.25">
      <c r="A180" s="91"/>
      <c r="B180" s="15">
        <v>105</v>
      </c>
      <c r="C180" s="16" t="s">
        <v>155</v>
      </c>
      <c r="D180" s="92"/>
      <c r="E180" s="92"/>
      <c r="F180" s="92"/>
      <c r="G180" s="92"/>
      <c r="H180" s="92"/>
      <c r="I180" s="129"/>
      <c r="J180" s="129"/>
      <c r="K180" s="129"/>
      <c r="L180" s="91"/>
      <c r="M180" s="91"/>
      <c r="N180" s="133"/>
      <c r="O180" s="92"/>
      <c r="P180" s="25" t="s">
        <v>826</v>
      </c>
      <c r="Q180" s="120"/>
      <c r="R180" s="120"/>
      <c r="S180" s="120"/>
      <c r="T180" s="130"/>
      <c r="U180" s="130"/>
      <c r="V180" s="91"/>
      <c r="W180" s="23" t="s">
        <v>827</v>
      </c>
      <c r="X180" s="23" t="s">
        <v>371</v>
      </c>
      <c r="Y180" s="23" t="s">
        <v>102</v>
      </c>
      <c r="Z180" s="23" t="s">
        <v>168</v>
      </c>
      <c r="AA180" s="32">
        <f>+(191/511)*100%</f>
        <v>0.37377690802348335</v>
      </c>
      <c r="AB180" s="30" t="s">
        <v>828</v>
      </c>
      <c r="AC180" s="27">
        <f>+AA180</f>
        <v>0.37377690802348335</v>
      </c>
      <c r="AD180" s="91"/>
      <c r="AE180" s="91"/>
    </row>
    <row r="181" spans="1:31" ht="90" customHeight="1" x14ac:dyDescent="0.25">
      <c r="A181" s="91"/>
      <c r="B181" s="15">
        <v>105</v>
      </c>
      <c r="C181" s="16" t="s">
        <v>155</v>
      </c>
      <c r="D181" s="92"/>
      <c r="E181" s="92"/>
      <c r="F181" s="92"/>
      <c r="G181" s="92"/>
      <c r="H181" s="92"/>
      <c r="I181" s="129"/>
      <c r="J181" s="129"/>
      <c r="K181" s="129"/>
      <c r="L181" s="91"/>
      <c r="M181" s="91"/>
      <c r="N181" s="133"/>
      <c r="O181" s="92"/>
      <c r="P181" s="116" t="s">
        <v>829</v>
      </c>
      <c r="Q181" s="120"/>
      <c r="R181" s="120"/>
      <c r="S181" s="120"/>
      <c r="T181" s="130"/>
      <c r="U181" s="130"/>
      <c r="V181" s="91"/>
      <c r="W181" s="23" t="s">
        <v>163</v>
      </c>
      <c r="X181" s="23" t="s">
        <v>133</v>
      </c>
      <c r="Y181" s="23" t="s">
        <v>102</v>
      </c>
      <c r="Z181" s="23" t="s">
        <v>164</v>
      </c>
      <c r="AA181" s="22">
        <v>1</v>
      </c>
      <c r="AB181" s="23" t="s">
        <v>165</v>
      </c>
      <c r="AC181" s="126">
        <f>AVERAGE(AA181:AA182)</f>
        <v>1</v>
      </c>
      <c r="AD181" s="91"/>
      <c r="AE181" s="91"/>
    </row>
    <row r="182" spans="1:31" ht="135" x14ac:dyDescent="0.25">
      <c r="A182" s="91"/>
      <c r="B182" s="15">
        <v>105</v>
      </c>
      <c r="C182" s="16" t="s">
        <v>155</v>
      </c>
      <c r="D182" s="92"/>
      <c r="E182" s="92"/>
      <c r="F182" s="92"/>
      <c r="G182" s="92"/>
      <c r="H182" s="92"/>
      <c r="I182" s="129"/>
      <c r="J182" s="129"/>
      <c r="K182" s="129"/>
      <c r="L182" s="91"/>
      <c r="M182" s="91"/>
      <c r="N182" s="133"/>
      <c r="O182" s="92"/>
      <c r="P182" s="116"/>
      <c r="Q182" s="120"/>
      <c r="R182" s="120"/>
      <c r="S182" s="120"/>
      <c r="T182" s="130"/>
      <c r="U182" s="130"/>
      <c r="V182" s="91"/>
      <c r="W182" s="23" t="s">
        <v>830</v>
      </c>
      <c r="X182" s="23" t="s">
        <v>133</v>
      </c>
      <c r="Y182" s="23" t="s">
        <v>58</v>
      </c>
      <c r="Z182" s="23" t="s">
        <v>153</v>
      </c>
      <c r="AA182" s="22">
        <v>1</v>
      </c>
      <c r="AB182" s="23" t="s">
        <v>154</v>
      </c>
      <c r="AC182" s="127"/>
      <c r="AD182" s="91"/>
      <c r="AE182" s="91"/>
    </row>
    <row r="183" spans="1:31" ht="135" x14ac:dyDescent="0.25">
      <c r="A183" s="91">
        <v>106</v>
      </c>
      <c r="B183" s="15">
        <v>106</v>
      </c>
      <c r="C183" s="16" t="s">
        <v>155</v>
      </c>
      <c r="D183" s="92" t="s">
        <v>156</v>
      </c>
      <c r="E183" s="92" t="s">
        <v>831</v>
      </c>
      <c r="F183" s="92" t="s">
        <v>37</v>
      </c>
      <c r="G183" s="92" t="s">
        <v>832</v>
      </c>
      <c r="H183" s="92" t="s">
        <v>833</v>
      </c>
      <c r="I183" s="129">
        <v>3</v>
      </c>
      <c r="J183" s="129">
        <v>3</v>
      </c>
      <c r="K183" s="129" t="s">
        <v>73</v>
      </c>
      <c r="L183" s="91" t="s">
        <v>47</v>
      </c>
      <c r="M183" s="91" t="s">
        <v>49</v>
      </c>
      <c r="N183" s="91" t="s">
        <v>74</v>
      </c>
      <c r="O183" s="92" t="s">
        <v>44</v>
      </c>
      <c r="P183" s="25" t="s">
        <v>834</v>
      </c>
      <c r="Q183" s="129">
        <v>2</v>
      </c>
      <c r="R183" s="129">
        <v>1</v>
      </c>
      <c r="S183" s="129" t="s">
        <v>76</v>
      </c>
      <c r="T183" s="92" t="s">
        <v>77</v>
      </c>
      <c r="U183" s="92" t="s">
        <v>78</v>
      </c>
      <c r="V183" s="91" t="s">
        <v>79</v>
      </c>
      <c r="W183" s="23" t="s">
        <v>824</v>
      </c>
      <c r="X183" s="52" t="s">
        <v>120</v>
      </c>
      <c r="Y183" s="58" t="s">
        <v>58</v>
      </c>
      <c r="Z183" s="58" t="s">
        <v>161</v>
      </c>
      <c r="AA183" s="53">
        <f>(35%+88%+20%+77%)/4</f>
        <v>0.55000000000000004</v>
      </c>
      <c r="AB183" s="30" t="s">
        <v>835</v>
      </c>
      <c r="AC183" s="27">
        <f>+AA183</f>
        <v>0.55000000000000004</v>
      </c>
      <c r="AD183" s="91" t="s">
        <v>54</v>
      </c>
      <c r="AE183" s="91" t="s">
        <v>55</v>
      </c>
    </row>
    <row r="184" spans="1:31" ht="60" customHeight="1" x14ac:dyDescent="0.25">
      <c r="A184" s="91"/>
      <c r="B184" s="15">
        <v>106</v>
      </c>
      <c r="C184" s="16" t="s">
        <v>155</v>
      </c>
      <c r="D184" s="92"/>
      <c r="E184" s="92"/>
      <c r="F184" s="92"/>
      <c r="G184" s="92"/>
      <c r="H184" s="92"/>
      <c r="I184" s="129"/>
      <c r="J184" s="129"/>
      <c r="K184" s="129"/>
      <c r="L184" s="91"/>
      <c r="M184" s="91"/>
      <c r="N184" s="91"/>
      <c r="O184" s="92"/>
      <c r="P184" s="116" t="s">
        <v>836</v>
      </c>
      <c r="Q184" s="129"/>
      <c r="R184" s="129"/>
      <c r="S184" s="129"/>
      <c r="T184" s="92"/>
      <c r="U184" s="92"/>
      <c r="V184" s="91"/>
      <c r="W184" s="23" t="s">
        <v>163</v>
      </c>
      <c r="X184" s="23" t="s">
        <v>133</v>
      </c>
      <c r="Y184" s="23" t="s">
        <v>102</v>
      </c>
      <c r="Z184" s="23" t="s">
        <v>164</v>
      </c>
      <c r="AA184" s="59">
        <v>1</v>
      </c>
      <c r="AB184" s="60" t="s">
        <v>165</v>
      </c>
      <c r="AC184" s="126">
        <f>AVERAGE(AA184:AA185)</f>
        <v>1</v>
      </c>
      <c r="AD184" s="91"/>
      <c r="AE184" s="91"/>
    </row>
    <row r="185" spans="1:31" ht="87.95" customHeight="1" x14ac:dyDescent="0.25">
      <c r="A185" s="91"/>
      <c r="B185" s="15">
        <v>106</v>
      </c>
      <c r="C185" s="16" t="s">
        <v>155</v>
      </c>
      <c r="D185" s="92"/>
      <c r="E185" s="92"/>
      <c r="F185" s="92"/>
      <c r="G185" s="92"/>
      <c r="H185" s="92"/>
      <c r="I185" s="129"/>
      <c r="J185" s="129"/>
      <c r="K185" s="129"/>
      <c r="L185" s="91"/>
      <c r="M185" s="91"/>
      <c r="N185" s="91"/>
      <c r="O185" s="92"/>
      <c r="P185" s="116"/>
      <c r="Q185" s="129"/>
      <c r="R185" s="129"/>
      <c r="S185" s="129"/>
      <c r="T185" s="92"/>
      <c r="U185" s="92"/>
      <c r="V185" s="91"/>
      <c r="W185" s="23" t="s">
        <v>830</v>
      </c>
      <c r="X185" s="23" t="s">
        <v>133</v>
      </c>
      <c r="Y185" s="23" t="s">
        <v>58</v>
      </c>
      <c r="Z185" s="23" t="s">
        <v>153</v>
      </c>
      <c r="AA185" s="22">
        <v>1</v>
      </c>
      <c r="AB185" s="23" t="s">
        <v>154</v>
      </c>
      <c r="AC185" s="127"/>
      <c r="AD185" s="91"/>
      <c r="AE185" s="91"/>
    </row>
    <row r="186" spans="1:31" ht="120" customHeight="1" x14ac:dyDescent="0.25">
      <c r="A186" s="91">
        <v>107</v>
      </c>
      <c r="B186" s="15">
        <v>107</v>
      </c>
      <c r="C186" s="16" t="s">
        <v>155</v>
      </c>
      <c r="D186" s="92" t="s">
        <v>156</v>
      </c>
      <c r="E186" s="92" t="s">
        <v>837</v>
      </c>
      <c r="F186" s="92" t="s">
        <v>37</v>
      </c>
      <c r="G186" s="92" t="s">
        <v>838</v>
      </c>
      <c r="H186" s="92" t="s">
        <v>839</v>
      </c>
      <c r="I186" s="129">
        <v>3</v>
      </c>
      <c r="J186" s="129">
        <v>3</v>
      </c>
      <c r="K186" s="129" t="s">
        <v>73</v>
      </c>
      <c r="L186" s="91" t="s">
        <v>47</v>
      </c>
      <c r="M186" s="91" t="s">
        <v>49</v>
      </c>
      <c r="N186" s="91" t="s">
        <v>74</v>
      </c>
      <c r="O186" s="92" t="s">
        <v>44</v>
      </c>
      <c r="P186" s="25" t="s">
        <v>823</v>
      </c>
      <c r="Q186" s="120">
        <v>2</v>
      </c>
      <c r="R186" s="120">
        <v>1</v>
      </c>
      <c r="S186" s="120" t="s">
        <v>76</v>
      </c>
      <c r="T186" s="130" t="s">
        <v>77</v>
      </c>
      <c r="U186" s="130" t="s">
        <v>78</v>
      </c>
      <c r="V186" s="91" t="s">
        <v>79</v>
      </c>
      <c r="W186" s="23" t="s">
        <v>824</v>
      </c>
      <c r="X186" s="52" t="s">
        <v>120</v>
      </c>
      <c r="Y186" s="58" t="s">
        <v>58</v>
      </c>
      <c r="Z186" s="58" t="s">
        <v>161</v>
      </c>
      <c r="AA186" s="53">
        <f>(35%+88%+20%+77%)/4</f>
        <v>0.55000000000000004</v>
      </c>
      <c r="AB186" s="30" t="s">
        <v>835</v>
      </c>
      <c r="AC186" s="27">
        <f>+AA186</f>
        <v>0.55000000000000004</v>
      </c>
      <c r="AD186" s="91" t="s">
        <v>54</v>
      </c>
      <c r="AE186" s="91" t="s">
        <v>55</v>
      </c>
    </row>
    <row r="187" spans="1:31" ht="65.099999999999994" customHeight="1" x14ac:dyDescent="0.25">
      <c r="A187" s="91"/>
      <c r="B187" s="15">
        <v>107</v>
      </c>
      <c r="C187" s="16" t="s">
        <v>155</v>
      </c>
      <c r="D187" s="92"/>
      <c r="E187" s="92"/>
      <c r="F187" s="92"/>
      <c r="G187" s="92"/>
      <c r="H187" s="92"/>
      <c r="I187" s="129"/>
      <c r="J187" s="129"/>
      <c r="K187" s="129"/>
      <c r="L187" s="91"/>
      <c r="M187" s="91"/>
      <c r="N187" s="91"/>
      <c r="O187" s="92"/>
      <c r="P187" s="116" t="s">
        <v>840</v>
      </c>
      <c r="Q187" s="120"/>
      <c r="R187" s="120"/>
      <c r="S187" s="120"/>
      <c r="T187" s="130"/>
      <c r="U187" s="130"/>
      <c r="V187" s="91"/>
      <c r="W187" s="23" t="s">
        <v>163</v>
      </c>
      <c r="X187" s="23" t="s">
        <v>133</v>
      </c>
      <c r="Y187" s="23" t="s">
        <v>102</v>
      </c>
      <c r="Z187" s="23" t="s">
        <v>164</v>
      </c>
      <c r="AA187" s="59">
        <v>1</v>
      </c>
      <c r="AB187" s="60" t="s">
        <v>165</v>
      </c>
      <c r="AC187" s="126">
        <f>AVERAGE(AA187:AA188)</f>
        <v>1</v>
      </c>
      <c r="AD187" s="91"/>
      <c r="AE187" s="91"/>
    </row>
    <row r="188" spans="1:31" ht="182.1" customHeight="1" x14ac:dyDescent="0.25">
      <c r="A188" s="91"/>
      <c r="B188" s="15">
        <v>107</v>
      </c>
      <c r="C188" s="16" t="s">
        <v>155</v>
      </c>
      <c r="D188" s="92"/>
      <c r="E188" s="92"/>
      <c r="F188" s="92"/>
      <c r="G188" s="92"/>
      <c r="H188" s="92"/>
      <c r="I188" s="129"/>
      <c r="J188" s="129"/>
      <c r="K188" s="129"/>
      <c r="L188" s="91"/>
      <c r="M188" s="91"/>
      <c r="N188" s="91"/>
      <c r="O188" s="92"/>
      <c r="P188" s="116"/>
      <c r="Q188" s="120"/>
      <c r="R188" s="120"/>
      <c r="S188" s="120"/>
      <c r="T188" s="130"/>
      <c r="U188" s="130"/>
      <c r="V188" s="91"/>
      <c r="W188" s="23" t="s">
        <v>841</v>
      </c>
      <c r="X188" s="23" t="s">
        <v>133</v>
      </c>
      <c r="Y188" s="23" t="s">
        <v>58</v>
      </c>
      <c r="Z188" s="23" t="s">
        <v>153</v>
      </c>
      <c r="AA188" s="22">
        <v>1</v>
      </c>
      <c r="AB188" s="23" t="s">
        <v>154</v>
      </c>
      <c r="AC188" s="127"/>
      <c r="AD188" s="91"/>
      <c r="AE188" s="91"/>
    </row>
    <row r="189" spans="1:31" ht="312.95" customHeight="1" x14ac:dyDescent="0.25">
      <c r="A189" s="111">
        <v>108</v>
      </c>
      <c r="B189" s="16">
        <v>108</v>
      </c>
      <c r="C189" s="16" t="s">
        <v>93</v>
      </c>
      <c r="D189" s="92" t="s">
        <v>93</v>
      </c>
      <c r="E189" s="92" t="s">
        <v>842</v>
      </c>
      <c r="F189" s="92" t="s">
        <v>37</v>
      </c>
      <c r="G189" s="92" t="s">
        <v>843</v>
      </c>
      <c r="H189" s="92" t="s">
        <v>96</v>
      </c>
      <c r="I189" s="93">
        <v>3</v>
      </c>
      <c r="J189" s="93">
        <v>3</v>
      </c>
      <c r="K189" s="118" t="s">
        <v>73</v>
      </c>
      <c r="L189" s="111" t="s">
        <v>47</v>
      </c>
      <c r="M189" s="111" t="s">
        <v>49</v>
      </c>
      <c r="N189" s="111" t="s">
        <v>74</v>
      </c>
      <c r="O189" s="92" t="s">
        <v>44</v>
      </c>
      <c r="P189" s="116" t="s">
        <v>844</v>
      </c>
      <c r="Q189" s="117">
        <v>2</v>
      </c>
      <c r="R189" s="117">
        <v>1</v>
      </c>
      <c r="S189" s="118" t="s">
        <v>76</v>
      </c>
      <c r="T189" s="119" t="s">
        <v>77</v>
      </c>
      <c r="U189" s="119" t="s">
        <v>78</v>
      </c>
      <c r="V189" s="111" t="s">
        <v>79</v>
      </c>
      <c r="W189" s="23" t="s">
        <v>845</v>
      </c>
      <c r="X189" s="23" t="s">
        <v>138</v>
      </c>
      <c r="Y189" s="23" t="s">
        <v>58</v>
      </c>
      <c r="Z189" s="23" t="s">
        <v>846</v>
      </c>
      <c r="AA189" s="26">
        <v>1</v>
      </c>
      <c r="AB189" s="23" t="s">
        <v>847</v>
      </c>
      <c r="AC189" s="126">
        <f>AVERAGE(AA189:AA190)</f>
        <v>0.90999999999999992</v>
      </c>
      <c r="AD189" s="111" t="s">
        <v>54</v>
      </c>
      <c r="AE189" s="91" t="s">
        <v>55</v>
      </c>
    </row>
    <row r="190" spans="1:31" ht="222" customHeight="1" x14ac:dyDescent="0.25">
      <c r="A190" s="111"/>
      <c r="B190" s="16">
        <v>108</v>
      </c>
      <c r="C190" s="16" t="s">
        <v>93</v>
      </c>
      <c r="D190" s="92"/>
      <c r="E190" s="92"/>
      <c r="F190" s="92"/>
      <c r="G190" s="92"/>
      <c r="H190" s="92"/>
      <c r="I190" s="93"/>
      <c r="J190" s="93"/>
      <c r="K190" s="118"/>
      <c r="L190" s="111"/>
      <c r="M190" s="111"/>
      <c r="N190" s="111"/>
      <c r="O190" s="92"/>
      <c r="P190" s="116"/>
      <c r="Q190" s="117"/>
      <c r="R190" s="117"/>
      <c r="S190" s="118"/>
      <c r="T190" s="119"/>
      <c r="U190" s="119"/>
      <c r="V190" s="111"/>
      <c r="W190" s="23" t="s">
        <v>848</v>
      </c>
      <c r="X190" s="23" t="s">
        <v>120</v>
      </c>
      <c r="Y190" s="23" t="s">
        <v>58</v>
      </c>
      <c r="Z190" s="23" t="s">
        <v>849</v>
      </c>
      <c r="AA190" s="29">
        <f>(100%*2+46%)/3</f>
        <v>0.82</v>
      </c>
      <c r="AB190" s="30" t="s">
        <v>850</v>
      </c>
      <c r="AC190" s="127"/>
      <c r="AD190" s="111"/>
      <c r="AE190" s="91"/>
    </row>
    <row r="191" spans="1:31" ht="177" customHeight="1" x14ac:dyDescent="0.25">
      <c r="A191" s="111">
        <v>109</v>
      </c>
      <c r="B191" s="16">
        <v>109</v>
      </c>
      <c r="C191" s="16" t="s">
        <v>93</v>
      </c>
      <c r="D191" s="92" t="s">
        <v>93</v>
      </c>
      <c r="E191" s="92" t="s">
        <v>851</v>
      </c>
      <c r="F191" s="92" t="s">
        <v>37</v>
      </c>
      <c r="G191" s="92" t="s">
        <v>852</v>
      </c>
      <c r="H191" s="92" t="s">
        <v>853</v>
      </c>
      <c r="I191" s="93">
        <v>3</v>
      </c>
      <c r="J191" s="93">
        <v>3</v>
      </c>
      <c r="K191" s="118" t="s">
        <v>73</v>
      </c>
      <c r="L191" s="111" t="s">
        <v>47</v>
      </c>
      <c r="M191" s="111" t="s">
        <v>49</v>
      </c>
      <c r="N191" s="111" t="s">
        <v>74</v>
      </c>
      <c r="O191" s="92" t="s">
        <v>44</v>
      </c>
      <c r="P191" s="116" t="s">
        <v>854</v>
      </c>
      <c r="Q191" s="117">
        <v>3</v>
      </c>
      <c r="R191" s="117">
        <v>1</v>
      </c>
      <c r="S191" s="118" t="s">
        <v>99</v>
      </c>
      <c r="T191" s="119" t="s">
        <v>47</v>
      </c>
      <c r="U191" s="119" t="s">
        <v>78</v>
      </c>
      <c r="V191" s="111" t="s">
        <v>79</v>
      </c>
      <c r="W191" s="23" t="s">
        <v>855</v>
      </c>
      <c r="X191" s="23" t="s">
        <v>331</v>
      </c>
      <c r="Y191" s="23" t="s">
        <v>58</v>
      </c>
      <c r="Z191" s="23" t="s">
        <v>332</v>
      </c>
      <c r="AA191" s="26">
        <v>0.5</v>
      </c>
      <c r="AB191" s="45" t="s">
        <v>333</v>
      </c>
      <c r="AC191" s="126">
        <f>AVERAGE(AA191:AA192)</f>
        <v>0.42000000000000004</v>
      </c>
      <c r="AD191" s="111" t="s">
        <v>54</v>
      </c>
      <c r="AE191" s="91" t="s">
        <v>55</v>
      </c>
    </row>
    <row r="192" spans="1:31" ht="282.95" customHeight="1" x14ac:dyDescent="0.25">
      <c r="A192" s="111"/>
      <c r="B192" s="16">
        <v>109</v>
      </c>
      <c r="C192" s="16" t="s">
        <v>93</v>
      </c>
      <c r="D192" s="92"/>
      <c r="E192" s="92"/>
      <c r="F192" s="92"/>
      <c r="G192" s="92"/>
      <c r="H192" s="92"/>
      <c r="I192" s="93"/>
      <c r="J192" s="93"/>
      <c r="K192" s="118"/>
      <c r="L192" s="111"/>
      <c r="M192" s="111"/>
      <c r="N192" s="111"/>
      <c r="O192" s="92"/>
      <c r="P192" s="116"/>
      <c r="Q192" s="117"/>
      <c r="R192" s="117"/>
      <c r="S192" s="118"/>
      <c r="T192" s="119"/>
      <c r="U192" s="119"/>
      <c r="V192" s="111"/>
      <c r="W192" s="23" t="s">
        <v>856</v>
      </c>
      <c r="X192" s="23" t="s">
        <v>331</v>
      </c>
      <c r="Y192" s="23" t="s">
        <v>121</v>
      </c>
      <c r="Z192" s="23" t="s">
        <v>857</v>
      </c>
      <c r="AA192" s="22">
        <v>0.34</v>
      </c>
      <c r="AB192" s="45" t="s">
        <v>858</v>
      </c>
      <c r="AC192" s="127"/>
      <c r="AD192" s="111"/>
      <c r="AE192" s="91"/>
    </row>
    <row r="193" spans="1:31" ht="159.94999999999999" customHeight="1" x14ac:dyDescent="0.25">
      <c r="A193" s="111">
        <v>110</v>
      </c>
      <c r="B193" s="16">
        <v>110</v>
      </c>
      <c r="C193" s="16" t="s">
        <v>93</v>
      </c>
      <c r="D193" s="92" t="s">
        <v>93</v>
      </c>
      <c r="E193" s="92" t="s">
        <v>859</v>
      </c>
      <c r="F193" s="92" t="s">
        <v>37</v>
      </c>
      <c r="G193" s="92" t="s">
        <v>860</v>
      </c>
      <c r="H193" s="92" t="s">
        <v>96</v>
      </c>
      <c r="I193" s="93">
        <v>3</v>
      </c>
      <c r="J193" s="93">
        <v>3</v>
      </c>
      <c r="K193" s="118" t="s">
        <v>73</v>
      </c>
      <c r="L193" s="111" t="s">
        <v>47</v>
      </c>
      <c r="M193" s="111" t="s">
        <v>49</v>
      </c>
      <c r="N193" s="111" t="s">
        <v>74</v>
      </c>
      <c r="O193" s="92" t="s">
        <v>44</v>
      </c>
      <c r="P193" s="116" t="s">
        <v>861</v>
      </c>
      <c r="Q193" s="117">
        <v>2</v>
      </c>
      <c r="R193" s="117">
        <v>1</v>
      </c>
      <c r="S193" s="118" t="s">
        <v>76</v>
      </c>
      <c r="T193" s="119" t="s">
        <v>77</v>
      </c>
      <c r="U193" s="119" t="s">
        <v>78</v>
      </c>
      <c r="V193" s="111" t="s">
        <v>79</v>
      </c>
      <c r="W193" s="23" t="s">
        <v>862</v>
      </c>
      <c r="X193" s="23" t="s">
        <v>331</v>
      </c>
      <c r="Y193" s="23" t="s">
        <v>58</v>
      </c>
      <c r="Z193" s="23" t="s">
        <v>332</v>
      </c>
      <c r="AA193" s="26">
        <v>0.5</v>
      </c>
      <c r="AB193" s="45" t="s">
        <v>333</v>
      </c>
      <c r="AC193" s="126">
        <f>AVERAGE(AA193:AA195)</f>
        <v>0.83333333333333337</v>
      </c>
      <c r="AD193" s="111" t="s">
        <v>54</v>
      </c>
      <c r="AE193" s="91" t="s">
        <v>55</v>
      </c>
    </row>
    <row r="194" spans="1:31" ht="146.1" customHeight="1" x14ac:dyDescent="0.25">
      <c r="A194" s="111"/>
      <c r="B194" s="16">
        <v>110</v>
      </c>
      <c r="C194" s="16" t="s">
        <v>93</v>
      </c>
      <c r="D194" s="92"/>
      <c r="E194" s="92"/>
      <c r="F194" s="92"/>
      <c r="G194" s="92"/>
      <c r="H194" s="92"/>
      <c r="I194" s="93"/>
      <c r="J194" s="93"/>
      <c r="K194" s="118"/>
      <c r="L194" s="111"/>
      <c r="M194" s="111"/>
      <c r="N194" s="111"/>
      <c r="O194" s="92"/>
      <c r="P194" s="116"/>
      <c r="Q194" s="117"/>
      <c r="R194" s="117"/>
      <c r="S194" s="118"/>
      <c r="T194" s="119"/>
      <c r="U194" s="119"/>
      <c r="V194" s="111"/>
      <c r="W194" s="121" t="s">
        <v>863</v>
      </c>
      <c r="X194" s="121" t="s">
        <v>133</v>
      </c>
      <c r="Y194" s="121" t="s">
        <v>58</v>
      </c>
      <c r="Z194" s="121" t="s">
        <v>864</v>
      </c>
      <c r="AA194" s="22">
        <v>1</v>
      </c>
      <c r="AB194" s="23" t="s">
        <v>865</v>
      </c>
      <c r="AC194" s="128"/>
      <c r="AD194" s="111"/>
      <c r="AE194" s="91"/>
    </row>
    <row r="195" spans="1:31" ht="99.95" customHeight="1" x14ac:dyDescent="0.25">
      <c r="A195" s="111"/>
      <c r="B195" s="16">
        <v>110</v>
      </c>
      <c r="C195" s="16" t="s">
        <v>93</v>
      </c>
      <c r="D195" s="92"/>
      <c r="E195" s="92"/>
      <c r="F195" s="92"/>
      <c r="G195" s="92"/>
      <c r="H195" s="92"/>
      <c r="I195" s="93"/>
      <c r="J195" s="93"/>
      <c r="K195" s="118"/>
      <c r="L195" s="111"/>
      <c r="M195" s="111"/>
      <c r="N195" s="111"/>
      <c r="O195" s="92"/>
      <c r="P195" s="116"/>
      <c r="Q195" s="117"/>
      <c r="R195" s="117"/>
      <c r="S195" s="118"/>
      <c r="T195" s="119"/>
      <c r="U195" s="119"/>
      <c r="V195" s="111"/>
      <c r="W195" s="121"/>
      <c r="X195" s="121"/>
      <c r="Y195" s="121"/>
      <c r="Z195" s="121"/>
      <c r="AA195" s="22">
        <v>1</v>
      </c>
      <c r="AB195" s="50" t="s">
        <v>865</v>
      </c>
      <c r="AC195" s="127"/>
      <c r="AD195" s="111"/>
      <c r="AE195" s="91"/>
    </row>
    <row r="196" spans="1:31" ht="138" customHeight="1" x14ac:dyDescent="0.25">
      <c r="A196" s="111">
        <v>111</v>
      </c>
      <c r="B196" s="16">
        <v>111</v>
      </c>
      <c r="C196" s="16" t="s">
        <v>93</v>
      </c>
      <c r="D196" s="92" t="s">
        <v>93</v>
      </c>
      <c r="E196" s="92" t="s">
        <v>866</v>
      </c>
      <c r="F196" s="92" t="s">
        <v>37</v>
      </c>
      <c r="G196" s="92" t="s">
        <v>867</v>
      </c>
      <c r="H196" s="92" t="s">
        <v>868</v>
      </c>
      <c r="I196" s="93">
        <v>4</v>
      </c>
      <c r="J196" s="93">
        <v>3</v>
      </c>
      <c r="K196" s="118" t="s">
        <v>97</v>
      </c>
      <c r="L196" s="111" t="s">
        <v>41</v>
      </c>
      <c r="M196" s="111" t="s">
        <v>49</v>
      </c>
      <c r="N196" s="111" t="s">
        <v>74</v>
      </c>
      <c r="O196" s="92" t="s">
        <v>44</v>
      </c>
      <c r="P196" s="116" t="s">
        <v>869</v>
      </c>
      <c r="Q196" s="117">
        <v>4</v>
      </c>
      <c r="R196" s="93">
        <v>3</v>
      </c>
      <c r="S196" s="118" t="s">
        <v>97</v>
      </c>
      <c r="T196" s="119" t="s">
        <v>41</v>
      </c>
      <c r="U196" s="119" t="s">
        <v>49</v>
      </c>
      <c r="V196" s="111" t="s">
        <v>74</v>
      </c>
      <c r="W196" s="23" t="s">
        <v>870</v>
      </c>
      <c r="X196" s="52" t="s">
        <v>120</v>
      </c>
      <c r="Y196" s="58" t="s">
        <v>58</v>
      </c>
      <c r="Z196" s="58" t="s">
        <v>161</v>
      </c>
      <c r="AA196" s="53">
        <f>(35%+88%+20%+92%)/4</f>
        <v>0.58750000000000002</v>
      </c>
      <c r="AB196" s="30" t="s">
        <v>871</v>
      </c>
      <c r="AC196" s="126">
        <f>AVERAGE(AA196:AA199)</f>
        <v>0.6958333333333333</v>
      </c>
      <c r="AD196" s="111" t="s">
        <v>54</v>
      </c>
      <c r="AE196" s="91" t="s">
        <v>55</v>
      </c>
    </row>
    <row r="197" spans="1:31" ht="180" customHeight="1" x14ac:dyDescent="0.25">
      <c r="A197" s="111"/>
      <c r="B197" s="16">
        <v>111</v>
      </c>
      <c r="C197" s="16" t="s">
        <v>93</v>
      </c>
      <c r="D197" s="92"/>
      <c r="E197" s="92"/>
      <c r="F197" s="92"/>
      <c r="G197" s="92"/>
      <c r="H197" s="92"/>
      <c r="I197" s="93"/>
      <c r="J197" s="93"/>
      <c r="K197" s="118"/>
      <c r="L197" s="111"/>
      <c r="M197" s="111"/>
      <c r="N197" s="111"/>
      <c r="O197" s="92"/>
      <c r="P197" s="116"/>
      <c r="Q197" s="117"/>
      <c r="R197" s="93"/>
      <c r="S197" s="118"/>
      <c r="T197" s="119"/>
      <c r="U197" s="119"/>
      <c r="V197" s="111"/>
      <c r="W197" s="23" t="s">
        <v>855</v>
      </c>
      <c r="X197" s="23" t="s">
        <v>331</v>
      </c>
      <c r="Y197" s="23" t="s">
        <v>58</v>
      </c>
      <c r="Z197" s="23" t="s">
        <v>332</v>
      </c>
      <c r="AA197" s="26">
        <v>0.5</v>
      </c>
      <c r="AB197" s="45" t="s">
        <v>333</v>
      </c>
      <c r="AC197" s="128"/>
      <c r="AD197" s="111"/>
      <c r="AE197" s="91"/>
    </row>
    <row r="198" spans="1:31" ht="54" customHeight="1" x14ac:dyDescent="0.25">
      <c r="A198" s="111"/>
      <c r="B198" s="16">
        <v>111</v>
      </c>
      <c r="C198" s="16" t="s">
        <v>93</v>
      </c>
      <c r="D198" s="92"/>
      <c r="E198" s="92"/>
      <c r="F198" s="92"/>
      <c r="G198" s="92"/>
      <c r="H198" s="92"/>
      <c r="I198" s="93"/>
      <c r="J198" s="93"/>
      <c r="K198" s="118"/>
      <c r="L198" s="111"/>
      <c r="M198" s="111"/>
      <c r="N198" s="111"/>
      <c r="O198" s="92"/>
      <c r="P198" s="116"/>
      <c r="Q198" s="117"/>
      <c r="R198" s="93"/>
      <c r="S198" s="118"/>
      <c r="T198" s="119"/>
      <c r="U198" s="119"/>
      <c r="V198" s="111"/>
      <c r="W198" s="23" t="s">
        <v>163</v>
      </c>
      <c r="X198" s="23" t="s">
        <v>133</v>
      </c>
      <c r="Y198" s="23" t="s">
        <v>102</v>
      </c>
      <c r="Z198" s="23" t="s">
        <v>164</v>
      </c>
      <c r="AA198" s="28" t="s">
        <v>91</v>
      </c>
      <c r="AB198" s="23" t="s">
        <v>872</v>
      </c>
      <c r="AC198" s="128"/>
      <c r="AD198" s="111"/>
      <c r="AE198" s="91"/>
    </row>
    <row r="199" spans="1:31" ht="158.1" customHeight="1" x14ac:dyDescent="0.25">
      <c r="A199" s="111"/>
      <c r="B199" s="16">
        <v>111</v>
      </c>
      <c r="C199" s="16" t="s">
        <v>93</v>
      </c>
      <c r="D199" s="92"/>
      <c r="E199" s="92"/>
      <c r="F199" s="92"/>
      <c r="G199" s="92"/>
      <c r="H199" s="92"/>
      <c r="I199" s="93"/>
      <c r="J199" s="93"/>
      <c r="K199" s="118"/>
      <c r="L199" s="111"/>
      <c r="M199" s="111"/>
      <c r="N199" s="111"/>
      <c r="O199" s="92"/>
      <c r="P199" s="116"/>
      <c r="Q199" s="117"/>
      <c r="R199" s="93"/>
      <c r="S199" s="118"/>
      <c r="T199" s="119"/>
      <c r="U199" s="119"/>
      <c r="V199" s="111"/>
      <c r="W199" s="23" t="s">
        <v>873</v>
      </c>
      <c r="X199" s="23" t="s">
        <v>256</v>
      </c>
      <c r="Y199" s="58" t="s">
        <v>121</v>
      </c>
      <c r="Z199" s="23" t="s">
        <v>360</v>
      </c>
      <c r="AA199" s="22">
        <v>1</v>
      </c>
      <c r="AB199" s="23" t="s">
        <v>361</v>
      </c>
      <c r="AC199" s="127"/>
      <c r="AD199" s="111"/>
      <c r="AE199" s="91"/>
    </row>
    <row r="200" spans="1:31" ht="194.1" customHeight="1" x14ac:dyDescent="0.25">
      <c r="A200" s="111">
        <v>112</v>
      </c>
      <c r="B200" s="16">
        <v>112</v>
      </c>
      <c r="C200" s="16" t="s">
        <v>93</v>
      </c>
      <c r="D200" s="92" t="s">
        <v>93</v>
      </c>
      <c r="E200" s="92" t="s">
        <v>874</v>
      </c>
      <c r="F200" s="92" t="s">
        <v>37</v>
      </c>
      <c r="G200" s="92" t="s">
        <v>875</v>
      </c>
      <c r="H200" s="92" t="s">
        <v>876</v>
      </c>
      <c r="I200" s="93">
        <v>3</v>
      </c>
      <c r="J200" s="93">
        <v>2</v>
      </c>
      <c r="K200" s="118" t="s">
        <v>46</v>
      </c>
      <c r="L200" s="111" t="s">
        <v>47</v>
      </c>
      <c r="M200" s="91" t="s">
        <v>48</v>
      </c>
      <c r="N200" s="91" t="s">
        <v>49</v>
      </c>
      <c r="O200" s="92" t="s">
        <v>44</v>
      </c>
      <c r="P200" s="116" t="s">
        <v>877</v>
      </c>
      <c r="Q200" s="117">
        <v>2</v>
      </c>
      <c r="R200" s="117">
        <v>0</v>
      </c>
      <c r="S200" s="118" t="s">
        <v>76</v>
      </c>
      <c r="T200" s="119" t="s">
        <v>77</v>
      </c>
      <c r="U200" s="119" t="s">
        <v>78</v>
      </c>
      <c r="V200" s="111" t="s">
        <v>79</v>
      </c>
      <c r="W200" s="23" t="s">
        <v>878</v>
      </c>
      <c r="X200" s="23" t="s">
        <v>242</v>
      </c>
      <c r="Y200" s="23" t="s">
        <v>121</v>
      </c>
      <c r="Z200" s="23" t="s">
        <v>879</v>
      </c>
      <c r="AA200" s="22">
        <v>0.55000000000000004</v>
      </c>
      <c r="AB200" s="30" t="s">
        <v>880</v>
      </c>
      <c r="AC200" s="131">
        <f>AVERAGE(AA200:AA201)</f>
        <v>0.65250000000000008</v>
      </c>
      <c r="AD200" s="111" t="s">
        <v>54</v>
      </c>
      <c r="AE200" s="91" t="s">
        <v>55</v>
      </c>
    </row>
    <row r="201" spans="1:31" ht="277.5" customHeight="1" x14ac:dyDescent="0.25">
      <c r="A201" s="111"/>
      <c r="B201" s="16">
        <v>112</v>
      </c>
      <c r="C201" s="16" t="s">
        <v>93</v>
      </c>
      <c r="D201" s="92"/>
      <c r="E201" s="92"/>
      <c r="F201" s="92"/>
      <c r="G201" s="92"/>
      <c r="H201" s="92"/>
      <c r="I201" s="93"/>
      <c r="J201" s="93"/>
      <c r="K201" s="118"/>
      <c r="L201" s="111"/>
      <c r="M201" s="91"/>
      <c r="N201" s="91"/>
      <c r="O201" s="92"/>
      <c r="P201" s="116"/>
      <c r="Q201" s="117"/>
      <c r="R201" s="117"/>
      <c r="S201" s="118"/>
      <c r="T201" s="119"/>
      <c r="U201" s="119"/>
      <c r="V201" s="111"/>
      <c r="W201" s="23" t="s">
        <v>248</v>
      </c>
      <c r="X201" s="23" t="s">
        <v>120</v>
      </c>
      <c r="Y201" s="23" t="s">
        <v>121</v>
      </c>
      <c r="Z201" s="23" t="s">
        <v>249</v>
      </c>
      <c r="AA201" s="24">
        <f>(72%+64%+89%+77%)/4</f>
        <v>0.755</v>
      </c>
      <c r="AB201" s="23" t="s">
        <v>881</v>
      </c>
      <c r="AC201" s="132"/>
      <c r="AD201" s="111"/>
      <c r="AE201" s="91"/>
    </row>
    <row r="202" spans="1:31" ht="59.1" customHeight="1" x14ac:dyDescent="0.25">
      <c r="A202" s="111"/>
      <c r="B202" s="16">
        <v>112</v>
      </c>
      <c r="C202" s="16" t="s">
        <v>93</v>
      </c>
      <c r="D202" s="92"/>
      <c r="E202" s="92"/>
      <c r="F202" s="92"/>
      <c r="G202" s="92"/>
      <c r="H202" s="92"/>
      <c r="I202" s="93"/>
      <c r="J202" s="93"/>
      <c r="K202" s="118"/>
      <c r="L202" s="111"/>
      <c r="M202" s="91"/>
      <c r="N202" s="91"/>
      <c r="O202" s="92"/>
      <c r="P202" s="116" t="s">
        <v>882</v>
      </c>
      <c r="Q202" s="117"/>
      <c r="R202" s="117"/>
      <c r="S202" s="118"/>
      <c r="T202" s="119"/>
      <c r="U202" s="119"/>
      <c r="V202" s="111"/>
      <c r="W202" s="140" t="s">
        <v>883</v>
      </c>
      <c r="X202" s="23" t="s">
        <v>331</v>
      </c>
      <c r="Y202" s="23" t="s">
        <v>121</v>
      </c>
      <c r="Z202" s="23" t="s">
        <v>884</v>
      </c>
      <c r="AA202" s="26">
        <v>1</v>
      </c>
      <c r="AB202" s="45" t="s">
        <v>885</v>
      </c>
      <c r="AC202" s="126">
        <f>AVERAGE(AA202:AA204)</f>
        <v>0.98999999999999988</v>
      </c>
      <c r="AD202" s="111"/>
      <c r="AE202" s="91"/>
    </row>
    <row r="203" spans="1:31" ht="312.95" customHeight="1" x14ac:dyDescent="0.25">
      <c r="A203" s="111"/>
      <c r="B203" s="16">
        <v>112</v>
      </c>
      <c r="C203" s="16" t="s">
        <v>93</v>
      </c>
      <c r="D203" s="92"/>
      <c r="E203" s="92"/>
      <c r="F203" s="92"/>
      <c r="G203" s="92"/>
      <c r="H203" s="92"/>
      <c r="I203" s="93"/>
      <c r="J203" s="93"/>
      <c r="K203" s="118"/>
      <c r="L203" s="111"/>
      <c r="M203" s="91"/>
      <c r="N203" s="91"/>
      <c r="O203" s="92"/>
      <c r="P203" s="116"/>
      <c r="Q203" s="117"/>
      <c r="R203" s="117"/>
      <c r="S203" s="118"/>
      <c r="T203" s="119"/>
      <c r="U203" s="119"/>
      <c r="V203" s="111"/>
      <c r="W203" s="140"/>
      <c r="X203" s="23" t="s">
        <v>133</v>
      </c>
      <c r="Y203" s="23" t="s">
        <v>121</v>
      </c>
      <c r="Z203" s="23" t="s">
        <v>886</v>
      </c>
      <c r="AA203" s="22">
        <v>0.99</v>
      </c>
      <c r="AB203" s="23" t="s">
        <v>887</v>
      </c>
      <c r="AC203" s="128"/>
      <c r="AD203" s="111"/>
      <c r="AE203" s="91"/>
    </row>
    <row r="204" spans="1:31" ht="119.25" customHeight="1" x14ac:dyDescent="0.25">
      <c r="A204" s="111"/>
      <c r="B204" s="16">
        <v>112</v>
      </c>
      <c r="C204" s="16" t="s">
        <v>93</v>
      </c>
      <c r="D204" s="92"/>
      <c r="E204" s="92"/>
      <c r="F204" s="92"/>
      <c r="G204" s="92"/>
      <c r="H204" s="92"/>
      <c r="I204" s="93"/>
      <c r="J204" s="93"/>
      <c r="K204" s="118"/>
      <c r="L204" s="111"/>
      <c r="M204" s="91"/>
      <c r="N204" s="91"/>
      <c r="O204" s="92"/>
      <c r="P204" s="116"/>
      <c r="Q204" s="117"/>
      <c r="R204" s="117"/>
      <c r="S204" s="118"/>
      <c r="T204" s="119"/>
      <c r="U204" s="119"/>
      <c r="V204" s="111"/>
      <c r="W204" s="23" t="s">
        <v>888</v>
      </c>
      <c r="X204" s="23" t="s">
        <v>125</v>
      </c>
      <c r="Y204" s="23" t="s">
        <v>121</v>
      </c>
      <c r="Z204" s="23" t="s">
        <v>889</v>
      </c>
      <c r="AA204" s="22">
        <v>0.98</v>
      </c>
      <c r="AB204" s="23" t="s">
        <v>890</v>
      </c>
      <c r="AC204" s="127"/>
      <c r="AD204" s="111"/>
      <c r="AE204" s="91"/>
    </row>
    <row r="205" spans="1:31" ht="48" customHeight="1" x14ac:dyDescent="0.25">
      <c r="A205" s="91">
        <v>113</v>
      </c>
      <c r="B205" s="15">
        <v>113</v>
      </c>
      <c r="C205" s="16" t="s">
        <v>113</v>
      </c>
      <c r="D205" s="92" t="s">
        <v>113</v>
      </c>
      <c r="E205" s="92" t="s">
        <v>891</v>
      </c>
      <c r="F205" s="92" t="s">
        <v>70</v>
      </c>
      <c r="G205" s="92" t="s">
        <v>892</v>
      </c>
      <c r="H205" s="92" t="s">
        <v>893</v>
      </c>
      <c r="I205" s="129">
        <v>4</v>
      </c>
      <c r="J205" s="129">
        <v>4</v>
      </c>
      <c r="K205" s="129" t="s">
        <v>40</v>
      </c>
      <c r="L205" s="91" t="s">
        <v>41</v>
      </c>
      <c r="M205" s="91" t="s">
        <v>42</v>
      </c>
      <c r="N205" s="91" t="s">
        <v>43</v>
      </c>
      <c r="O205" s="92" t="s">
        <v>44</v>
      </c>
      <c r="P205" s="116" t="s">
        <v>894</v>
      </c>
      <c r="Q205" s="120">
        <v>4</v>
      </c>
      <c r="R205" s="120">
        <v>4</v>
      </c>
      <c r="S205" s="120" t="s">
        <v>40</v>
      </c>
      <c r="T205" s="130" t="s">
        <v>41</v>
      </c>
      <c r="U205" s="130" t="s">
        <v>42</v>
      </c>
      <c r="V205" s="91" t="s">
        <v>43</v>
      </c>
      <c r="W205" s="23" t="s">
        <v>119</v>
      </c>
      <c r="X205" s="23" t="s">
        <v>120</v>
      </c>
      <c r="Y205" s="23" t="s">
        <v>121</v>
      </c>
      <c r="Z205" s="23" t="s">
        <v>122</v>
      </c>
      <c r="AA205" s="28" t="s">
        <v>91</v>
      </c>
      <c r="AB205" s="23" t="s">
        <v>123</v>
      </c>
      <c r="AC205" s="126">
        <f>AVERAGE(AA205:AA207)</f>
        <v>0.97</v>
      </c>
      <c r="AD205" s="91" t="s">
        <v>54</v>
      </c>
      <c r="AE205" s="91" t="s">
        <v>55</v>
      </c>
    </row>
    <row r="206" spans="1:31" ht="75.95" customHeight="1" x14ac:dyDescent="0.25">
      <c r="A206" s="91"/>
      <c r="B206" s="15">
        <v>113</v>
      </c>
      <c r="C206" s="16" t="s">
        <v>113</v>
      </c>
      <c r="D206" s="92"/>
      <c r="E206" s="92"/>
      <c r="F206" s="92"/>
      <c r="G206" s="92"/>
      <c r="H206" s="92"/>
      <c r="I206" s="129"/>
      <c r="J206" s="129"/>
      <c r="K206" s="129"/>
      <c r="L206" s="91"/>
      <c r="M206" s="91"/>
      <c r="N206" s="91"/>
      <c r="O206" s="92"/>
      <c r="P206" s="116"/>
      <c r="Q206" s="120"/>
      <c r="R206" s="120"/>
      <c r="S206" s="120"/>
      <c r="T206" s="130"/>
      <c r="U206" s="130"/>
      <c r="V206" s="91"/>
      <c r="W206" s="23" t="s">
        <v>124</v>
      </c>
      <c r="X206" s="23" t="s">
        <v>125</v>
      </c>
      <c r="Y206" s="23" t="s">
        <v>121</v>
      </c>
      <c r="Z206" s="23" t="s">
        <v>126</v>
      </c>
      <c r="AA206" s="22">
        <v>1</v>
      </c>
      <c r="AB206" s="31" t="s">
        <v>895</v>
      </c>
      <c r="AC206" s="128"/>
      <c r="AD206" s="91"/>
      <c r="AE206" s="91"/>
    </row>
    <row r="207" spans="1:31" ht="48" customHeight="1" x14ac:dyDescent="0.25">
      <c r="A207" s="91"/>
      <c r="B207" s="15">
        <v>113</v>
      </c>
      <c r="C207" s="16" t="s">
        <v>113</v>
      </c>
      <c r="D207" s="92"/>
      <c r="E207" s="92"/>
      <c r="F207" s="92"/>
      <c r="G207" s="92"/>
      <c r="H207" s="92"/>
      <c r="I207" s="129"/>
      <c r="J207" s="129"/>
      <c r="K207" s="129"/>
      <c r="L207" s="91"/>
      <c r="M207" s="91"/>
      <c r="N207" s="91"/>
      <c r="O207" s="92"/>
      <c r="P207" s="116"/>
      <c r="Q207" s="120"/>
      <c r="R207" s="120"/>
      <c r="S207" s="120"/>
      <c r="T207" s="130"/>
      <c r="U207" s="130"/>
      <c r="V207" s="91"/>
      <c r="W207" s="23" t="s">
        <v>128</v>
      </c>
      <c r="X207" s="23" t="s">
        <v>129</v>
      </c>
      <c r="Y207" s="23" t="s">
        <v>121</v>
      </c>
      <c r="Z207" s="23" t="s">
        <v>130</v>
      </c>
      <c r="AA207" s="22">
        <v>0.94</v>
      </c>
      <c r="AB207" s="23" t="s">
        <v>131</v>
      </c>
      <c r="AC207" s="127"/>
      <c r="AD207" s="91"/>
      <c r="AE207" s="91"/>
    </row>
    <row r="208" spans="1:31" ht="45" customHeight="1" x14ac:dyDescent="0.25">
      <c r="A208" s="91"/>
      <c r="B208" s="15">
        <v>113</v>
      </c>
      <c r="C208" s="16" t="s">
        <v>113</v>
      </c>
      <c r="D208" s="92"/>
      <c r="E208" s="92"/>
      <c r="F208" s="92"/>
      <c r="G208" s="92"/>
      <c r="H208" s="92"/>
      <c r="I208" s="129"/>
      <c r="J208" s="129"/>
      <c r="K208" s="129"/>
      <c r="L208" s="91"/>
      <c r="M208" s="91"/>
      <c r="N208" s="91"/>
      <c r="O208" s="92"/>
      <c r="P208" s="25" t="s">
        <v>896</v>
      </c>
      <c r="Q208" s="120"/>
      <c r="R208" s="120"/>
      <c r="S208" s="120"/>
      <c r="T208" s="130"/>
      <c r="U208" s="130"/>
      <c r="V208" s="91"/>
      <c r="W208" s="23" t="s">
        <v>132</v>
      </c>
      <c r="X208" s="23" t="s">
        <v>133</v>
      </c>
      <c r="Y208" s="23" t="s">
        <v>121</v>
      </c>
      <c r="Z208" s="23" t="s">
        <v>134</v>
      </c>
      <c r="AA208" s="22">
        <v>1</v>
      </c>
      <c r="AB208" s="23" t="s">
        <v>135</v>
      </c>
      <c r="AC208" s="27">
        <f>+AA208</f>
        <v>1</v>
      </c>
      <c r="AD208" s="91"/>
      <c r="AE208" s="91"/>
    </row>
    <row r="209" spans="1:31" ht="69.95" customHeight="1" x14ac:dyDescent="0.25">
      <c r="A209" s="111">
        <v>114</v>
      </c>
      <c r="B209" s="16">
        <v>114</v>
      </c>
      <c r="C209" s="16" t="s">
        <v>113</v>
      </c>
      <c r="D209" s="92" t="s">
        <v>113</v>
      </c>
      <c r="E209" s="92" t="s">
        <v>897</v>
      </c>
      <c r="F209" s="92" t="s">
        <v>37</v>
      </c>
      <c r="G209" s="92" t="s">
        <v>898</v>
      </c>
      <c r="H209" s="92" t="s">
        <v>899</v>
      </c>
      <c r="I209" s="93">
        <v>3</v>
      </c>
      <c r="J209" s="93">
        <v>3</v>
      </c>
      <c r="K209" s="118" t="s">
        <v>73</v>
      </c>
      <c r="L209" s="111" t="s">
        <v>47</v>
      </c>
      <c r="M209" s="111" t="s">
        <v>49</v>
      </c>
      <c r="N209" s="111" t="s">
        <v>74</v>
      </c>
      <c r="O209" s="92" t="s">
        <v>44</v>
      </c>
      <c r="P209" s="116" t="s">
        <v>900</v>
      </c>
      <c r="Q209" s="117">
        <v>1</v>
      </c>
      <c r="R209" s="117">
        <v>1</v>
      </c>
      <c r="S209" s="118" t="s">
        <v>189</v>
      </c>
      <c r="T209" s="119" t="s">
        <v>190</v>
      </c>
      <c r="U209" s="119" t="s">
        <v>78</v>
      </c>
      <c r="V209" s="111" t="s">
        <v>79</v>
      </c>
      <c r="W209" s="121" t="s">
        <v>901</v>
      </c>
      <c r="X209" s="23" t="s">
        <v>331</v>
      </c>
      <c r="Y209" s="23" t="s">
        <v>121</v>
      </c>
      <c r="Z209" s="23" t="s">
        <v>902</v>
      </c>
      <c r="AA209" s="26">
        <v>1</v>
      </c>
      <c r="AB209" s="45" t="s">
        <v>903</v>
      </c>
      <c r="AC209" s="126">
        <f>AVERAGE(AA209:AA214)</f>
        <v>1</v>
      </c>
      <c r="AD209" s="111" t="s">
        <v>54</v>
      </c>
      <c r="AE209" s="91" t="s">
        <v>55</v>
      </c>
    </row>
    <row r="210" spans="1:31" ht="60.95" customHeight="1" x14ac:dyDescent="0.25">
      <c r="A210" s="111"/>
      <c r="B210" s="16">
        <v>114</v>
      </c>
      <c r="C210" s="16" t="s">
        <v>113</v>
      </c>
      <c r="D210" s="92"/>
      <c r="E210" s="92"/>
      <c r="F210" s="92"/>
      <c r="G210" s="92"/>
      <c r="H210" s="92"/>
      <c r="I210" s="93"/>
      <c r="J210" s="93"/>
      <c r="K210" s="118"/>
      <c r="L210" s="111"/>
      <c r="M210" s="111"/>
      <c r="N210" s="111"/>
      <c r="O210" s="92"/>
      <c r="P210" s="116"/>
      <c r="Q210" s="117"/>
      <c r="R210" s="117"/>
      <c r="S210" s="118"/>
      <c r="T210" s="119"/>
      <c r="U210" s="119"/>
      <c r="V210" s="111"/>
      <c r="W210" s="121"/>
      <c r="X210" s="23" t="s">
        <v>133</v>
      </c>
      <c r="Y210" s="23" t="s">
        <v>121</v>
      </c>
      <c r="Z210" s="23" t="s">
        <v>904</v>
      </c>
      <c r="AA210" s="28" t="s">
        <v>91</v>
      </c>
      <c r="AB210" s="61" t="s">
        <v>905</v>
      </c>
      <c r="AC210" s="128"/>
      <c r="AD210" s="111"/>
      <c r="AE210" s="91"/>
    </row>
    <row r="211" spans="1:31" ht="71.099999999999994" customHeight="1" x14ac:dyDescent="0.25">
      <c r="A211" s="111"/>
      <c r="B211" s="16">
        <v>114</v>
      </c>
      <c r="C211" s="16" t="s">
        <v>113</v>
      </c>
      <c r="D211" s="92"/>
      <c r="E211" s="92"/>
      <c r="F211" s="92"/>
      <c r="G211" s="92"/>
      <c r="H211" s="92"/>
      <c r="I211" s="93"/>
      <c r="J211" s="93"/>
      <c r="K211" s="118"/>
      <c r="L211" s="111"/>
      <c r="M211" s="111"/>
      <c r="N211" s="111"/>
      <c r="O211" s="92"/>
      <c r="P211" s="116"/>
      <c r="Q211" s="117"/>
      <c r="R211" s="117"/>
      <c r="S211" s="118"/>
      <c r="T211" s="119"/>
      <c r="U211" s="119"/>
      <c r="V211" s="111"/>
      <c r="W211" s="121"/>
      <c r="X211" s="23" t="s">
        <v>167</v>
      </c>
      <c r="Y211" s="23" t="s">
        <v>121</v>
      </c>
      <c r="Z211" s="23" t="s">
        <v>906</v>
      </c>
      <c r="AA211" s="32">
        <v>1</v>
      </c>
      <c r="AB211" s="30" t="s">
        <v>907</v>
      </c>
      <c r="AC211" s="128"/>
      <c r="AD211" s="111"/>
      <c r="AE211" s="91"/>
    </row>
    <row r="212" spans="1:31" ht="110.1" customHeight="1" x14ac:dyDescent="0.25">
      <c r="A212" s="111"/>
      <c r="B212" s="16">
        <v>114</v>
      </c>
      <c r="C212" s="16" t="s">
        <v>113</v>
      </c>
      <c r="D212" s="92"/>
      <c r="E212" s="92"/>
      <c r="F212" s="92"/>
      <c r="G212" s="92"/>
      <c r="H212" s="92"/>
      <c r="I212" s="93"/>
      <c r="J212" s="93"/>
      <c r="K212" s="118"/>
      <c r="L212" s="111"/>
      <c r="M212" s="111"/>
      <c r="N212" s="111"/>
      <c r="O212" s="92"/>
      <c r="P212" s="116"/>
      <c r="Q212" s="117"/>
      <c r="R212" s="117"/>
      <c r="S212" s="118"/>
      <c r="T212" s="119"/>
      <c r="U212" s="119"/>
      <c r="V212" s="111"/>
      <c r="W212" s="23" t="s">
        <v>908</v>
      </c>
      <c r="X212" s="23" t="s">
        <v>125</v>
      </c>
      <c r="Y212" s="23" t="s">
        <v>121</v>
      </c>
      <c r="Z212" s="23" t="s">
        <v>909</v>
      </c>
      <c r="AA212" s="22">
        <v>1</v>
      </c>
      <c r="AB212" s="23" t="s">
        <v>910</v>
      </c>
      <c r="AC212" s="128"/>
      <c r="AD212" s="111"/>
      <c r="AE212" s="91"/>
    </row>
    <row r="213" spans="1:31" ht="75" customHeight="1" x14ac:dyDescent="0.25">
      <c r="A213" s="111"/>
      <c r="B213" s="16">
        <v>114</v>
      </c>
      <c r="C213" s="16" t="s">
        <v>113</v>
      </c>
      <c r="D213" s="92"/>
      <c r="E213" s="92"/>
      <c r="F213" s="92"/>
      <c r="G213" s="92"/>
      <c r="H213" s="92"/>
      <c r="I213" s="93"/>
      <c r="J213" s="93"/>
      <c r="K213" s="118"/>
      <c r="L213" s="111"/>
      <c r="M213" s="111"/>
      <c r="N213" s="111"/>
      <c r="O213" s="92"/>
      <c r="P213" s="116"/>
      <c r="Q213" s="117"/>
      <c r="R213" s="117"/>
      <c r="S213" s="118"/>
      <c r="T213" s="119"/>
      <c r="U213" s="119"/>
      <c r="V213" s="111"/>
      <c r="W213" s="23" t="s">
        <v>911</v>
      </c>
      <c r="X213" s="23" t="s">
        <v>129</v>
      </c>
      <c r="Y213" s="23" t="s">
        <v>121</v>
      </c>
      <c r="Z213" s="23" t="s">
        <v>912</v>
      </c>
      <c r="AA213" s="22">
        <v>1</v>
      </c>
      <c r="AB213" s="23" t="s">
        <v>913</v>
      </c>
      <c r="AC213" s="128"/>
      <c r="AD213" s="111"/>
      <c r="AE213" s="91"/>
    </row>
    <row r="214" spans="1:31" ht="105" customHeight="1" x14ac:dyDescent="0.25">
      <c r="A214" s="111"/>
      <c r="B214" s="16">
        <v>114</v>
      </c>
      <c r="C214" s="16" t="s">
        <v>113</v>
      </c>
      <c r="D214" s="92"/>
      <c r="E214" s="92"/>
      <c r="F214" s="92"/>
      <c r="G214" s="92"/>
      <c r="H214" s="92"/>
      <c r="I214" s="93"/>
      <c r="J214" s="93"/>
      <c r="K214" s="118"/>
      <c r="L214" s="111"/>
      <c r="M214" s="111"/>
      <c r="N214" s="111"/>
      <c r="O214" s="92"/>
      <c r="P214" s="116"/>
      <c r="Q214" s="117"/>
      <c r="R214" s="117"/>
      <c r="S214" s="118"/>
      <c r="T214" s="119"/>
      <c r="U214" s="119"/>
      <c r="V214" s="111"/>
      <c r="W214" s="23" t="s">
        <v>914</v>
      </c>
      <c r="X214" s="23" t="s">
        <v>120</v>
      </c>
      <c r="Y214" s="23" t="s">
        <v>121</v>
      </c>
      <c r="Z214" s="23" t="s">
        <v>915</v>
      </c>
      <c r="AA214" s="29">
        <v>1</v>
      </c>
      <c r="AB214" s="23" t="s">
        <v>916</v>
      </c>
      <c r="AC214" s="127"/>
      <c r="AD214" s="111"/>
      <c r="AE214" s="91"/>
    </row>
    <row r="215" spans="1:31" ht="75" x14ac:dyDescent="0.25">
      <c r="A215" s="111">
        <v>116</v>
      </c>
      <c r="B215" s="16">
        <v>116</v>
      </c>
      <c r="C215" s="16" t="s">
        <v>113</v>
      </c>
      <c r="D215" s="92" t="s">
        <v>113</v>
      </c>
      <c r="E215" s="92" t="s">
        <v>897</v>
      </c>
      <c r="F215" s="92" t="s">
        <v>37</v>
      </c>
      <c r="G215" s="92" t="s">
        <v>898</v>
      </c>
      <c r="H215" s="92" t="s">
        <v>899</v>
      </c>
      <c r="I215" s="93">
        <v>2</v>
      </c>
      <c r="J215" s="93">
        <v>3</v>
      </c>
      <c r="K215" s="118" t="s">
        <v>203</v>
      </c>
      <c r="L215" s="111" t="s">
        <v>77</v>
      </c>
      <c r="M215" s="111" t="s">
        <v>49</v>
      </c>
      <c r="N215" s="111" t="s">
        <v>49</v>
      </c>
      <c r="O215" s="92" t="s">
        <v>44</v>
      </c>
      <c r="P215" s="116" t="s">
        <v>917</v>
      </c>
      <c r="Q215" s="117">
        <v>0</v>
      </c>
      <c r="R215" s="117">
        <v>1</v>
      </c>
      <c r="S215" s="118" t="s">
        <v>189</v>
      </c>
      <c r="T215" s="119" t="s">
        <v>190</v>
      </c>
      <c r="U215" s="119" t="s">
        <v>78</v>
      </c>
      <c r="V215" s="111" t="s">
        <v>79</v>
      </c>
      <c r="W215" s="23" t="s">
        <v>918</v>
      </c>
      <c r="X215" s="23" t="s">
        <v>129</v>
      </c>
      <c r="Y215" s="23" t="s">
        <v>121</v>
      </c>
      <c r="Z215" s="23" t="s">
        <v>919</v>
      </c>
      <c r="AA215" s="22">
        <v>1</v>
      </c>
      <c r="AB215" s="23" t="s">
        <v>920</v>
      </c>
      <c r="AC215" s="126">
        <f>AVERAGE(AA215:AA219)</f>
        <v>1</v>
      </c>
      <c r="AD215" s="111" t="s">
        <v>54</v>
      </c>
      <c r="AE215" s="91" t="s">
        <v>55</v>
      </c>
    </row>
    <row r="216" spans="1:31" ht="60" x14ac:dyDescent="0.25">
      <c r="A216" s="111"/>
      <c r="B216" s="16">
        <v>116</v>
      </c>
      <c r="C216" s="16" t="s">
        <v>113</v>
      </c>
      <c r="D216" s="92"/>
      <c r="E216" s="92"/>
      <c r="F216" s="92"/>
      <c r="G216" s="92"/>
      <c r="H216" s="92"/>
      <c r="I216" s="93"/>
      <c r="J216" s="93"/>
      <c r="K216" s="118"/>
      <c r="L216" s="111"/>
      <c r="M216" s="111"/>
      <c r="N216" s="111"/>
      <c r="O216" s="92"/>
      <c r="P216" s="116"/>
      <c r="Q216" s="117"/>
      <c r="R216" s="117"/>
      <c r="S216" s="118"/>
      <c r="T216" s="119"/>
      <c r="U216" s="119"/>
      <c r="V216" s="111"/>
      <c r="W216" s="23" t="s">
        <v>921</v>
      </c>
      <c r="X216" s="23" t="s">
        <v>331</v>
      </c>
      <c r="Y216" s="23" t="s">
        <v>121</v>
      </c>
      <c r="Z216" s="23" t="s">
        <v>922</v>
      </c>
      <c r="AA216" s="26">
        <v>1</v>
      </c>
      <c r="AB216" s="45" t="s">
        <v>903</v>
      </c>
      <c r="AC216" s="128"/>
      <c r="AD216" s="111"/>
      <c r="AE216" s="91"/>
    </row>
    <row r="217" spans="1:31" ht="60" x14ac:dyDescent="0.25">
      <c r="A217" s="111"/>
      <c r="B217" s="16">
        <v>116</v>
      </c>
      <c r="C217" s="16" t="s">
        <v>113</v>
      </c>
      <c r="D217" s="92"/>
      <c r="E217" s="92"/>
      <c r="F217" s="92"/>
      <c r="G217" s="92"/>
      <c r="H217" s="92"/>
      <c r="I217" s="93"/>
      <c r="J217" s="93"/>
      <c r="K217" s="118"/>
      <c r="L217" s="111"/>
      <c r="M217" s="111"/>
      <c r="N217" s="111"/>
      <c r="O217" s="92"/>
      <c r="P217" s="116"/>
      <c r="Q217" s="117"/>
      <c r="R217" s="117"/>
      <c r="S217" s="118"/>
      <c r="T217" s="119"/>
      <c r="U217" s="119"/>
      <c r="V217" s="111"/>
      <c r="W217" s="23" t="s">
        <v>921</v>
      </c>
      <c r="X217" s="23" t="s">
        <v>133</v>
      </c>
      <c r="Y217" s="23" t="s">
        <v>121</v>
      </c>
      <c r="Z217" s="23" t="s">
        <v>923</v>
      </c>
      <c r="AA217" s="28" t="s">
        <v>91</v>
      </c>
      <c r="AB217" s="61" t="s">
        <v>905</v>
      </c>
      <c r="AC217" s="128"/>
      <c r="AD217" s="111"/>
      <c r="AE217" s="91"/>
    </row>
    <row r="218" spans="1:31" ht="60" x14ac:dyDescent="0.25">
      <c r="A218" s="111"/>
      <c r="B218" s="16">
        <v>116</v>
      </c>
      <c r="C218" s="16" t="s">
        <v>113</v>
      </c>
      <c r="D218" s="92"/>
      <c r="E218" s="92"/>
      <c r="F218" s="92"/>
      <c r="G218" s="92"/>
      <c r="H218" s="92"/>
      <c r="I218" s="93"/>
      <c r="J218" s="93"/>
      <c r="K218" s="118"/>
      <c r="L218" s="111"/>
      <c r="M218" s="111"/>
      <c r="N218" s="111"/>
      <c r="O218" s="92"/>
      <c r="P218" s="116"/>
      <c r="Q218" s="117"/>
      <c r="R218" s="117"/>
      <c r="S218" s="118"/>
      <c r="T218" s="119"/>
      <c r="U218" s="119"/>
      <c r="V218" s="111"/>
      <c r="W218" s="23" t="s">
        <v>921</v>
      </c>
      <c r="X218" s="23" t="s">
        <v>167</v>
      </c>
      <c r="Y218" s="23" t="s">
        <v>121</v>
      </c>
      <c r="Z218" s="23" t="s">
        <v>924</v>
      </c>
      <c r="AA218" s="32">
        <v>1</v>
      </c>
      <c r="AB218" s="30" t="s">
        <v>907</v>
      </c>
      <c r="AC218" s="128"/>
      <c r="AD218" s="111"/>
      <c r="AE218" s="91"/>
    </row>
    <row r="219" spans="1:31" ht="141" customHeight="1" x14ac:dyDescent="0.25">
      <c r="A219" s="111"/>
      <c r="B219" s="16">
        <v>116</v>
      </c>
      <c r="C219" s="16" t="s">
        <v>113</v>
      </c>
      <c r="D219" s="92"/>
      <c r="E219" s="92"/>
      <c r="F219" s="92"/>
      <c r="G219" s="92"/>
      <c r="H219" s="92"/>
      <c r="I219" s="93"/>
      <c r="J219" s="93"/>
      <c r="K219" s="118"/>
      <c r="L219" s="111"/>
      <c r="M219" s="111"/>
      <c r="N219" s="111"/>
      <c r="O219" s="92"/>
      <c r="P219" s="116"/>
      <c r="Q219" s="117"/>
      <c r="R219" s="117"/>
      <c r="S219" s="118"/>
      <c r="T219" s="119"/>
      <c r="U219" s="119"/>
      <c r="V219" s="111"/>
      <c r="W219" s="23" t="s">
        <v>925</v>
      </c>
      <c r="X219" s="23" t="s">
        <v>120</v>
      </c>
      <c r="Y219" s="23" t="s">
        <v>121</v>
      </c>
      <c r="Z219" s="23" t="s">
        <v>926</v>
      </c>
      <c r="AA219" s="29">
        <v>1</v>
      </c>
      <c r="AB219" s="23" t="s">
        <v>927</v>
      </c>
      <c r="AC219" s="127"/>
      <c r="AD219" s="111"/>
      <c r="AE219" s="91"/>
    </row>
    <row r="220" spans="1:31" ht="177" customHeight="1" x14ac:dyDescent="0.25">
      <c r="A220" s="91">
        <v>117</v>
      </c>
      <c r="B220" s="15">
        <v>117</v>
      </c>
      <c r="C220" s="16" t="s">
        <v>589</v>
      </c>
      <c r="D220" s="92" t="s">
        <v>589</v>
      </c>
      <c r="E220" s="92" t="s">
        <v>928</v>
      </c>
      <c r="F220" s="92" t="s">
        <v>37</v>
      </c>
      <c r="G220" s="92" t="s">
        <v>929</v>
      </c>
      <c r="H220" s="92" t="s">
        <v>930</v>
      </c>
      <c r="I220" s="129">
        <v>2</v>
      </c>
      <c r="J220" s="129">
        <v>2</v>
      </c>
      <c r="K220" s="129" t="s">
        <v>118</v>
      </c>
      <c r="L220" s="91" t="s">
        <v>77</v>
      </c>
      <c r="M220" s="91" t="s">
        <v>48</v>
      </c>
      <c r="N220" s="91" t="s">
        <v>79</v>
      </c>
      <c r="O220" s="92" t="s">
        <v>44</v>
      </c>
      <c r="P220" s="25" t="s">
        <v>931</v>
      </c>
      <c r="Q220" s="129">
        <v>2</v>
      </c>
      <c r="R220" s="129">
        <v>2</v>
      </c>
      <c r="S220" s="129" t="s">
        <v>118</v>
      </c>
      <c r="T220" s="92" t="s">
        <v>77</v>
      </c>
      <c r="U220" s="119" t="s">
        <v>48</v>
      </c>
      <c r="V220" s="111" t="s">
        <v>79</v>
      </c>
      <c r="W220" s="23" t="s">
        <v>932</v>
      </c>
      <c r="X220" s="52" t="s">
        <v>468</v>
      </c>
      <c r="Y220" s="23" t="s">
        <v>58</v>
      </c>
      <c r="Z220" s="23" t="s">
        <v>595</v>
      </c>
      <c r="AA220" s="26">
        <v>0.18</v>
      </c>
      <c r="AB220" s="30" t="s">
        <v>600</v>
      </c>
      <c r="AC220" s="27">
        <f>+AA220</f>
        <v>0.18</v>
      </c>
      <c r="AD220" s="111" t="s">
        <v>54</v>
      </c>
      <c r="AE220" s="91" t="s">
        <v>55</v>
      </c>
    </row>
    <row r="221" spans="1:31" ht="135.94999999999999" customHeight="1" x14ac:dyDescent="0.25">
      <c r="A221" s="91"/>
      <c r="B221" s="15">
        <v>117</v>
      </c>
      <c r="C221" s="16" t="s">
        <v>589</v>
      </c>
      <c r="D221" s="92"/>
      <c r="E221" s="92"/>
      <c r="F221" s="92"/>
      <c r="G221" s="92"/>
      <c r="H221" s="92"/>
      <c r="I221" s="129"/>
      <c r="J221" s="129"/>
      <c r="K221" s="129"/>
      <c r="L221" s="91"/>
      <c r="M221" s="91"/>
      <c r="N221" s="91"/>
      <c r="O221" s="92"/>
      <c r="P221" s="25" t="s">
        <v>933</v>
      </c>
      <c r="Q221" s="129"/>
      <c r="R221" s="129"/>
      <c r="S221" s="129"/>
      <c r="T221" s="92"/>
      <c r="U221" s="119"/>
      <c r="V221" s="111"/>
      <c r="W221" s="23" t="s">
        <v>934</v>
      </c>
      <c r="X221" s="52" t="s">
        <v>468</v>
      </c>
      <c r="Y221" s="23" t="s">
        <v>58</v>
      </c>
      <c r="Z221" s="23" t="s">
        <v>599</v>
      </c>
      <c r="AA221" s="26">
        <v>0.18</v>
      </c>
      <c r="AB221" s="30" t="s">
        <v>600</v>
      </c>
      <c r="AC221" s="27">
        <f>+AA221</f>
        <v>0.18</v>
      </c>
      <c r="AD221" s="111"/>
      <c r="AE221" s="91"/>
    </row>
    <row r="222" spans="1:31" ht="228.95" customHeight="1" x14ac:dyDescent="0.25">
      <c r="A222" s="16">
        <v>118</v>
      </c>
      <c r="B222" s="16">
        <v>118</v>
      </c>
      <c r="C222" s="16" t="s">
        <v>589</v>
      </c>
      <c r="D222" s="30" t="s">
        <v>589</v>
      </c>
      <c r="E222" s="30" t="s">
        <v>935</v>
      </c>
      <c r="F222" s="30" t="s">
        <v>37</v>
      </c>
      <c r="G222" s="30" t="s">
        <v>936</v>
      </c>
      <c r="H222" s="30" t="s">
        <v>937</v>
      </c>
      <c r="I222" s="36">
        <v>4</v>
      </c>
      <c r="J222" s="36">
        <v>3</v>
      </c>
      <c r="K222" s="37" t="s">
        <v>97</v>
      </c>
      <c r="L222" s="16" t="s">
        <v>41</v>
      </c>
      <c r="M222" s="16" t="s">
        <v>49</v>
      </c>
      <c r="N222" s="16" t="s">
        <v>74</v>
      </c>
      <c r="O222" s="30" t="s">
        <v>44</v>
      </c>
      <c r="P222" s="25" t="s">
        <v>938</v>
      </c>
      <c r="Q222" s="38">
        <v>4</v>
      </c>
      <c r="R222" s="36">
        <v>3</v>
      </c>
      <c r="S222" s="37" t="s">
        <v>97</v>
      </c>
      <c r="T222" s="39" t="s">
        <v>41</v>
      </c>
      <c r="U222" s="39" t="s">
        <v>49</v>
      </c>
      <c r="V222" s="16" t="s">
        <v>74</v>
      </c>
      <c r="W222" s="23" t="s">
        <v>939</v>
      </c>
      <c r="X222" s="52" t="s">
        <v>468</v>
      </c>
      <c r="Y222" s="23" t="s">
        <v>58</v>
      </c>
      <c r="Z222" s="23" t="s">
        <v>595</v>
      </c>
      <c r="AA222" s="26">
        <v>0.18</v>
      </c>
      <c r="AB222" s="30" t="s">
        <v>600</v>
      </c>
      <c r="AC222" s="27">
        <f t="shared" ref="AC222:AC223" si="8">+AA222</f>
        <v>0.18</v>
      </c>
      <c r="AD222" s="16" t="s">
        <v>54</v>
      </c>
      <c r="AE222" s="15" t="s">
        <v>55</v>
      </c>
    </row>
    <row r="223" spans="1:31" ht="75" x14ac:dyDescent="0.25">
      <c r="A223" s="16">
        <v>119</v>
      </c>
      <c r="B223" s="16">
        <v>119</v>
      </c>
      <c r="C223" s="16" t="s">
        <v>589</v>
      </c>
      <c r="D223" s="30" t="s">
        <v>589</v>
      </c>
      <c r="E223" s="30" t="s">
        <v>940</v>
      </c>
      <c r="F223" s="30" t="s">
        <v>37</v>
      </c>
      <c r="G223" s="30" t="s">
        <v>941</v>
      </c>
      <c r="H223" s="30" t="s">
        <v>942</v>
      </c>
      <c r="I223" s="36">
        <v>3</v>
      </c>
      <c r="J223" s="36">
        <v>3</v>
      </c>
      <c r="K223" s="37" t="s">
        <v>73</v>
      </c>
      <c r="L223" s="16" t="s">
        <v>47</v>
      </c>
      <c r="M223" s="16" t="s">
        <v>49</v>
      </c>
      <c r="N223" s="16" t="s">
        <v>74</v>
      </c>
      <c r="O223" s="30" t="s">
        <v>44</v>
      </c>
      <c r="P223" s="25" t="s">
        <v>943</v>
      </c>
      <c r="Q223" s="38">
        <v>3</v>
      </c>
      <c r="R223" s="36">
        <v>3</v>
      </c>
      <c r="S223" s="37" t="s">
        <v>73</v>
      </c>
      <c r="T223" s="39" t="s">
        <v>47</v>
      </c>
      <c r="U223" s="39" t="s">
        <v>49</v>
      </c>
      <c r="V223" s="16" t="s">
        <v>74</v>
      </c>
      <c r="W223" s="23" t="s">
        <v>944</v>
      </c>
      <c r="X223" s="52" t="s">
        <v>468</v>
      </c>
      <c r="Y223" s="23" t="s">
        <v>58</v>
      </c>
      <c r="Z223" s="23" t="s">
        <v>945</v>
      </c>
      <c r="AA223" s="26">
        <v>1</v>
      </c>
      <c r="AB223" s="30" t="s">
        <v>946</v>
      </c>
      <c r="AC223" s="27">
        <f t="shared" si="8"/>
        <v>1</v>
      </c>
      <c r="AD223" s="16" t="s">
        <v>54</v>
      </c>
      <c r="AE223" s="15" t="s">
        <v>55</v>
      </c>
    </row>
    <row r="224" spans="1:31" ht="90" x14ac:dyDescent="0.25">
      <c r="A224" s="91">
        <v>120</v>
      </c>
      <c r="B224" s="15">
        <v>120</v>
      </c>
      <c r="C224" s="16" t="s">
        <v>457</v>
      </c>
      <c r="D224" s="92" t="s">
        <v>457</v>
      </c>
      <c r="E224" s="92" t="s">
        <v>947</v>
      </c>
      <c r="F224" s="92" t="s">
        <v>37</v>
      </c>
      <c r="G224" s="92" t="s">
        <v>948</v>
      </c>
      <c r="H224" s="92" t="s">
        <v>949</v>
      </c>
      <c r="I224" s="129">
        <v>1</v>
      </c>
      <c r="J224" s="129">
        <v>3</v>
      </c>
      <c r="K224" s="129" t="s">
        <v>434</v>
      </c>
      <c r="L224" s="91" t="s">
        <v>190</v>
      </c>
      <c r="M224" s="111" t="s">
        <v>49</v>
      </c>
      <c r="N224" s="91" t="s">
        <v>49</v>
      </c>
      <c r="O224" s="92" t="s">
        <v>44</v>
      </c>
      <c r="P224" s="116" t="s">
        <v>950</v>
      </c>
      <c r="Q224" s="120">
        <v>1</v>
      </c>
      <c r="R224" s="120">
        <v>3</v>
      </c>
      <c r="S224" s="120" t="s">
        <v>434</v>
      </c>
      <c r="T224" s="130" t="s">
        <v>190</v>
      </c>
      <c r="U224" s="130" t="s">
        <v>49</v>
      </c>
      <c r="V224" s="91" t="s">
        <v>49</v>
      </c>
      <c r="W224" s="23" t="s">
        <v>951</v>
      </c>
      <c r="X224" s="52" t="s">
        <v>468</v>
      </c>
      <c r="Y224" s="23" t="s">
        <v>102</v>
      </c>
      <c r="Z224" s="23" t="s">
        <v>952</v>
      </c>
      <c r="AA224" s="26">
        <v>1</v>
      </c>
      <c r="AB224" s="30" t="s">
        <v>953</v>
      </c>
      <c r="AC224" s="126">
        <f>AVERAGE(AA224:AA225)</f>
        <v>1</v>
      </c>
      <c r="AD224" s="91" t="s">
        <v>54</v>
      </c>
      <c r="AE224" s="91" t="s">
        <v>55</v>
      </c>
    </row>
    <row r="225" spans="1:31" ht="63.95" customHeight="1" x14ac:dyDescent="0.25">
      <c r="A225" s="91"/>
      <c r="B225" s="15">
        <v>120</v>
      </c>
      <c r="C225" s="16" t="s">
        <v>457</v>
      </c>
      <c r="D225" s="92"/>
      <c r="E225" s="92"/>
      <c r="F225" s="92"/>
      <c r="G225" s="92"/>
      <c r="H225" s="92"/>
      <c r="I225" s="129"/>
      <c r="J225" s="129"/>
      <c r="K225" s="129"/>
      <c r="L225" s="91"/>
      <c r="M225" s="111"/>
      <c r="N225" s="91"/>
      <c r="O225" s="92"/>
      <c r="P225" s="116"/>
      <c r="Q225" s="120"/>
      <c r="R225" s="120"/>
      <c r="S225" s="120"/>
      <c r="T225" s="130"/>
      <c r="U225" s="130"/>
      <c r="V225" s="91"/>
      <c r="W225" s="23" t="s">
        <v>954</v>
      </c>
      <c r="X225" s="23" t="s">
        <v>463</v>
      </c>
      <c r="Y225" s="23" t="s">
        <v>121</v>
      </c>
      <c r="Z225" s="23" t="s">
        <v>955</v>
      </c>
      <c r="AA225" s="28" t="s">
        <v>244</v>
      </c>
      <c r="AB225" s="34" t="s">
        <v>956</v>
      </c>
      <c r="AC225" s="127"/>
      <c r="AD225" s="91"/>
      <c r="AE225" s="91"/>
    </row>
    <row r="226" spans="1:31" ht="102" customHeight="1" x14ac:dyDescent="0.25">
      <c r="A226" s="91"/>
      <c r="B226" s="15">
        <v>120</v>
      </c>
      <c r="C226" s="16" t="s">
        <v>457</v>
      </c>
      <c r="D226" s="92"/>
      <c r="E226" s="92"/>
      <c r="F226" s="92"/>
      <c r="G226" s="92"/>
      <c r="H226" s="92"/>
      <c r="I226" s="129"/>
      <c r="J226" s="129"/>
      <c r="K226" s="129"/>
      <c r="L226" s="91"/>
      <c r="M226" s="111"/>
      <c r="N226" s="91"/>
      <c r="O226" s="92"/>
      <c r="P226" s="25" t="s">
        <v>957</v>
      </c>
      <c r="Q226" s="120"/>
      <c r="R226" s="120"/>
      <c r="S226" s="120"/>
      <c r="T226" s="130"/>
      <c r="U226" s="130"/>
      <c r="V226" s="91"/>
      <c r="W226" s="23" t="s">
        <v>958</v>
      </c>
      <c r="X226" s="23" t="s">
        <v>62</v>
      </c>
      <c r="Y226" s="23" t="s">
        <v>121</v>
      </c>
      <c r="Z226" s="23" t="s">
        <v>959</v>
      </c>
      <c r="AA226" s="62">
        <v>1</v>
      </c>
      <c r="AB226" s="23" t="s">
        <v>960</v>
      </c>
      <c r="AC226" s="27">
        <f t="shared" ref="AC226:AC235" si="9">+AA226</f>
        <v>1</v>
      </c>
      <c r="AD226" s="91"/>
      <c r="AE226" s="91"/>
    </row>
    <row r="227" spans="1:31" ht="174" customHeight="1" x14ac:dyDescent="0.25">
      <c r="A227" s="91"/>
      <c r="B227" s="15">
        <v>120</v>
      </c>
      <c r="C227" s="16" t="s">
        <v>457</v>
      </c>
      <c r="D227" s="92"/>
      <c r="E227" s="92"/>
      <c r="F227" s="92"/>
      <c r="G227" s="92"/>
      <c r="H227" s="92"/>
      <c r="I227" s="129"/>
      <c r="J227" s="129"/>
      <c r="K227" s="129"/>
      <c r="L227" s="91"/>
      <c r="M227" s="111"/>
      <c r="N227" s="91"/>
      <c r="O227" s="92"/>
      <c r="P227" s="25" t="s">
        <v>961</v>
      </c>
      <c r="Q227" s="120"/>
      <c r="R227" s="120"/>
      <c r="S227" s="120"/>
      <c r="T227" s="130"/>
      <c r="U227" s="130"/>
      <c r="V227" s="91"/>
      <c r="W227" s="23" t="s">
        <v>962</v>
      </c>
      <c r="X227" s="23" t="s">
        <v>62</v>
      </c>
      <c r="Y227" s="23" t="s">
        <v>963</v>
      </c>
      <c r="Z227" s="23" t="s">
        <v>964</v>
      </c>
      <c r="AA227" s="22">
        <v>1</v>
      </c>
      <c r="AB227" s="23" t="s">
        <v>965</v>
      </c>
      <c r="AC227" s="27">
        <f t="shared" si="9"/>
        <v>1</v>
      </c>
      <c r="AD227" s="91"/>
      <c r="AE227" s="91"/>
    </row>
    <row r="228" spans="1:31" ht="117.95" customHeight="1" x14ac:dyDescent="0.25">
      <c r="A228" s="16">
        <v>121</v>
      </c>
      <c r="B228" s="16">
        <v>121</v>
      </c>
      <c r="C228" s="16" t="s">
        <v>589</v>
      </c>
      <c r="D228" s="30" t="s">
        <v>589</v>
      </c>
      <c r="E228" s="30" t="s">
        <v>966</v>
      </c>
      <c r="F228" s="30" t="s">
        <v>37</v>
      </c>
      <c r="G228" s="30" t="s">
        <v>967</v>
      </c>
      <c r="H228" s="30" t="s">
        <v>968</v>
      </c>
      <c r="I228" s="36">
        <v>4</v>
      </c>
      <c r="J228" s="36">
        <v>2</v>
      </c>
      <c r="K228" s="37" t="s">
        <v>610</v>
      </c>
      <c r="L228" s="16" t="s">
        <v>41</v>
      </c>
      <c r="M228" s="16" t="s">
        <v>48</v>
      </c>
      <c r="N228" s="16" t="s">
        <v>74</v>
      </c>
      <c r="O228" s="30" t="s">
        <v>44</v>
      </c>
      <c r="P228" s="25" t="s">
        <v>969</v>
      </c>
      <c r="Q228" s="38">
        <v>4</v>
      </c>
      <c r="R228" s="36">
        <v>2</v>
      </c>
      <c r="S228" s="37" t="s">
        <v>610</v>
      </c>
      <c r="T228" s="39" t="s">
        <v>41</v>
      </c>
      <c r="U228" s="39" t="s">
        <v>48</v>
      </c>
      <c r="V228" s="16" t="s">
        <v>74</v>
      </c>
      <c r="W228" s="23" t="s">
        <v>970</v>
      </c>
      <c r="X228" s="52" t="s">
        <v>468</v>
      </c>
      <c r="Y228" s="23" t="s">
        <v>58</v>
      </c>
      <c r="Z228" s="23" t="s">
        <v>971</v>
      </c>
      <c r="AA228" s="26">
        <v>1</v>
      </c>
      <c r="AB228" s="23" t="s">
        <v>972</v>
      </c>
      <c r="AC228" s="27">
        <f t="shared" si="9"/>
        <v>1</v>
      </c>
      <c r="AD228" s="16" t="s">
        <v>54</v>
      </c>
      <c r="AE228" s="15" t="s">
        <v>55</v>
      </c>
    </row>
    <row r="229" spans="1:31" ht="219" customHeight="1" x14ac:dyDescent="0.25">
      <c r="A229" s="16">
        <v>122</v>
      </c>
      <c r="B229" s="16">
        <v>122</v>
      </c>
      <c r="C229" s="16" t="s">
        <v>589</v>
      </c>
      <c r="D229" s="30" t="s">
        <v>589</v>
      </c>
      <c r="E229" s="30" t="s">
        <v>973</v>
      </c>
      <c r="F229" s="30" t="s">
        <v>37</v>
      </c>
      <c r="G229" s="30" t="s">
        <v>974</v>
      </c>
      <c r="H229" s="30" t="s">
        <v>975</v>
      </c>
      <c r="I229" s="36">
        <v>3</v>
      </c>
      <c r="J229" s="36">
        <v>2</v>
      </c>
      <c r="K229" s="37" t="s">
        <v>46</v>
      </c>
      <c r="L229" s="16" t="s">
        <v>47</v>
      </c>
      <c r="M229" s="16" t="s">
        <v>48</v>
      </c>
      <c r="N229" s="16" t="s">
        <v>49</v>
      </c>
      <c r="O229" s="30" t="s">
        <v>44</v>
      </c>
      <c r="P229" s="25" t="s">
        <v>976</v>
      </c>
      <c r="Q229" s="38">
        <v>3</v>
      </c>
      <c r="R229" s="36">
        <v>2</v>
      </c>
      <c r="S229" s="37" t="s">
        <v>46</v>
      </c>
      <c r="T229" s="39" t="s">
        <v>47</v>
      </c>
      <c r="U229" s="39" t="s">
        <v>48</v>
      </c>
      <c r="V229" s="16" t="s">
        <v>49</v>
      </c>
      <c r="W229" s="23" t="s">
        <v>618</v>
      </c>
      <c r="X229" s="52" t="s">
        <v>468</v>
      </c>
      <c r="Y229" s="23" t="s">
        <v>58</v>
      </c>
      <c r="Z229" s="23" t="s">
        <v>612</v>
      </c>
      <c r="AA229" s="26">
        <v>1</v>
      </c>
      <c r="AB229" s="30" t="s">
        <v>613</v>
      </c>
      <c r="AC229" s="27">
        <f t="shared" si="9"/>
        <v>1</v>
      </c>
      <c r="AD229" s="16" t="s">
        <v>54</v>
      </c>
      <c r="AE229" s="15" t="s">
        <v>55</v>
      </c>
    </row>
    <row r="230" spans="1:31" ht="207" customHeight="1" x14ac:dyDescent="0.25">
      <c r="A230" s="16">
        <v>123</v>
      </c>
      <c r="B230" s="16">
        <v>123</v>
      </c>
      <c r="C230" s="16" t="s">
        <v>589</v>
      </c>
      <c r="D230" s="30" t="s">
        <v>589</v>
      </c>
      <c r="E230" s="30" t="s">
        <v>977</v>
      </c>
      <c r="F230" s="30" t="s">
        <v>978</v>
      </c>
      <c r="G230" s="30" t="s">
        <v>979</v>
      </c>
      <c r="H230" s="30" t="s">
        <v>980</v>
      </c>
      <c r="I230" s="36">
        <v>2</v>
      </c>
      <c r="J230" s="36">
        <v>3</v>
      </c>
      <c r="K230" s="37" t="s">
        <v>203</v>
      </c>
      <c r="L230" s="16" t="s">
        <v>77</v>
      </c>
      <c r="M230" s="16" t="s">
        <v>49</v>
      </c>
      <c r="N230" s="16" t="s">
        <v>49</v>
      </c>
      <c r="O230" s="30" t="s">
        <v>44</v>
      </c>
      <c r="P230" s="25" t="s">
        <v>981</v>
      </c>
      <c r="Q230" s="38">
        <v>2</v>
      </c>
      <c r="R230" s="36">
        <v>3</v>
      </c>
      <c r="S230" s="37" t="s">
        <v>203</v>
      </c>
      <c r="T230" s="39" t="s">
        <v>77</v>
      </c>
      <c r="U230" s="39" t="s">
        <v>49</v>
      </c>
      <c r="V230" s="16" t="s">
        <v>49</v>
      </c>
      <c r="W230" s="23" t="s">
        <v>982</v>
      </c>
      <c r="X230" s="52" t="s">
        <v>468</v>
      </c>
      <c r="Y230" s="23" t="s">
        <v>102</v>
      </c>
      <c r="Z230" s="23" t="s">
        <v>983</v>
      </c>
      <c r="AA230" s="26">
        <v>1</v>
      </c>
      <c r="AB230" s="23" t="s">
        <v>984</v>
      </c>
      <c r="AC230" s="27">
        <f t="shared" si="9"/>
        <v>1</v>
      </c>
      <c r="AD230" s="47" t="s">
        <v>54</v>
      </c>
      <c r="AE230" s="15" t="s">
        <v>55</v>
      </c>
    </row>
    <row r="231" spans="1:31" ht="240.95" customHeight="1" x14ac:dyDescent="0.25">
      <c r="A231" s="16">
        <v>125</v>
      </c>
      <c r="B231" s="16">
        <v>125</v>
      </c>
      <c r="C231" s="16" t="s">
        <v>589</v>
      </c>
      <c r="D231" s="30" t="s">
        <v>589</v>
      </c>
      <c r="E231" s="30" t="s">
        <v>985</v>
      </c>
      <c r="F231" s="30" t="s">
        <v>37</v>
      </c>
      <c r="G231" s="30" t="s">
        <v>986</v>
      </c>
      <c r="H231" s="30" t="s">
        <v>987</v>
      </c>
      <c r="I231" s="36">
        <v>2</v>
      </c>
      <c r="J231" s="36">
        <v>3</v>
      </c>
      <c r="K231" s="37" t="s">
        <v>203</v>
      </c>
      <c r="L231" s="16" t="s">
        <v>77</v>
      </c>
      <c r="M231" s="16" t="s">
        <v>49</v>
      </c>
      <c r="N231" s="16" t="s">
        <v>49</v>
      </c>
      <c r="O231" s="30" t="s">
        <v>44</v>
      </c>
      <c r="P231" s="25" t="s">
        <v>617</v>
      </c>
      <c r="Q231" s="38">
        <v>2</v>
      </c>
      <c r="R231" s="36">
        <v>3</v>
      </c>
      <c r="S231" s="37" t="s">
        <v>203</v>
      </c>
      <c r="T231" s="39" t="s">
        <v>77</v>
      </c>
      <c r="U231" s="39" t="s">
        <v>49</v>
      </c>
      <c r="V231" s="16" t="s">
        <v>49</v>
      </c>
      <c r="W231" s="23" t="s">
        <v>618</v>
      </c>
      <c r="X231" s="52" t="s">
        <v>468</v>
      </c>
      <c r="Y231" s="23" t="s">
        <v>58</v>
      </c>
      <c r="Z231" s="23" t="s">
        <v>612</v>
      </c>
      <c r="AA231" s="26">
        <v>1</v>
      </c>
      <c r="AB231" s="30" t="s">
        <v>613</v>
      </c>
      <c r="AC231" s="27">
        <f t="shared" si="9"/>
        <v>1</v>
      </c>
      <c r="AD231" s="16" t="s">
        <v>54</v>
      </c>
      <c r="AE231" s="15" t="s">
        <v>55</v>
      </c>
    </row>
    <row r="232" spans="1:31" ht="90" customHeight="1" x14ac:dyDescent="0.25">
      <c r="A232" s="91">
        <v>126</v>
      </c>
      <c r="B232" s="15">
        <v>126</v>
      </c>
      <c r="C232" s="16" t="s">
        <v>589</v>
      </c>
      <c r="D232" s="92" t="s">
        <v>589</v>
      </c>
      <c r="E232" s="92" t="s">
        <v>988</v>
      </c>
      <c r="F232" s="92" t="s">
        <v>37</v>
      </c>
      <c r="G232" s="92" t="s">
        <v>989</v>
      </c>
      <c r="H232" s="92" t="s">
        <v>990</v>
      </c>
      <c r="I232" s="129">
        <v>2</v>
      </c>
      <c r="J232" s="129">
        <v>2</v>
      </c>
      <c r="K232" s="129" t="s">
        <v>118</v>
      </c>
      <c r="L232" s="91" t="s">
        <v>77</v>
      </c>
      <c r="M232" s="91" t="s">
        <v>48</v>
      </c>
      <c r="N232" s="91" t="s">
        <v>79</v>
      </c>
      <c r="O232" s="92" t="s">
        <v>44</v>
      </c>
      <c r="P232" s="25" t="s">
        <v>991</v>
      </c>
      <c r="Q232" s="129">
        <v>2</v>
      </c>
      <c r="R232" s="129">
        <v>2</v>
      </c>
      <c r="S232" s="129" t="s">
        <v>118</v>
      </c>
      <c r="T232" s="92" t="s">
        <v>77</v>
      </c>
      <c r="U232" s="92" t="s">
        <v>48</v>
      </c>
      <c r="V232" s="91" t="s">
        <v>79</v>
      </c>
      <c r="W232" s="23" t="s">
        <v>992</v>
      </c>
      <c r="X232" s="23" t="s">
        <v>468</v>
      </c>
      <c r="Y232" s="23" t="s">
        <v>121</v>
      </c>
      <c r="Z232" s="23" t="s">
        <v>993</v>
      </c>
      <c r="AA232" s="26">
        <v>0.9</v>
      </c>
      <c r="AB232" s="30" t="s">
        <v>994</v>
      </c>
      <c r="AC232" s="27">
        <f t="shared" si="9"/>
        <v>0.9</v>
      </c>
      <c r="AD232" s="91" t="s">
        <v>54</v>
      </c>
      <c r="AE232" s="91" t="s">
        <v>55</v>
      </c>
    </row>
    <row r="233" spans="1:31" ht="138" customHeight="1" x14ac:dyDescent="0.25">
      <c r="A233" s="91"/>
      <c r="B233" s="15">
        <v>126</v>
      </c>
      <c r="C233" s="16" t="s">
        <v>589</v>
      </c>
      <c r="D233" s="92"/>
      <c r="E233" s="92"/>
      <c r="F233" s="92"/>
      <c r="G233" s="92"/>
      <c r="H233" s="92"/>
      <c r="I233" s="129"/>
      <c r="J233" s="129"/>
      <c r="K233" s="129"/>
      <c r="L233" s="91"/>
      <c r="M233" s="91"/>
      <c r="N233" s="91"/>
      <c r="O233" s="92"/>
      <c r="P233" s="25" t="s">
        <v>995</v>
      </c>
      <c r="Q233" s="129"/>
      <c r="R233" s="129"/>
      <c r="S233" s="129"/>
      <c r="T233" s="92"/>
      <c r="U233" s="92"/>
      <c r="V233" s="91"/>
      <c r="W233" s="23" t="s">
        <v>996</v>
      </c>
      <c r="X233" s="23" t="s">
        <v>468</v>
      </c>
      <c r="Y233" s="23" t="s">
        <v>58</v>
      </c>
      <c r="Z233" s="23" t="s">
        <v>997</v>
      </c>
      <c r="AA233" s="26">
        <v>0.9</v>
      </c>
      <c r="AB233" s="30" t="s">
        <v>994</v>
      </c>
      <c r="AC233" s="27">
        <f t="shared" si="9"/>
        <v>0.9</v>
      </c>
      <c r="AD233" s="91"/>
      <c r="AE233" s="91"/>
    </row>
    <row r="234" spans="1:31" ht="285" x14ac:dyDescent="0.25">
      <c r="A234" s="16">
        <v>127</v>
      </c>
      <c r="B234" s="16">
        <v>127</v>
      </c>
      <c r="C234" s="16" t="s">
        <v>589</v>
      </c>
      <c r="D234" s="30" t="s">
        <v>589</v>
      </c>
      <c r="E234" s="30" t="s">
        <v>998</v>
      </c>
      <c r="F234" s="30" t="s">
        <v>37</v>
      </c>
      <c r="G234" s="30" t="s">
        <v>999</v>
      </c>
      <c r="H234" s="30" t="s">
        <v>1000</v>
      </c>
      <c r="I234" s="36">
        <v>4</v>
      </c>
      <c r="J234" s="36">
        <v>4</v>
      </c>
      <c r="K234" s="37" t="s">
        <v>40</v>
      </c>
      <c r="L234" s="16" t="s">
        <v>41</v>
      </c>
      <c r="M234" s="16" t="s">
        <v>42</v>
      </c>
      <c r="N234" s="16" t="s">
        <v>43</v>
      </c>
      <c r="O234" s="30" t="s">
        <v>44</v>
      </c>
      <c r="P234" s="25" t="s">
        <v>1001</v>
      </c>
      <c r="Q234" s="38">
        <v>4</v>
      </c>
      <c r="R234" s="36">
        <v>4</v>
      </c>
      <c r="S234" s="37" t="s">
        <v>40</v>
      </c>
      <c r="T234" s="39" t="s">
        <v>41</v>
      </c>
      <c r="U234" s="39" t="s">
        <v>42</v>
      </c>
      <c r="V234" s="16" t="s">
        <v>43</v>
      </c>
      <c r="W234" s="23" t="s">
        <v>1002</v>
      </c>
      <c r="X234" s="23" t="s">
        <v>468</v>
      </c>
      <c r="Y234" s="23" t="s">
        <v>102</v>
      </c>
      <c r="Z234" s="23" t="s">
        <v>1003</v>
      </c>
      <c r="AA234" s="26">
        <v>1</v>
      </c>
      <c r="AB234" s="23" t="s">
        <v>1004</v>
      </c>
      <c r="AC234" s="27">
        <f t="shared" si="9"/>
        <v>1</v>
      </c>
      <c r="AD234" s="16" t="s">
        <v>54</v>
      </c>
      <c r="AE234" s="15" t="s">
        <v>55</v>
      </c>
    </row>
    <row r="235" spans="1:31" ht="135.94999999999999" customHeight="1" x14ac:dyDescent="0.25">
      <c r="A235" s="16">
        <v>129</v>
      </c>
      <c r="B235" s="16">
        <v>129</v>
      </c>
      <c r="C235" s="16" t="s">
        <v>649</v>
      </c>
      <c r="D235" s="30" t="s">
        <v>675</v>
      </c>
      <c r="E235" s="30" t="s">
        <v>1005</v>
      </c>
      <c r="F235" s="30" t="s">
        <v>37</v>
      </c>
      <c r="G235" s="30" t="s">
        <v>1006</v>
      </c>
      <c r="H235" s="30" t="s">
        <v>1007</v>
      </c>
      <c r="I235" s="36">
        <v>1</v>
      </c>
      <c r="J235" s="36">
        <v>4</v>
      </c>
      <c r="K235" s="37" t="s">
        <v>1008</v>
      </c>
      <c r="L235" s="16" t="s">
        <v>190</v>
      </c>
      <c r="M235" s="16" t="s">
        <v>42</v>
      </c>
      <c r="N235" s="16" t="s">
        <v>74</v>
      </c>
      <c r="O235" s="30" t="s">
        <v>44</v>
      </c>
      <c r="P235" s="25" t="s">
        <v>657</v>
      </c>
      <c r="Q235" s="38">
        <v>-1</v>
      </c>
      <c r="R235" s="38">
        <v>2</v>
      </c>
      <c r="S235" s="37" t="s">
        <v>679</v>
      </c>
      <c r="T235" s="39" t="s">
        <v>190</v>
      </c>
      <c r="U235" s="39" t="s">
        <v>48</v>
      </c>
      <c r="V235" s="16" t="s">
        <v>79</v>
      </c>
      <c r="W235" s="23" t="s">
        <v>658</v>
      </c>
      <c r="X235" s="23" t="s">
        <v>66</v>
      </c>
      <c r="Y235" s="23" t="s">
        <v>121</v>
      </c>
      <c r="Z235" s="23" t="s">
        <v>659</v>
      </c>
      <c r="AA235" s="28" t="s">
        <v>91</v>
      </c>
      <c r="AB235" s="21" t="s">
        <v>660</v>
      </c>
      <c r="AC235" s="27" t="str">
        <f t="shared" si="9"/>
        <v>NA</v>
      </c>
      <c r="AD235" s="47" t="s">
        <v>54</v>
      </c>
      <c r="AE235" s="63" t="s">
        <v>1009</v>
      </c>
    </row>
    <row r="236" spans="1:31" ht="69" customHeight="1" x14ac:dyDescent="0.25">
      <c r="A236" s="111">
        <v>130</v>
      </c>
      <c r="B236" s="16">
        <v>130</v>
      </c>
      <c r="C236" s="16" t="s">
        <v>797</v>
      </c>
      <c r="D236" s="92" t="s">
        <v>797</v>
      </c>
      <c r="E236" s="92" t="s">
        <v>1010</v>
      </c>
      <c r="F236" s="92" t="s">
        <v>37</v>
      </c>
      <c r="G236" s="92" t="s">
        <v>1011</v>
      </c>
      <c r="H236" s="92" t="s">
        <v>1012</v>
      </c>
      <c r="I236" s="93">
        <v>2</v>
      </c>
      <c r="J236" s="93">
        <v>4</v>
      </c>
      <c r="K236" s="118" t="s">
        <v>1013</v>
      </c>
      <c r="L236" s="111" t="s">
        <v>77</v>
      </c>
      <c r="M236" s="111" t="s">
        <v>42</v>
      </c>
      <c r="N236" s="111" t="s">
        <v>74</v>
      </c>
      <c r="O236" s="92" t="s">
        <v>44</v>
      </c>
      <c r="P236" s="116" t="s">
        <v>1014</v>
      </c>
      <c r="Q236" s="117">
        <v>2</v>
      </c>
      <c r="R236" s="117">
        <v>4</v>
      </c>
      <c r="S236" s="118" t="s">
        <v>1013</v>
      </c>
      <c r="T236" s="119" t="s">
        <v>77</v>
      </c>
      <c r="U236" s="119" t="s">
        <v>42</v>
      </c>
      <c r="V236" s="111" t="s">
        <v>74</v>
      </c>
      <c r="W236" s="30" t="s">
        <v>1015</v>
      </c>
      <c r="X236" s="30" t="s">
        <v>57</v>
      </c>
      <c r="Y236" s="30" t="s">
        <v>121</v>
      </c>
      <c r="Z236" s="30" t="s">
        <v>1016</v>
      </c>
      <c r="AA236" s="26">
        <v>1</v>
      </c>
      <c r="AB236" s="23" t="s">
        <v>1017</v>
      </c>
      <c r="AC236" s="126">
        <f>AVERAGE(AA236:AA238)</f>
        <v>1</v>
      </c>
      <c r="AD236" s="111" t="s">
        <v>54</v>
      </c>
      <c r="AE236" s="91" t="s">
        <v>55</v>
      </c>
    </row>
    <row r="237" spans="1:31" ht="45.95" customHeight="1" x14ac:dyDescent="0.25">
      <c r="A237" s="111"/>
      <c r="B237" s="16">
        <v>130</v>
      </c>
      <c r="C237" s="16" t="s">
        <v>797</v>
      </c>
      <c r="D237" s="92"/>
      <c r="E237" s="92"/>
      <c r="F237" s="92"/>
      <c r="G237" s="92"/>
      <c r="H237" s="92"/>
      <c r="I237" s="93"/>
      <c r="J237" s="93"/>
      <c r="K237" s="118"/>
      <c r="L237" s="111"/>
      <c r="M237" s="111"/>
      <c r="N237" s="111"/>
      <c r="O237" s="92"/>
      <c r="P237" s="116"/>
      <c r="Q237" s="117"/>
      <c r="R237" s="117"/>
      <c r="S237" s="118"/>
      <c r="T237" s="119"/>
      <c r="U237" s="119"/>
      <c r="V237" s="111"/>
      <c r="W237" s="23" t="s">
        <v>1018</v>
      </c>
      <c r="X237" s="23" t="s">
        <v>62</v>
      </c>
      <c r="Y237" s="23" t="s">
        <v>121</v>
      </c>
      <c r="Z237" s="23" t="s">
        <v>1019</v>
      </c>
      <c r="AA237" s="22">
        <v>1</v>
      </c>
      <c r="AB237" s="23" t="s">
        <v>1020</v>
      </c>
      <c r="AC237" s="128"/>
      <c r="AD237" s="111"/>
      <c r="AE237" s="91"/>
    </row>
    <row r="238" spans="1:31" ht="60" customHeight="1" x14ac:dyDescent="0.25">
      <c r="A238" s="111"/>
      <c r="B238" s="16">
        <v>130</v>
      </c>
      <c r="C238" s="16" t="s">
        <v>797</v>
      </c>
      <c r="D238" s="92"/>
      <c r="E238" s="92"/>
      <c r="F238" s="92"/>
      <c r="G238" s="92"/>
      <c r="H238" s="92"/>
      <c r="I238" s="93"/>
      <c r="J238" s="93"/>
      <c r="K238" s="118"/>
      <c r="L238" s="111"/>
      <c r="M238" s="111"/>
      <c r="N238" s="111"/>
      <c r="O238" s="92"/>
      <c r="P238" s="116"/>
      <c r="Q238" s="117"/>
      <c r="R238" s="117"/>
      <c r="S238" s="118"/>
      <c r="T238" s="119"/>
      <c r="U238" s="119"/>
      <c r="V238" s="111"/>
      <c r="W238" s="57" t="s">
        <v>1021</v>
      </c>
      <c r="X238" s="23" t="s">
        <v>256</v>
      </c>
      <c r="Y238" s="23" t="s">
        <v>121</v>
      </c>
      <c r="Z238" s="23" t="s">
        <v>1019</v>
      </c>
      <c r="AA238" s="22">
        <v>1</v>
      </c>
      <c r="AB238" s="23" t="s">
        <v>1022</v>
      </c>
      <c r="AC238" s="127"/>
      <c r="AD238" s="111"/>
      <c r="AE238" s="91"/>
    </row>
    <row r="239" spans="1:31" ht="138.94999999999999" customHeight="1" x14ac:dyDescent="0.25">
      <c r="A239" s="16">
        <v>131</v>
      </c>
      <c r="B239" s="16">
        <v>131</v>
      </c>
      <c r="C239" s="16" t="s">
        <v>512</v>
      </c>
      <c r="D239" s="30" t="s">
        <v>512</v>
      </c>
      <c r="E239" s="30" t="s">
        <v>1023</v>
      </c>
      <c r="F239" s="30" t="s">
        <v>37</v>
      </c>
      <c r="G239" s="30" t="s">
        <v>514</v>
      </c>
      <c r="H239" s="30" t="s">
        <v>515</v>
      </c>
      <c r="I239" s="36">
        <v>3</v>
      </c>
      <c r="J239" s="36">
        <v>3</v>
      </c>
      <c r="K239" s="37" t="s">
        <v>73</v>
      </c>
      <c r="L239" s="16" t="s">
        <v>47</v>
      </c>
      <c r="M239" s="16" t="s">
        <v>49</v>
      </c>
      <c r="N239" s="16" t="s">
        <v>74</v>
      </c>
      <c r="O239" s="30" t="s">
        <v>44</v>
      </c>
      <c r="P239" s="25" t="s">
        <v>1024</v>
      </c>
      <c r="Q239" s="38">
        <v>3</v>
      </c>
      <c r="R239" s="38">
        <v>3</v>
      </c>
      <c r="S239" s="37" t="s">
        <v>73</v>
      </c>
      <c r="T239" s="39" t="s">
        <v>47</v>
      </c>
      <c r="U239" s="39" t="s">
        <v>49</v>
      </c>
      <c r="V239" s="16" t="s">
        <v>74</v>
      </c>
      <c r="W239" s="23" t="s">
        <v>1025</v>
      </c>
      <c r="X239" s="23" t="s">
        <v>125</v>
      </c>
      <c r="Y239" s="23" t="s">
        <v>102</v>
      </c>
      <c r="Z239" s="23" t="s">
        <v>1026</v>
      </c>
      <c r="AA239" s="22">
        <v>1</v>
      </c>
      <c r="AB239" s="23" t="s">
        <v>1027</v>
      </c>
      <c r="AC239" s="27">
        <f>+AA239</f>
        <v>1</v>
      </c>
      <c r="AD239" s="16" t="s">
        <v>54</v>
      </c>
      <c r="AE239" s="15" t="s">
        <v>55</v>
      </c>
    </row>
    <row r="240" spans="1:31" ht="152.1" customHeight="1" x14ac:dyDescent="0.25">
      <c r="A240" s="111">
        <v>132</v>
      </c>
      <c r="B240" s="16">
        <v>132</v>
      </c>
      <c r="C240" s="16" t="s">
        <v>35</v>
      </c>
      <c r="D240" s="92" t="s">
        <v>35</v>
      </c>
      <c r="E240" s="92" t="s">
        <v>1028</v>
      </c>
      <c r="F240" s="92" t="s">
        <v>1029</v>
      </c>
      <c r="G240" s="92" t="s">
        <v>1030</v>
      </c>
      <c r="H240" s="92" t="s">
        <v>1031</v>
      </c>
      <c r="I240" s="93">
        <v>3</v>
      </c>
      <c r="J240" s="93">
        <v>3</v>
      </c>
      <c r="K240" s="118" t="s">
        <v>73</v>
      </c>
      <c r="L240" s="111" t="s">
        <v>47</v>
      </c>
      <c r="M240" s="111" t="s">
        <v>49</v>
      </c>
      <c r="N240" s="111" t="s">
        <v>74</v>
      </c>
      <c r="O240" s="92" t="s">
        <v>44</v>
      </c>
      <c r="P240" s="116" t="s">
        <v>1032</v>
      </c>
      <c r="Q240" s="117">
        <v>2</v>
      </c>
      <c r="R240" s="117">
        <v>1</v>
      </c>
      <c r="S240" s="118" t="s">
        <v>76</v>
      </c>
      <c r="T240" s="119" t="s">
        <v>77</v>
      </c>
      <c r="U240" s="119" t="s">
        <v>78</v>
      </c>
      <c r="V240" s="111" t="s">
        <v>79</v>
      </c>
      <c r="W240" s="23" t="s">
        <v>1033</v>
      </c>
      <c r="X240" s="23" t="s">
        <v>468</v>
      </c>
      <c r="Y240" s="57" t="s">
        <v>121</v>
      </c>
      <c r="Z240" s="23" t="s">
        <v>1034</v>
      </c>
      <c r="AA240" s="26">
        <v>1</v>
      </c>
      <c r="AB240" s="23" t="s">
        <v>1035</v>
      </c>
      <c r="AC240" s="126">
        <v>1</v>
      </c>
      <c r="AD240" s="111" t="s">
        <v>54</v>
      </c>
      <c r="AE240" s="91" t="s">
        <v>55</v>
      </c>
    </row>
    <row r="241" spans="1:31" ht="45" x14ac:dyDescent="0.25">
      <c r="A241" s="111"/>
      <c r="B241" s="16">
        <v>132</v>
      </c>
      <c r="C241" s="16" t="s">
        <v>35</v>
      </c>
      <c r="D241" s="92"/>
      <c r="E241" s="92"/>
      <c r="F241" s="92"/>
      <c r="G241" s="92"/>
      <c r="H241" s="92"/>
      <c r="I241" s="93"/>
      <c r="J241" s="93"/>
      <c r="K241" s="118"/>
      <c r="L241" s="111"/>
      <c r="M241" s="111"/>
      <c r="N241" s="111"/>
      <c r="O241" s="92"/>
      <c r="P241" s="116"/>
      <c r="Q241" s="117"/>
      <c r="R241" s="117"/>
      <c r="S241" s="118"/>
      <c r="T241" s="119"/>
      <c r="U241" s="119"/>
      <c r="V241" s="111"/>
      <c r="W241" s="23" t="s">
        <v>1036</v>
      </c>
      <c r="X241" s="52" t="s">
        <v>283</v>
      </c>
      <c r="Y241" s="57" t="s">
        <v>121</v>
      </c>
      <c r="Z241" s="23" t="s">
        <v>1037</v>
      </c>
      <c r="AA241" s="28" t="s">
        <v>91</v>
      </c>
      <c r="AB241" s="23" t="s">
        <v>1038</v>
      </c>
      <c r="AC241" s="127"/>
      <c r="AD241" s="111"/>
      <c r="AE241" s="91"/>
    </row>
    <row r="242" spans="1:31" ht="120.95" customHeight="1" x14ac:dyDescent="0.25">
      <c r="A242" s="91">
        <v>133</v>
      </c>
      <c r="B242" s="15">
        <v>133</v>
      </c>
      <c r="C242" s="16" t="s">
        <v>1039</v>
      </c>
      <c r="D242" s="92" t="s">
        <v>1040</v>
      </c>
      <c r="E242" s="92" t="s">
        <v>1041</v>
      </c>
      <c r="F242" s="92" t="s">
        <v>1029</v>
      </c>
      <c r="G242" s="92" t="s">
        <v>1042</v>
      </c>
      <c r="H242" s="92" t="s">
        <v>1043</v>
      </c>
      <c r="I242" s="129">
        <v>3</v>
      </c>
      <c r="J242" s="129">
        <v>1</v>
      </c>
      <c r="K242" s="129" t="s">
        <v>99</v>
      </c>
      <c r="L242" s="91" t="s">
        <v>47</v>
      </c>
      <c r="M242" s="91" t="s">
        <v>78</v>
      </c>
      <c r="N242" s="91" t="s">
        <v>79</v>
      </c>
      <c r="O242" s="92" t="s">
        <v>44</v>
      </c>
      <c r="P242" s="25" t="s">
        <v>1044</v>
      </c>
      <c r="Q242" s="120">
        <v>1</v>
      </c>
      <c r="R242" s="120">
        <v>-1</v>
      </c>
      <c r="S242" s="120" t="s">
        <v>189</v>
      </c>
      <c r="T242" s="130" t="s">
        <v>190</v>
      </c>
      <c r="U242" s="130" t="s">
        <v>78</v>
      </c>
      <c r="V242" s="91" t="s">
        <v>79</v>
      </c>
      <c r="W242" s="23" t="s">
        <v>1045</v>
      </c>
      <c r="X242" s="23" t="s">
        <v>62</v>
      </c>
      <c r="Y242" s="23" t="s">
        <v>107</v>
      </c>
      <c r="Z242" s="23" t="s">
        <v>1046</v>
      </c>
      <c r="AA242" s="62">
        <v>1</v>
      </c>
      <c r="AB242" s="23" t="s">
        <v>1047</v>
      </c>
      <c r="AC242" s="55">
        <f t="shared" ref="AC242:AC254" si="10">+AA242</f>
        <v>1</v>
      </c>
      <c r="AD242" s="91" t="s">
        <v>54</v>
      </c>
      <c r="AE242" s="91" t="s">
        <v>55</v>
      </c>
    </row>
    <row r="243" spans="1:31" ht="132" customHeight="1" x14ac:dyDescent="0.25">
      <c r="A243" s="91"/>
      <c r="B243" s="15">
        <v>133</v>
      </c>
      <c r="C243" s="16" t="s">
        <v>1039</v>
      </c>
      <c r="D243" s="92"/>
      <c r="E243" s="92"/>
      <c r="F243" s="92"/>
      <c r="G243" s="92"/>
      <c r="H243" s="92"/>
      <c r="I243" s="129"/>
      <c r="J243" s="129"/>
      <c r="K243" s="129"/>
      <c r="L243" s="91"/>
      <c r="M243" s="91"/>
      <c r="N243" s="91"/>
      <c r="O243" s="92"/>
      <c r="P243" s="25" t="s">
        <v>1014</v>
      </c>
      <c r="Q243" s="120"/>
      <c r="R243" s="120"/>
      <c r="S243" s="120"/>
      <c r="T243" s="130"/>
      <c r="U243" s="130"/>
      <c r="V243" s="91"/>
      <c r="W243" s="23" t="s">
        <v>1048</v>
      </c>
      <c r="X243" s="23" t="s">
        <v>62</v>
      </c>
      <c r="Y243" s="23" t="s">
        <v>102</v>
      </c>
      <c r="Z243" s="23" t="s">
        <v>1049</v>
      </c>
      <c r="AA243" s="24">
        <f>3126/3294*100%</f>
        <v>0.94899817850637525</v>
      </c>
      <c r="AB243" s="23" t="s">
        <v>1050</v>
      </c>
      <c r="AC243" s="55">
        <f t="shared" si="10"/>
        <v>0.94899817850637525</v>
      </c>
      <c r="AD243" s="91"/>
      <c r="AE243" s="91"/>
    </row>
    <row r="244" spans="1:31" ht="95.1" customHeight="1" x14ac:dyDescent="0.25">
      <c r="A244" s="16">
        <v>134</v>
      </c>
      <c r="B244" s="16">
        <v>134</v>
      </c>
      <c r="C244" s="16" t="s">
        <v>113</v>
      </c>
      <c r="D244" s="30" t="s">
        <v>113</v>
      </c>
      <c r="E244" s="30" t="s">
        <v>1051</v>
      </c>
      <c r="F244" s="30" t="s">
        <v>1029</v>
      </c>
      <c r="G244" s="30" t="s">
        <v>1052</v>
      </c>
      <c r="H244" s="30" t="s">
        <v>1053</v>
      </c>
      <c r="I244" s="36">
        <v>3</v>
      </c>
      <c r="J244" s="36">
        <v>3</v>
      </c>
      <c r="K244" s="37" t="s">
        <v>73</v>
      </c>
      <c r="L244" s="16" t="s">
        <v>47</v>
      </c>
      <c r="M244" s="16" t="s">
        <v>49</v>
      </c>
      <c r="N244" s="16" t="s">
        <v>74</v>
      </c>
      <c r="O244" s="30" t="s">
        <v>44</v>
      </c>
      <c r="P244" s="25" t="s">
        <v>1054</v>
      </c>
      <c r="Q244" s="38">
        <v>3</v>
      </c>
      <c r="R244" s="38">
        <v>1</v>
      </c>
      <c r="S244" s="37" t="s">
        <v>99</v>
      </c>
      <c r="T244" s="39" t="s">
        <v>47</v>
      </c>
      <c r="U244" s="39" t="s">
        <v>78</v>
      </c>
      <c r="V244" s="16" t="s">
        <v>79</v>
      </c>
      <c r="W244" s="23" t="s">
        <v>1055</v>
      </c>
      <c r="X244" s="23" t="s">
        <v>463</v>
      </c>
      <c r="Y244" s="23" t="s">
        <v>102</v>
      </c>
      <c r="Z244" s="23" t="s">
        <v>1056</v>
      </c>
      <c r="AA244" s="26">
        <v>1</v>
      </c>
      <c r="AB244" s="23" t="s">
        <v>1057</v>
      </c>
      <c r="AC244" s="27">
        <f t="shared" si="10"/>
        <v>1</v>
      </c>
      <c r="AD244" s="16" t="s">
        <v>54</v>
      </c>
      <c r="AE244" s="15" t="s">
        <v>55</v>
      </c>
    </row>
    <row r="245" spans="1:31" ht="75" x14ac:dyDescent="0.25">
      <c r="A245" s="91">
        <v>135</v>
      </c>
      <c r="B245" s="15">
        <v>135</v>
      </c>
      <c r="C245" s="16" t="s">
        <v>186</v>
      </c>
      <c r="D245" s="92" t="s">
        <v>186</v>
      </c>
      <c r="E245" s="92" t="s">
        <v>1058</v>
      </c>
      <c r="F245" s="92" t="s">
        <v>1029</v>
      </c>
      <c r="G245" s="92" t="s">
        <v>1059</v>
      </c>
      <c r="H245" s="92" t="s">
        <v>1060</v>
      </c>
      <c r="I245" s="129">
        <v>1</v>
      </c>
      <c r="J245" s="129">
        <v>3</v>
      </c>
      <c r="K245" s="129" t="s">
        <v>434</v>
      </c>
      <c r="L245" s="91" t="s">
        <v>190</v>
      </c>
      <c r="M245" s="111" t="s">
        <v>49</v>
      </c>
      <c r="N245" s="91" t="s">
        <v>49</v>
      </c>
      <c r="O245" s="92" t="s">
        <v>44</v>
      </c>
      <c r="P245" s="25" t="s">
        <v>1061</v>
      </c>
      <c r="Q245" s="129">
        <v>1</v>
      </c>
      <c r="R245" s="129">
        <v>1</v>
      </c>
      <c r="S245" s="129" t="s">
        <v>189</v>
      </c>
      <c r="T245" s="92" t="s">
        <v>190</v>
      </c>
      <c r="U245" s="92" t="s">
        <v>78</v>
      </c>
      <c r="V245" s="91" t="s">
        <v>79</v>
      </c>
      <c r="W245" s="23" t="s">
        <v>1062</v>
      </c>
      <c r="X245" s="23" t="s">
        <v>81</v>
      </c>
      <c r="Y245" s="23" t="s">
        <v>121</v>
      </c>
      <c r="Z245" s="23" t="s">
        <v>1063</v>
      </c>
      <c r="AA245" s="26">
        <v>1</v>
      </c>
      <c r="AB245" s="23" t="s">
        <v>1064</v>
      </c>
      <c r="AC245" s="27">
        <f t="shared" si="10"/>
        <v>1</v>
      </c>
      <c r="AD245" s="91" t="s">
        <v>54</v>
      </c>
      <c r="AE245" s="91" t="s">
        <v>55</v>
      </c>
    </row>
    <row r="246" spans="1:31" ht="120.95" customHeight="1" x14ac:dyDescent="0.25">
      <c r="A246" s="91"/>
      <c r="B246" s="15">
        <v>135</v>
      </c>
      <c r="C246" s="16" t="s">
        <v>186</v>
      </c>
      <c r="D246" s="92"/>
      <c r="E246" s="92"/>
      <c r="F246" s="92"/>
      <c r="G246" s="92"/>
      <c r="H246" s="92"/>
      <c r="I246" s="129"/>
      <c r="J246" s="129"/>
      <c r="K246" s="129"/>
      <c r="L246" s="91"/>
      <c r="M246" s="111"/>
      <c r="N246" s="91"/>
      <c r="O246" s="92"/>
      <c r="P246" s="25" t="s">
        <v>1065</v>
      </c>
      <c r="Q246" s="129"/>
      <c r="R246" s="129"/>
      <c r="S246" s="129"/>
      <c r="T246" s="92"/>
      <c r="U246" s="92"/>
      <c r="V246" s="91"/>
      <c r="W246" s="23" t="s">
        <v>1066</v>
      </c>
      <c r="X246" s="23" t="s">
        <v>81</v>
      </c>
      <c r="Y246" s="23" t="s">
        <v>121</v>
      </c>
      <c r="Z246" s="23" t="s">
        <v>1067</v>
      </c>
      <c r="AA246" s="22">
        <v>1</v>
      </c>
      <c r="AB246" s="23" t="s">
        <v>1068</v>
      </c>
      <c r="AC246" s="27">
        <f t="shared" si="10"/>
        <v>1</v>
      </c>
      <c r="AD246" s="91"/>
      <c r="AE246" s="91"/>
    </row>
    <row r="247" spans="1:31" ht="75" x14ac:dyDescent="0.25">
      <c r="A247" s="91">
        <v>136</v>
      </c>
      <c r="B247" s="15">
        <v>136</v>
      </c>
      <c r="C247" s="16" t="s">
        <v>619</v>
      </c>
      <c r="D247" s="92" t="s">
        <v>619</v>
      </c>
      <c r="E247" s="92" t="s">
        <v>1069</v>
      </c>
      <c r="F247" s="92" t="s">
        <v>1029</v>
      </c>
      <c r="G247" s="92" t="s">
        <v>1070</v>
      </c>
      <c r="H247" s="92" t="s">
        <v>1071</v>
      </c>
      <c r="I247" s="129">
        <v>4</v>
      </c>
      <c r="J247" s="129">
        <v>3</v>
      </c>
      <c r="K247" s="129" t="s">
        <v>97</v>
      </c>
      <c r="L247" s="91" t="s">
        <v>41</v>
      </c>
      <c r="M247" s="111" t="s">
        <v>49</v>
      </c>
      <c r="N247" s="91" t="s">
        <v>74</v>
      </c>
      <c r="O247" s="92" t="s">
        <v>44</v>
      </c>
      <c r="P247" s="25" t="s">
        <v>1072</v>
      </c>
      <c r="Q247" s="120">
        <v>4</v>
      </c>
      <c r="R247" s="120">
        <v>1</v>
      </c>
      <c r="S247" s="120" t="s">
        <v>1073</v>
      </c>
      <c r="T247" s="130" t="s">
        <v>41</v>
      </c>
      <c r="U247" s="130" t="s">
        <v>78</v>
      </c>
      <c r="V247" s="91" t="s">
        <v>49</v>
      </c>
      <c r="W247" s="23" t="s">
        <v>1074</v>
      </c>
      <c r="X247" s="23" t="s">
        <v>625</v>
      </c>
      <c r="Y247" s="23" t="s">
        <v>121</v>
      </c>
      <c r="Z247" s="23" t="s">
        <v>1075</v>
      </c>
      <c r="AA247" s="26">
        <v>1</v>
      </c>
      <c r="AB247" s="23" t="s">
        <v>1076</v>
      </c>
      <c r="AC247" s="27">
        <f t="shared" si="10"/>
        <v>1</v>
      </c>
      <c r="AD247" s="91" t="s">
        <v>54</v>
      </c>
      <c r="AE247" s="91" t="s">
        <v>55</v>
      </c>
    </row>
    <row r="248" spans="1:31" ht="60" x14ac:dyDescent="0.25">
      <c r="A248" s="91"/>
      <c r="B248" s="15">
        <v>136</v>
      </c>
      <c r="C248" s="16" t="s">
        <v>619</v>
      </c>
      <c r="D248" s="92"/>
      <c r="E248" s="92"/>
      <c r="F248" s="92"/>
      <c r="G248" s="92"/>
      <c r="H248" s="92"/>
      <c r="I248" s="129"/>
      <c r="J248" s="129"/>
      <c r="K248" s="129"/>
      <c r="L248" s="91"/>
      <c r="M248" s="111"/>
      <c r="N248" s="91"/>
      <c r="O248" s="92"/>
      <c r="P248" s="25" t="s">
        <v>1077</v>
      </c>
      <c r="Q248" s="120"/>
      <c r="R248" s="120"/>
      <c r="S248" s="120"/>
      <c r="T248" s="130"/>
      <c r="U248" s="130"/>
      <c r="V248" s="91"/>
      <c r="W248" s="23" t="s">
        <v>1078</v>
      </c>
      <c r="X248" s="23" t="s">
        <v>625</v>
      </c>
      <c r="Y248" s="23" t="s">
        <v>102</v>
      </c>
      <c r="Z248" s="23" t="s">
        <v>1079</v>
      </c>
      <c r="AA248" s="22">
        <v>1</v>
      </c>
      <c r="AB248" s="23" t="s">
        <v>1080</v>
      </c>
      <c r="AC248" s="27">
        <f t="shared" si="10"/>
        <v>1</v>
      </c>
      <c r="AD248" s="91"/>
      <c r="AE248" s="91"/>
    </row>
    <row r="249" spans="1:31" ht="60" x14ac:dyDescent="0.25">
      <c r="A249" s="91"/>
      <c r="B249" s="15">
        <v>136</v>
      </c>
      <c r="C249" s="16" t="s">
        <v>619</v>
      </c>
      <c r="D249" s="92"/>
      <c r="E249" s="92"/>
      <c r="F249" s="92"/>
      <c r="G249" s="92"/>
      <c r="H249" s="92"/>
      <c r="I249" s="129"/>
      <c r="J249" s="129"/>
      <c r="K249" s="129"/>
      <c r="L249" s="91"/>
      <c r="M249" s="111"/>
      <c r="N249" s="91"/>
      <c r="O249" s="92"/>
      <c r="P249" s="25" t="s">
        <v>1081</v>
      </c>
      <c r="Q249" s="120"/>
      <c r="R249" s="120"/>
      <c r="S249" s="120"/>
      <c r="T249" s="130"/>
      <c r="U249" s="130"/>
      <c r="V249" s="91"/>
      <c r="W249" s="23" t="s">
        <v>1082</v>
      </c>
      <c r="X249" s="23" t="s">
        <v>625</v>
      </c>
      <c r="Y249" s="23" t="s">
        <v>107</v>
      </c>
      <c r="Z249" s="23" t="s">
        <v>1083</v>
      </c>
      <c r="AA249" s="22">
        <v>1</v>
      </c>
      <c r="AB249" s="23" t="s">
        <v>1080</v>
      </c>
      <c r="AC249" s="27">
        <f t="shared" si="10"/>
        <v>1</v>
      </c>
      <c r="AD249" s="91"/>
      <c r="AE249" s="91"/>
    </row>
    <row r="250" spans="1:31" ht="60" x14ac:dyDescent="0.25">
      <c r="A250" s="91"/>
      <c r="B250" s="15">
        <v>136</v>
      </c>
      <c r="C250" s="16" t="s">
        <v>619</v>
      </c>
      <c r="D250" s="92"/>
      <c r="E250" s="92"/>
      <c r="F250" s="92"/>
      <c r="G250" s="92"/>
      <c r="H250" s="92"/>
      <c r="I250" s="129"/>
      <c r="J250" s="129"/>
      <c r="K250" s="129"/>
      <c r="L250" s="91"/>
      <c r="M250" s="111"/>
      <c r="N250" s="91"/>
      <c r="O250" s="92"/>
      <c r="P250" s="25" t="s">
        <v>1084</v>
      </c>
      <c r="Q250" s="120"/>
      <c r="R250" s="120"/>
      <c r="S250" s="120"/>
      <c r="T250" s="130"/>
      <c r="U250" s="130"/>
      <c r="V250" s="91"/>
      <c r="W250" s="23" t="s">
        <v>1074</v>
      </c>
      <c r="X250" s="23" t="s">
        <v>625</v>
      </c>
      <c r="Y250" s="23" t="s">
        <v>102</v>
      </c>
      <c r="Z250" s="23" t="s">
        <v>1075</v>
      </c>
      <c r="AA250" s="22">
        <v>1</v>
      </c>
      <c r="AB250" s="23" t="s">
        <v>1085</v>
      </c>
      <c r="AC250" s="27">
        <f t="shared" si="10"/>
        <v>1</v>
      </c>
      <c r="AD250" s="91"/>
      <c r="AE250" s="91"/>
    </row>
    <row r="251" spans="1:31" ht="149.1" customHeight="1" x14ac:dyDescent="0.25">
      <c r="A251" s="16">
        <v>137</v>
      </c>
      <c r="B251" s="16">
        <v>137</v>
      </c>
      <c r="C251" s="16" t="s">
        <v>619</v>
      </c>
      <c r="D251" s="30" t="s">
        <v>619</v>
      </c>
      <c r="E251" s="30" t="s">
        <v>1086</v>
      </c>
      <c r="F251" s="30" t="s">
        <v>1029</v>
      </c>
      <c r="G251" s="30" t="s">
        <v>1087</v>
      </c>
      <c r="H251" s="30" t="s">
        <v>1088</v>
      </c>
      <c r="I251" s="36">
        <v>5</v>
      </c>
      <c r="J251" s="36">
        <v>3</v>
      </c>
      <c r="K251" s="37" t="s">
        <v>1089</v>
      </c>
      <c r="L251" s="16" t="s">
        <v>608</v>
      </c>
      <c r="M251" s="16" t="s">
        <v>49</v>
      </c>
      <c r="N251" s="16" t="s">
        <v>43</v>
      </c>
      <c r="O251" s="30" t="s">
        <v>44</v>
      </c>
      <c r="P251" s="25" t="s">
        <v>1090</v>
      </c>
      <c r="Q251" s="38">
        <v>5</v>
      </c>
      <c r="R251" s="38">
        <v>1</v>
      </c>
      <c r="S251" s="37" t="s">
        <v>1091</v>
      </c>
      <c r="T251" s="39" t="s">
        <v>608</v>
      </c>
      <c r="U251" s="39" t="s">
        <v>78</v>
      </c>
      <c r="V251" s="16" t="s">
        <v>74</v>
      </c>
      <c r="W251" s="23" t="s">
        <v>1092</v>
      </c>
      <c r="X251" s="23" t="s">
        <v>62</v>
      </c>
      <c r="Y251" s="23" t="s">
        <v>102</v>
      </c>
      <c r="Z251" s="23" t="s">
        <v>1093</v>
      </c>
      <c r="AA251" s="26">
        <f>8/9</f>
        <v>0.88888888888888884</v>
      </c>
      <c r="AB251" s="23" t="s">
        <v>1094</v>
      </c>
      <c r="AC251" s="55">
        <f t="shared" si="10"/>
        <v>0.88888888888888884</v>
      </c>
      <c r="AD251" s="16" t="s">
        <v>54</v>
      </c>
      <c r="AE251" s="15" t="s">
        <v>55</v>
      </c>
    </row>
    <row r="252" spans="1:31" ht="186.95" customHeight="1" x14ac:dyDescent="0.25">
      <c r="A252" s="16">
        <v>138</v>
      </c>
      <c r="B252" s="16">
        <v>138</v>
      </c>
      <c r="C252" s="16" t="s">
        <v>589</v>
      </c>
      <c r="D252" s="30" t="s">
        <v>589</v>
      </c>
      <c r="E252" s="30" t="s">
        <v>1095</v>
      </c>
      <c r="F252" s="30" t="s">
        <v>1029</v>
      </c>
      <c r="G252" s="30" t="s">
        <v>1096</v>
      </c>
      <c r="H252" s="30" t="s">
        <v>1097</v>
      </c>
      <c r="I252" s="36">
        <v>2</v>
      </c>
      <c r="J252" s="36">
        <v>2</v>
      </c>
      <c r="K252" s="37" t="s">
        <v>118</v>
      </c>
      <c r="L252" s="16" t="s">
        <v>77</v>
      </c>
      <c r="M252" s="16" t="s">
        <v>48</v>
      </c>
      <c r="N252" s="16" t="s">
        <v>79</v>
      </c>
      <c r="O252" s="30" t="s">
        <v>44</v>
      </c>
      <c r="P252" s="25" t="s">
        <v>1098</v>
      </c>
      <c r="Q252" s="38">
        <v>2</v>
      </c>
      <c r="R252" s="38">
        <v>0</v>
      </c>
      <c r="S252" s="37" t="s">
        <v>76</v>
      </c>
      <c r="T252" s="39" t="s">
        <v>77</v>
      </c>
      <c r="U252" s="39" t="s">
        <v>78</v>
      </c>
      <c r="V252" s="16" t="s">
        <v>79</v>
      </c>
      <c r="W252" s="23" t="s">
        <v>1099</v>
      </c>
      <c r="X252" s="23" t="s">
        <v>468</v>
      </c>
      <c r="Y252" s="23" t="s">
        <v>58</v>
      </c>
      <c r="Z252" s="23" t="s">
        <v>1100</v>
      </c>
      <c r="AA252" s="26">
        <v>1</v>
      </c>
      <c r="AB252" s="23" t="s">
        <v>1101</v>
      </c>
      <c r="AC252" s="27">
        <f t="shared" si="10"/>
        <v>1</v>
      </c>
      <c r="AD252" s="16" t="s">
        <v>54</v>
      </c>
      <c r="AE252" s="15" t="s">
        <v>55</v>
      </c>
    </row>
    <row r="253" spans="1:31" ht="105" x14ac:dyDescent="0.25">
      <c r="A253" s="91">
        <v>139</v>
      </c>
      <c r="B253" s="15">
        <v>139</v>
      </c>
      <c r="C253" s="16" t="s">
        <v>797</v>
      </c>
      <c r="D253" s="92" t="s">
        <v>797</v>
      </c>
      <c r="E253" s="141" t="s">
        <v>1102</v>
      </c>
      <c r="F253" s="92" t="s">
        <v>37</v>
      </c>
      <c r="G253" s="92" t="s">
        <v>1103</v>
      </c>
      <c r="H253" s="92" t="s">
        <v>1104</v>
      </c>
      <c r="I253" s="129">
        <v>3</v>
      </c>
      <c r="J253" s="129">
        <v>2</v>
      </c>
      <c r="K253" s="129" t="s">
        <v>46</v>
      </c>
      <c r="L253" s="91" t="s">
        <v>47</v>
      </c>
      <c r="M253" s="91" t="s">
        <v>48</v>
      </c>
      <c r="N253" s="91" t="s">
        <v>49</v>
      </c>
      <c r="O253" s="92" t="s">
        <v>44</v>
      </c>
      <c r="P253" s="25" t="s">
        <v>1105</v>
      </c>
      <c r="Q253" s="129">
        <v>3</v>
      </c>
      <c r="R253" s="129">
        <v>2</v>
      </c>
      <c r="S253" s="129" t="s">
        <v>46</v>
      </c>
      <c r="T253" s="92" t="s">
        <v>47</v>
      </c>
      <c r="U253" s="92" t="s">
        <v>48</v>
      </c>
      <c r="V253" s="91" t="s">
        <v>49</v>
      </c>
      <c r="W253" s="23" t="s">
        <v>1048</v>
      </c>
      <c r="X253" s="23" t="s">
        <v>62</v>
      </c>
      <c r="Y253" s="23" t="s">
        <v>102</v>
      </c>
      <c r="Z253" s="23" t="s">
        <v>1049</v>
      </c>
      <c r="AA253" s="24">
        <f>3126/3294*100%</f>
        <v>0.94899817850637525</v>
      </c>
      <c r="AB253" s="23" t="s">
        <v>1050</v>
      </c>
      <c r="AC253" s="27">
        <f>+AA253</f>
        <v>0.94899817850637525</v>
      </c>
      <c r="AD253" s="91" t="s">
        <v>54</v>
      </c>
      <c r="AE253" s="91" t="s">
        <v>55</v>
      </c>
    </row>
    <row r="254" spans="1:31" ht="83.1" customHeight="1" x14ac:dyDescent="0.25">
      <c r="A254" s="91"/>
      <c r="B254" s="15">
        <v>139</v>
      </c>
      <c r="C254" s="16" t="s">
        <v>797</v>
      </c>
      <c r="D254" s="92"/>
      <c r="E254" s="141"/>
      <c r="F254" s="92"/>
      <c r="G254" s="92"/>
      <c r="H254" s="92"/>
      <c r="I254" s="129"/>
      <c r="J254" s="129"/>
      <c r="K254" s="129"/>
      <c r="L254" s="91"/>
      <c r="M254" s="91"/>
      <c r="N254" s="91"/>
      <c r="O254" s="92"/>
      <c r="P254" s="25" t="s">
        <v>1106</v>
      </c>
      <c r="Q254" s="129"/>
      <c r="R254" s="129"/>
      <c r="S254" s="129"/>
      <c r="T254" s="92"/>
      <c r="U254" s="92"/>
      <c r="V254" s="91"/>
      <c r="W254" s="23" t="s">
        <v>1107</v>
      </c>
      <c r="X254" s="23" t="s">
        <v>256</v>
      </c>
      <c r="Y254" s="23" t="s">
        <v>121</v>
      </c>
      <c r="Z254" s="23" t="s">
        <v>1108</v>
      </c>
      <c r="AA254" s="22">
        <v>1</v>
      </c>
      <c r="AB254" s="23" t="s">
        <v>1109</v>
      </c>
      <c r="AC254" s="27">
        <f t="shared" si="10"/>
        <v>1</v>
      </c>
      <c r="AD254" s="91"/>
      <c r="AE254" s="91"/>
    </row>
    <row r="255" spans="1:31" ht="195" x14ac:dyDescent="0.25">
      <c r="A255" s="111">
        <v>140</v>
      </c>
      <c r="B255" s="16">
        <v>140</v>
      </c>
      <c r="C255" s="16" t="s">
        <v>113</v>
      </c>
      <c r="D255" s="92" t="s">
        <v>113</v>
      </c>
      <c r="E255" s="92" t="s">
        <v>1110</v>
      </c>
      <c r="F255" s="92" t="s">
        <v>37</v>
      </c>
      <c r="G255" s="92" t="s">
        <v>1111</v>
      </c>
      <c r="H255" s="92" t="s">
        <v>1112</v>
      </c>
      <c r="I255" s="93">
        <v>3</v>
      </c>
      <c r="J255" s="93">
        <v>3</v>
      </c>
      <c r="K255" s="118" t="s">
        <v>73</v>
      </c>
      <c r="L255" s="111" t="s">
        <v>47</v>
      </c>
      <c r="M255" s="111" t="s">
        <v>49</v>
      </c>
      <c r="N255" s="111" t="s">
        <v>74</v>
      </c>
      <c r="O255" s="92" t="s">
        <v>44</v>
      </c>
      <c r="P255" s="143" t="s">
        <v>1113</v>
      </c>
      <c r="Q255" s="117">
        <v>3</v>
      </c>
      <c r="R255" s="117">
        <v>3</v>
      </c>
      <c r="S255" s="118" t="s">
        <v>73</v>
      </c>
      <c r="T255" s="119" t="s">
        <v>47</v>
      </c>
      <c r="U255" s="119" t="s">
        <v>49</v>
      </c>
      <c r="V255" s="111" t="s">
        <v>74</v>
      </c>
      <c r="W255" s="23" t="s">
        <v>1114</v>
      </c>
      <c r="X255" s="23" t="s">
        <v>371</v>
      </c>
      <c r="Y255" s="23" t="s">
        <v>121</v>
      </c>
      <c r="Z255" s="23" t="s">
        <v>1115</v>
      </c>
      <c r="AA255" s="32">
        <f>+(0.071%/2)*100%</f>
        <v>3.5499999999999996E-4</v>
      </c>
      <c r="AB255" s="30" t="s">
        <v>1116</v>
      </c>
      <c r="AC255" s="142">
        <f>AVERAGE(AA255:AA257)</f>
        <v>0.50017750000000005</v>
      </c>
      <c r="AD255" s="111" t="s">
        <v>54</v>
      </c>
      <c r="AE255" s="91" t="s">
        <v>55</v>
      </c>
    </row>
    <row r="256" spans="1:31" ht="125.1" customHeight="1" x14ac:dyDescent="0.25">
      <c r="A256" s="111"/>
      <c r="B256" s="16">
        <v>140</v>
      </c>
      <c r="C256" s="16" t="s">
        <v>113</v>
      </c>
      <c r="D256" s="92"/>
      <c r="E256" s="92"/>
      <c r="F256" s="92"/>
      <c r="G256" s="92"/>
      <c r="H256" s="92"/>
      <c r="I256" s="93"/>
      <c r="J256" s="93"/>
      <c r="K256" s="118"/>
      <c r="L256" s="111"/>
      <c r="M256" s="111"/>
      <c r="N256" s="111"/>
      <c r="O256" s="92"/>
      <c r="P256" s="143"/>
      <c r="Q256" s="117"/>
      <c r="R256" s="117"/>
      <c r="S256" s="118"/>
      <c r="T256" s="119"/>
      <c r="U256" s="119"/>
      <c r="V256" s="111"/>
      <c r="W256" s="23" t="s">
        <v>1117</v>
      </c>
      <c r="X256" s="23" t="s">
        <v>331</v>
      </c>
      <c r="Y256" s="23" t="s">
        <v>121</v>
      </c>
      <c r="Z256" s="23" t="s">
        <v>1118</v>
      </c>
      <c r="AA256" s="22">
        <v>1</v>
      </c>
      <c r="AB256" s="45" t="s">
        <v>1119</v>
      </c>
      <c r="AC256" s="142"/>
      <c r="AD256" s="111"/>
      <c r="AE256" s="91"/>
    </row>
    <row r="257" spans="1:31" ht="42.95" customHeight="1" x14ac:dyDescent="0.25">
      <c r="A257" s="111"/>
      <c r="B257" s="16">
        <v>140</v>
      </c>
      <c r="C257" s="16" t="s">
        <v>113</v>
      </c>
      <c r="D257" s="92"/>
      <c r="E257" s="92"/>
      <c r="F257" s="92"/>
      <c r="G257" s="92"/>
      <c r="H257" s="92"/>
      <c r="I257" s="93"/>
      <c r="J257" s="93"/>
      <c r="K257" s="118"/>
      <c r="L257" s="111"/>
      <c r="M257" s="111"/>
      <c r="N257" s="111"/>
      <c r="O257" s="92"/>
      <c r="P257" s="143"/>
      <c r="Q257" s="117"/>
      <c r="R257" s="117"/>
      <c r="S257" s="118"/>
      <c r="T257" s="119"/>
      <c r="U257" s="119"/>
      <c r="V257" s="111"/>
      <c r="W257" s="23" t="s">
        <v>1117</v>
      </c>
      <c r="X257" s="23" t="s">
        <v>133</v>
      </c>
      <c r="Y257" s="23" t="s">
        <v>121</v>
      </c>
      <c r="Z257" s="23" t="s">
        <v>1120</v>
      </c>
      <c r="AA257" s="28" t="s">
        <v>91</v>
      </c>
      <c r="AB257" s="23" t="s">
        <v>1121</v>
      </c>
      <c r="AC257" s="142"/>
      <c r="AD257" s="111"/>
      <c r="AE257" s="91"/>
    </row>
    <row r="258" spans="1:31" ht="42.95" customHeight="1" x14ac:dyDescent="0.25"/>
    <row r="259" spans="1:31" ht="42.95" customHeight="1" x14ac:dyDescent="0.25"/>
    <row r="260" spans="1:31" ht="42.95" customHeight="1" x14ac:dyDescent="0.25"/>
    <row r="261" spans="1:31" ht="42.95" customHeight="1" x14ac:dyDescent="0.25"/>
    <row r="262" spans="1:31" ht="42.95" customHeight="1" x14ac:dyDescent="0.25"/>
    <row r="263" spans="1:31" ht="42.95" customHeight="1" x14ac:dyDescent="0.25"/>
    <row r="264" spans="1:31" ht="42.95" customHeight="1" x14ac:dyDescent="0.25"/>
    <row r="265" spans="1:31" ht="42.95" customHeight="1" x14ac:dyDescent="0.25"/>
    <row r="266" spans="1:31" ht="42.95" hidden="1" customHeight="1" x14ac:dyDescent="0.25"/>
    <row r="267" spans="1:31" ht="42.95" hidden="1" customHeight="1" x14ac:dyDescent="0.25"/>
    <row r="268" spans="1:31" ht="42.95" hidden="1" customHeight="1" x14ac:dyDescent="0.25"/>
    <row r="269" spans="1:31" ht="42.95" hidden="1" customHeight="1" x14ac:dyDescent="0.25"/>
    <row r="270" spans="1:31" ht="42.95" hidden="1" customHeight="1" x14ac:dyDescent="0.25"/>
  </sheetData>
  <autoFilter ref="A8:AD257" xr:uid="{C2FF6280-779A-BB48-AA36-8172F15B330A}"/>
  <mergeCells count="1398">
    <mergeCell ref="V255:V257"/>
    <mergeCell ref="AC255:AC257"/>
    <mergeCell ref="AD255:AD257"/>
    <mergeCell ref="AE255:AE257"/>
    <mergeCell ref="P255:P257"/>
    <mergeCell ref="Q255:Q257"/>
    <mergeCell ref="R255:R257"/>
    <mergeCell ref="S255:S257"/>
    <mergeCell ref="T255:T257"/>
    <mergeCell ref="U255:U257"/>
    <mergeCell ref="J255:J257"/>
    <mergeCell ref="K255:K257"/>
    <mergeCell ref="L255:L257"/>
    <mergeCell ref="M255:M257"/>
    <mergeCell ref="N255:N257"/>
    <mergeCell ref="O255:O257"/>
    <mergeCell ref="V253:V254"/>
    <mergeCell ref="AD253:AD254"/>
    <mergeCell ref="AE253:AE254"/>
    <mergeCell ref="A255:A257"/>
    <mergeCell ref="D255:D257"/>
    <mergeCell ref="E255:E257"/>
    <mergeCell ref="F255:F257"/>
    <mergeCell ref="G255:G257"/>
    <mergeCell ref="H255:H257"/>
    <mergeCell ref="I255:I257"/>
    <mergeCell ref="O253:O254"/>
    <mergeCell ref="Q253:Q254"/>
    <mergeCell ref="R253:R254"/>
    <mergeCell ref="S253:S254"/>
    <mergeCell ref="T253:T254"/>
    <mergeCell ref="U253:U254"/>
    <mergeCell ref="I253:I254"/>
    <mergeCell ref="J253:J254"/>
    <mergeCell ref="K253:K254"/>
    <mergeCell ref="L253:L254"/>
    <mergeCell ref="M253:M254"/>
    <mergeCell ref="N253:N254"/>
    <mergeCell ref="A253:A254"/>
    <mergeCell ref="D253:D254"/>
    <mergeCell ref="E253:E254"/>
    <mergeCell ref="F253:F254"/>
    <mergeCell ref="G253:G254"/>
    <mergeCell ref="H253:H254"/>
    <mergeCell ref="S247:S250"/>
    <mergeCell ref="T247:T250"/>
    <mergeCell ref="U247:U250"/>
    <mergeCell ref="V247:V250"/>
    <mergeCell ref="AD247:AD250"/>
    <mergeCell ref="AE247:AE250"/>
    <mergeCell ref="L247:L250"/>
    <mergeCell ref="M247:M250"/>
    <mergeCell ref="N247:N250"/>
    <mergeCell ref="O247:O250"/>
    <mergeCell ref="Q247:Q250"/>
    <mergeCell ref="R247:R250"/>
    <mergeCell ref="AE245:AE246"/>
    <mergeCell ref="A247:A250"/>
    <mergeCell ref="D247:D250"/>
    <mergeCell ref="E247:E250"/>
    <mergeCell ref="F247:F250"/>
    <mergeCell ref="G247:G250"/>
    <mergeCell ref="H247:H250"/>
    <mergeCell ref="I247:I250"/>
    <mergeCell ref="J247:J250"/>
    <mergeCell ref="K247:K250"/>
    <mergeCell ref="R245:R246"/>
    <mergeCell ref="S245:S246"/>
    <mergeCell ref="T245:T246"/>
    <mergeCell ref="U245:U246"/>
    <mergeCell ref="V245:V246"/>
    <mergeCell ref="AD245:AD246"/>
    <mergeCell ref="K245:K246"/>
    <mergeCell ref="L245:L246"/>
    <mergeCell ref="M245:M246"/>
    <mergeCell ref="N245:N246"/>
    <mergeCell ref="O245:O246"/>
    <mergeCell ref="Q245:Q246"/>
    <mergeCell ref="AD242:AD243"/>
    <mergeCell ref="AE242:AE243"/>
    <mergeCell ref="A245:A246"/>
    <mergeCell ref="D245:D246"/>
    <mergeCell ref="E245:E246"/>
    <mergeCell ref="F245:F246"/>
    <mergeCell ref="G245:G246"/>
    <mergeCell ref="H245:H246"/>
    <mergeCell ref="I245:I246"/>
    <mergeCell ref="J245:J246"/>
    <mergeCell ref="Q242:Q243"/>
    <mergeCell ref="R242:R243"/>
    <mergeCell ref="S242:S243"/>
    <mergeCell ref="T242:T243"/>
    <mergeCell ref="U242:U243"/>
    <mergeCell ref="V242:V243"/>
    <mergeCell ref="J242:J243"/>
    <mergeCell ref="K242:K243"/>
    <mergeCell ref="L242:L243"/>
    <mergeCell ref="M242:M243"/>
    <mergeCell ref="N242:N243"/>
    <mergeCell ref="O242:O243"/>
    <mergeCell ref="A242:A243"/>
    <mergeCell ref="D242:D243"/>
    <mergeCell ref="E242:E243"/>
    <mergeCell ref="F242:F243"/>
    <mergeCell ref="G242:G243"/>
    <mergeCell ref="H242:H243"/>
    <mergeCell ref="I242:I243"/>
    <mergeCell ref="Q240:Q241"/>
    <mergeCell ref="R240:R241"/>
    <mergeCell ref="S240:S241"/>
    <mergeCell ref="T240:T241"/>
    <mergeCell ref="U240:U241"/>
    <mergeCell ref="V240:V241"/>
    <mergeCell ref="K240:K241"/>
    <mergeCell ref="L240:L241"/>
    <mergeCell ref="M240:M241"/>
    <mergeCell ref="N240:N241"/>
    <mergeCell ref="O240:O241"/>
    <mergeCell ref="P240:P241"/>
    <mergeCell ref="AE236:AE238"/>
    <mergeCell ref="A240:A241"/>
    <mergeCell ref="D240:D241"/>
    <mergeCell ref="E240:E241"/>
    <mergeCell ref="F240:F241"/>
    <mergeCell ref="G240:G241"/>
    <mergeCell ref="H240:H241"/>
    <mergeCell ref="I240:I241"/>
    <mergeCell ref="J240:J241"/>
    <mergeCell ref="R236:R238"/>
    <mergeCell ref="S236:S238"/>
    <mergeCell ref="T236:T238"/>
    <mergeCell ref="U236:U238"/>
    <mergeCell ref="V236:V238"/>
    <mergeCell ref="AC236:AC238"/>
    <mergeCell ref="L236:L238"/>
    <mergeCell ref="M236:M238"/>
    <mergeCell ref="N236:N238"/>
    <mergeCell ref="O236:O238"/>
    <mergeCell ref="P236:P238"/>
    <mergeCell ref="Q236:Q238"/>
    <mergeCell ref="AC240:AC241"/>
    <mergeCell ref="AD240:AD241"/>
    <mergeCell ref="AE240:AE241"/>
    <mergeCell ref="A236:A238"/>
    <mergeCell ref="D236:D238"/>
    <mergeCell ref="E236:E238"/>
    <mergeCell ref="F236:F238"/>
    <mergeCell ref="G236:G238"/>
    <mergeCell ref="H236:H238"/>
    <mergeCell ref="I236:I238"/>
    <mergeCell ref="J236:J238"/>
    <mergeCell ref="K236:K238"/>
    <mergeCell ref="R232:R233"/>
    <mergeCell ref="S232:S233"/>
    <mergeCell ref="T232:T233"/>
    <mergeCell ref="U232:U233"/>
    <mergeCell ref="V232:V233"/>
    <mergeCell ref="AD232:AD233"/>
    <mergeCell ref="K232:K233"/>
    <mergeCell ref="L232:L233"/>
    <mergeCell ref="M232:M233"/>
    <mergeCell ref="N232:N233"/>
    <mergeCell ref="O232:O233"/>
    <mergeCell ref="Q232:Q233"/>
    <mergeCell ref="AD236:AD238"/>
    <mergeCell ref="AE224:AE227"/>
    <mergeCell ref="A232:A233"/>
    <mergeCell ref="D232:D233"/>
    <mergeCell ref="E232:E233"/>
    <mergeCell ref="F232:F233"/>
    <mergeCell ref="G232:G233"/>
    <mergeCell ref="H232:H233"/>
    <mergeCell ref="I232:I233"/>
    <mergeCell ref="J232:J233"/>
    <mergeCell ref="R224:R227"/>
    <mergeCell ref="S224:S227"/>
    <mergeCell ref="T224:T227"/>
    <mergeCell ref="U224:U227"/>
    <mergeCell ref="V224:V227"/>
    <mergeCell ref="AC224:AC225"/>
    <mergeCell ref="L224:L227"/>
    <mergeCell ref="M224:M227"/>
    <mergeCell ref="N224:N227"/>
    <mergeCell ref="O224:O227"/>
    <mergeCell ref="P224:P225"/>
    <mergeCell ref="Q224:Q227"/>
    <mergeCell ref="AE232:AE233"/>
    <mergeCell ref="A224:A227"/>
    <mergeCell ref="D224:D227"/>
    <mergeCell ref="E224:E227"/>
    <mergeCell ref="F224:F227"/>
    <mergeCell ref="G224:G227"/>
    <mergeCell ref="H224:H227"/>
    <mergeCell ref="I224:I227"/>
    <mergeCell ref="J224:J227"/>
    <mergeCell ref="K224:K227"/>
    <mergeCell ref="R220:R221"/>
    <mergeCell ref="S220:S221"/>
    <mergeCell ref="T220:T221"/>
    <mergeCell ref="U220:U221"/>
    <mergeCell ref="V220:V221"/>
    <mergeCell ref="AD220:AD221"/>
    <mergeCell ref="K220:K221"/>
    <mergeCell ref="L220:L221"/>
    <mergeCell ref="M220:M221"/>
    <mergeCell ref="N220:N221"/>
    <mergeCell ref="O220:O221"/>
    <mergeCell ref="Q220:Q221"/>
    <mergeCell ref="AD224:AD227"/>
    <mergeCell ref="AE215:AE219"/>
    <mergeCell ref="A220:A221"/>
    <mergeCell ref="D220:D221"/>
    <mergeCell ref="E220:E221"/>
    <mergeCell ref="F220:F221"/>
    <mergeCell ref="G220:G221"/>
    <mergeCell ref="H220:H221"/>
    <mergeCell ref="I220:I221"/>
    <mergeCell ref="J220:J221"/>
    <mergeCell ref="R215:R219"/>
    <mergeCell ref="S215:S219"/>
    <mergeCell ref="T215:T219"/>
    <mergeCell ref="U215:U219"/>
    <mergeCell ref="V215:V219"/>
    <mergeCell ref="AC215:AC219"/>
    <mergeCell ref="L215:L219"/>
    <mergeCell ref="M215:M219"/>
    <mergeCell ref="N215:N219"/>
    <mergeCell ref="O215:O219"/>
    <mergeCell ref="P215:P219"/>
    <mergeCell ref="Q215:Q219"/>
    <mergeCell ref="AE220:AE221"/>
    <mergeCell ref="A215:A219"/>
    <mergeCell ref="D215:D219"/>
    <mergeCell ref="E215:E219"/>
    <mergeCell ref="F215:F219"/>
    <mergeCell ref="G215:G219"/>
    <mergeCell ref="H215:H219"/>
    <mergeCell ref="I215:I219"/>
    <mergeCell ref="J215:J219"/>
    <mergeCell ref="K215:K219"/>
    <mergeCell ref="T209:T214"/>
    <mergeCell ref="U209:U214"/>
    <mergeCell ref="V209:V214"/>
    <mergeCell ref="W209:W211"/>
    <mergeCell ref="AC209:AC214"/>
    <mergeCell ref="AD209:AD214"/>
    <mergeCell ref="N209:N214"/>
    <mergeCell ref="O209:O214"/>
    <mergeCell ref="P209:P214"/>
    <mergeCell ref="Q209:Q214"/>
    <mergeCell ref="R209:R214"/>
    <mergeCell ref="S209:S214"/>
    <mergeCell ref="H209:H214"/>
    <mergeCell ref="I209:I214"/>
    <mergeCell ref="J209:J214"/>
    <mergeCell ref="K209:K214"/>
    <mergeCell ref="L209:L214"/>
    <mergeCell ref="M209:M214"/>
    <mergeCell ref="AD215:AD219"/>
    <mergeCell ref="U205:U208"/>
    <mergeCell ref="V205:V208"/>
    <mergeCell ref="AC205:AC207"/>
    <mergeCell ref="AD205:AD208"/>
    <mergeCell ref="AE205:AE208"/>
    <mergeCell ref="A209:A214"/>
    <mergeCell ref="D209:D214"/>
    <mergeCell ref="E209:E214"/>
    <mergeCell ref="F209:F214"/>
    <mergeCell ref="G209:G214"/>
    <mergeCell ref="O205:O208"/>
    <mergeCell ref="P205:P207"/>
    <mergeCell ref="Q205:Q208"/>
    <mergeCell ref="R205:R208"/>
    <mergeCell ref="S205:S208"/>
    <mergeCell ref="T205:T208"/>
    <mergeCell ref="I205:I208"/>
    <mergeCell ref="J205:J208"/>
    <mergeCell ref="K205:K208"/>
    <mergeCell ref="L205:L208"/>
    <mergeCell ref="M205:M208"/>
    <mergeCell ref="N205:N208"/>
    <mergeCell ref="A205:A208"/>
    <mergeCell ref="D205:D208"/>
    <mergeCell ref="E205:E208"/>
    <mergeCell ref="F205:F208"/>
    <mergeCell ref="G205:G208"/>
    <mergeCell ref="H205:H208"/>
    <mergeCell ref="AE209:AE214"/>
    <mergeCell ref="AD200:AD204"/>
    <mergeCell ref="AE200:AE204"/>
    <mergeCell ref="W202:W203"/>
    <mergeCell ref="AC202:AC204"/>
    <mergeCell ref="N200:N204"/>
    <mergeCell ref="O200:O204"/>
    <mergeCell ref="P200:P201"/>
    <mergeCell ref="Q200:Q204"/>
    <mergeCell ref="R200:R204"/>
    <mergeCell ref="S200:S204"/>
    <mergeCell ref="P202:P204"/>
    <mergeCell ref="H200:H204"/>
    <mergeCell ref="I200:I204"/>
    <mergeCell ref="J200:J204"/>
    <mergeCell ref="K200:K204"/>
    <mergeCell ref="L200:L204"/>
    <mergeCell ref="M200:M204"/>
    <mergeCell ref="U196:U199"/>
    <mergeCell ref="V196:V199"/>
    <mergeCell ref="AC196:AC199"/>
    <mergeCell ref="AD196:AD199"/>
    <mergeCell ref="AE196:AE199"/>
    <mergeCell ref="A200:A204"/>
    <mergeCell ref="D200:D204"/>
    <mergeCell ref="E200:E204"/>
    <mergeCell ref="F200:F204"/>
    <mergeCell ref="G200:G204"/>
    <mergeCell ref="O196:O199"/>
    <mergeCell ref="P196:P199"/>
    <mergeCell ref="Q196:Q199"/>
    <mergeCell ref="R196:R199"/>
    <mergeCell ref="S196:S199"/>
    <mergeCell ref="T196:T199"/>
    <mergeCell ref="I196:I199"/>
    <mergeCell ref="J196:J199"/>
    <mergeCell ref="K196:K199"/>
    <mergeCell ref="L196:L199"/>
    <mergeCell ref="M196:M199"/>
    <mergeCell ref="N196:N199"/>
    <mergeCell ref="A196:A199"/>
    <mergeCell ref="D196:D199"/>
    <mergeCell ref="E196:E199"/>
    <mergeCell ref="F196:F199"/>
    <mergeCell ref="G196:G199"/>
    <mergeCell ref="H196:H199"/>
    <mergeCell ref="T200:T204"/>
    <mergeCell ref="U200:U204"/>
    <mergeCell ref="V200:V204"/>
    <mergeCell ref="AC200:AC201"/>
    <mergeCell ref="AD193:AD195"/>
    <mergeCell ref="AE193:AE195"/>
    <mergeCell ref="W194:W195"/>
    <mergeCell ref="X194:X195"/>
    <mergeCell ref="Y194:Y195"/>
    <mergeCell ref="Z194:Z195"/>
    <mergeCell ref="N193:N195"/>
    <mergeCell ref="O193:O195"/>
    <mergeCell ref="P193:P195"/>
    <mergeCell ref="Q193:Q195"/>
    <mergeCell ref="R193:R195"/>
    <mergeCell ref="S193:S195"/>
    <mergeCell ref="H193:H195"/>
    <mergeCell ref="I193:I195"/>
    <mergeCell ref="J193:J195"/>
    <mergeCell ref="K193:K195"/>
    <mergeCell ref="L193:L195"/>
    <mergeCell ref="M193:M195"/>
    <mergeCell ref="U191:U192"/>
    <mergeCell ref="V191:V192"/>
    <mergeCell ref="AC191:AC192"/>
    <mergeCell ref="AD191:AD192"/>
    <mergeCell ref="AE191:AE192"/>
    <mergeCell ref="A193:A195"/>
    <mergeCell ref="D193:D195"/>
    <mergeCell ref="E193:E195"/>
    <mergeCell ref="F193:F195"/>
    <mergeCell ref="G193:G195"/>
    <mergeCell ref="O191:O192"/>
    <mergeCell ref="P191:P192"/>
    <mergeCell ref="Q191:Q192"/>
    <mergeCell ref="R191:R192"/>
    <mergeCell ref="S191:S192"/>
    <mergeCell ref="T191:T192"/>
    <mergeCell ref="I191:I192"/>
    <mergeCell ref="J191:J192"/>
    <mergeCell ref="K191:K192"/>
    <mergeCell ref="L191:L192"/>
    <mergeCell ref="M191:M192"/>
    <mergeCell ref="N191:N192"/>
    <mergeCell ref="A191:A192"/>
    <mergeCell ref="D191:D192"/>
    <mergeCell ref="E191:E192"/>
    <mergeCell ref="F191:F192"/>
    <mergeCell ref="G191:G192"/>
    <mergeCell ref="H191:H192"/>
    <mergeCell ref="T193:T195"/>
    <mergeCell ref="U193:U195"/>
    <mergeCell ref="V193:V195"/>
    <mergeCell ref="AC193:AC195"/>
    <mergeCell ref="E186:E188"/>
    <mergeCell ref="F186:F188"/>
    <mergeCell ref="G186:G188"/>
    <mergeCell ref="H186:H188"/>
    <mergeCell ref="T189:T190"/>
    <mergeCell ref="U189:U190"/>
    <mergeCell ref="V189:V190"/>
    <mergeCell ref="AC189:AC190"/>
    <mergeCell ref="AD189:AD190"/>
    <mergeCell ref="AE189:AE190"/>
    <mergeCell ref="N189:N190"/>
    <mergeCell ref="O189:O190"/>
    <mergeCell ref="P189:P190"/>
    <mergeCell ref="Q189:Q190"/>
    <mergeCell ref="R189:R190"/>
    <mergeCell ref="S189:S190"/>
    <mergeCell ref="H189:H190"/>
    <mergeCell ref="I189:I190"/>
    <mergeCell ref="J189:J190"/>
    <mergeCell ref="K189:K190"/>
    <mergeCell ref="L189:L190"/>
    <mergeCell ref="M189:M190"/>
    <mergeCell ref="S183:S185"/>
    <mergeCell ref="T183:T185"/>
    <mergeCell ref="H183:H185"/>
    <mergeCell ref="I183:I185"/>
    <mergeCell ref="J183:J185"/>
    <mergeCell ref="K183:K185"/>
    <mergeCell ref="L183:L185"/>
    <mergeCell ref="M183:M185"/>
    <mergeCell ref="V186:V188"/>
    <mergeCell ref="AD186:AD188"/>
    <mergeCell ref="AE186:AE188"/>
    <mergeCell ref="P187:P188"/>
    <mergeCell ref="AC187:AC188"/>
    <mergeCell ref="A189:A190"/>
    <mergeCell ref="D189:D190"/>
    <mergeCell ref="E189:E190"/>
    <mergeCell ref="F189:F190"/>
    <mergeCell ref="G189:G190"/>
    <mergeCell ref="O186:O188"/>
    <mergeCell ref="Q186:Q188"/>
    <mergeCell ref="R186:R188"/>
    <mergeCell ref="S186:S188"/>
    <mergeCell ref="T186:T188"/>
    <mergeCell ref="U186:U188"/>
    <mergeCell ref="I186:I188"/>
    <mergeCell ref="J186:J188"/>
    <mergeCell ref="K186:K188"/>
    <mergeCell ref="L186:L188"/>
    <mergeCell ref="M186:M188"/>
    <mergeCell ref="N186:N188"/>
    <mergeCell ref="A186:A188"/>
    <mergeCell ref="D186:D188"/>
    <mergeCell ref="V179:V182"/>
    <mergeCell ref="AD179:AD182"/>
    <mergeCell ref="AE179:AE182"/>
    <mergeCell ref="P181:P182"/>
    <mergeCell ref="AC181:AC182"/>
    <mergeCell ref="A183:A185"/>
    <mergeCell ref="D183:D185"/>
    <mergeCell ref="E183:E185"/>
    <mergeCell ref="F183:F185"/>
    <mergeCell ref="G183:G185"/>
    <mergeCell ref="O179:O182"/>
    <mergeCell ref="Q179:Q182"/>
    <mergeCell ref="R179:R182"/>
    <mergeCell ref="S179:S182"/>
    <mergeCell ref="T179:T182"/>
    <mergeCell ref="U179:U182"/>
    <mergeCell ref="I179:I182"/>
    <mergeCell ref="J179:J182"/>
    <mergeCell ref="K179:K182"/>
    <mergeCell ref="L179:L182"/>
    <mergeCell ref="M179:M182"/>
    <mergeCell ref="N179:N182"/>
    <mergeCell ref="U183:U185"/>
    <mergeCell ref="V183:V185"/>
    <mergeCell ref="AD183:AD185"/>
    <mergeCell ref="AE183:AE185"/>
    <mergeCell ref="P184:P185"/>
    <mergeCell ref="AC184:AC185"/>
    <mergeCell ref="N183:N185"/>
    <mergeCell ref="O183:O185"/>
    <mergeCell ref="Q183:Q185"/>
    <mergeCell ref="R183:R185"/>
    <mergeCell ref="A179:A182"/>
    <mergeCell ref="D179:D182"/>
    <mergeCell ref="E179:E182"/>
    <mergeCell ref="F179:F182"/>
    <mergeCell ref="G179:G182"/>
    <mergeCell ref="H179:H182"/>
    <mergeCell ref="P175:P177"/>
    <mergeCell ref="Q175:Q177"/>
    <mergeCell ref="R175:R177"/>
    <mergeCell ref="S175:S177"/>
    <mergeCell ref="T175:T177"/>
    <mergeCell ref="U175:U177"/>
    <mergeCell ref="J175:J177"/>
    <mergeCell ref="K175:K177"/>
    <mergeCell ref="L175:L177"/>
    <mergeCell ref="M175:M177"/>
    <mergeCell ref="N175:N177"/>
    <mergeCell ref="O175:O177"/>
    <mergeCell ref="V173:V174"/>
    <mergeCell ref="AD173:AD174"/>
    <mergeCell ref="AE173:AE174"/>
    <mergeCell ref="A175:A177"/>
    <mergeCell ref="D175:D177"/>
    <mergeCell ref="E175:E177"/>
    <mergeCell ref="F175:F177"/>
    <mergeCell ref="G175:G177"/>
    <mergeCell ref="H175:H177"/>
    <mergeCell ref="I175:I177"/>
    <mergeCell ref="O173:O174"/>
    <mergeCell ref="Q173:Q174"/>
    <mergeCell ref="R173:R174"/>
    <mergeCell ref="S173:S174"/>
    <mergeCell ref="T173:T174"/>
    <mergeCell ref="U173:U174"/>
    <mergeCell ref="I173:I174"/>
    <mergeCell ref="J173:J174"/>
    <mergeCell ref="K173:K174"/>
    <mergeCell ref="L173:L174"/>
    <mergeCell ref="M173:M174"/>
    <mergeCell ref="N173:N174"/>
    <mergeCell ref="A173:A174"/>
    <mergeCell ref="D173:D174"/>
    <mergeCell ref="E173:E174"/>
    <mergeCell ref="F173:F174"/>
    <mergeCell ref="G173:G174"/>
    <mergeCell ref="H173:H174"/>
    <mergeCell ref="V175:V177"/>
    <mergeCell ref="AC175:AC177"/>
    <mergeCell ref="AD175:AD177"/>
    <mergeCell ref="AE175:AE177"/>
    <mergeCell ref="S171:S172"/>
    <mergeCell ref="T171:T172"/>
    <mergeCell ref="U171:U172"/>
    <mergeCell ref="V171:V172"/>
    <mergeCell ref="AD171:AD172"/>
    <mergeCell ref="AE171:AE172"/>
    <mergeCell ref="L171:L172"/>
    <mergeCell ref="M171:M172"/>
    <mergeCell ref="N171:N172"/>
    <mergeCell ref="O171:O172"/>
    <mergeCell ref="Q171:Q172"/>
    <mergeCell ref="R171:R172"/>
    <mergeCell ref="AE168:AE170"/>
    <mergeCell ref="A171:A172"/>
    <mergeCell ref="D171:D172"/>
    <mergeCell ref="E171:E172"/>
    <mergeCell ref="F171:F172"/>
    <mergeCell ref="G171:G172"/>
    <mergeCell ref="H171:H172"/>
    <mergeCell ref="I171:I172"/>
    <mergeCell ref="J171:J172"/>
    <mergeCell ref="K171:K172"/>
    <mergeCell ref="R168:R170"/>
    <mergeCell ref="S168:S170"/>
    <mergeCell ref="T168:T170"/>
    <mergeCell ref="U168:U170"/>
    <mergeCell ref="V168:V170"/>
    <mergeCell ref="AD168:AD170"/>
    <mergeCell ref="K168:K170"/>
    <mergeCell ref="L168:L170"/>
    <mergeCell ref="M168:M170"/>
    <mergeCell ref="N168:N170"/>
    <mergeCell ref="O168:O170"/>
    <mergeCell ref="Q168:Q170"/>
    <mergeCell ref="AD163:AD167"/>
    <mergeCell ref="AE163:AE167"/>
    <mergeCell ref="A168:A170"/>
    <mergeCell ref="D168:D170"/>
    <mergeCell ref="E168:E170"/>
    <mergeCell ref="F168:F170"/>
    <mergeCell ref="G168:G170"/>
    <mergeCell ref="H168:H170"/>
    <mergeCell ref="I168:I170"/>
    <mergeCell ref="J168:J170"/>
    <mergeCell ref="Q163:Q167"/>
    <mergeCell ref="R163:R167"/>
    <mergeCell ref="S163:S167"/>
    <mergeCell ref="T163:T167"/>
    <mergeCell ref="U163:U167"/>
    <mergeCell ref="V163:V167"/>
    <mergeCell ref="J163:J167"/>
    <mergeCell ref="K163:K167"/>
    <mergeCell ref="L163:L167"/>
    <mergeCell ref="M163:M167"/>
    <mergeCell ref="N163:N167"/>
    <mergeCell ref="O163:O167"/>
    <mergeCell ref="V160:V162"/>
    <mergeCell ref="AD160:AD162"/>
    <mergeCell ref="AE160:AE162"/>
    <mergeCell ref="A163:A167"/>
    <mergeCell ref="D163:D167"/>
    <mergeCell ref="E163:E167"/>
    <mergeCell ref="F163:F167"/>
    <mergeCell ref="G163:G167"/>
    <mergeCell ref="H163:H167"/>
    <mergeCell ref="I163:I167"/>
    <mergeCell ref="O160:O162"/>
    <mergeCell ref="Q160:Q162"/>
    <mergeCell ref="R160:R162"/>
    <mergeCell ref="S160:S162"/>
    <mergeCell ref="T160:T162"/>
    <mergeCell ref="U160:U162"/>
    <mergeCell ref="I160:I162"/>
    <mergeCell ref="J160:J162"/>
    <mergeCell ref="K160:K162"/>
    <mergeCell ref="L160:L162"/>
    <mergeCell ref="M160:M162"/>
    <mergeCell ref="N160:N162"/>
    <mergeCell ref="A160:A162"/>
    <mergeCell ref="D160:D162"/>
    <mergeCell ref="E160:E162"/>
    <mergeCell ref="F160:F162"/>
    <mergeCell ref="G160:G162"/>
    <mergeCell ref="H160:H162"/>
    <mergeCell ref="N157:N159"/>
    <mergeCell ref="O157:O159"/>
    <mergeCell ref="Q157:Q159"/>
    <mergeCell ref="R157:R159"/>
    <mergeCell ref="S157:S159"/>
    <mergeCell ref="T157:T159"/>
    <mergeCell ref="H157:H159"/>
    <mergeCell ref="I157:I159"/>
    <mergeCell ref="J157:J159"/>
    <mergeCell ref="K157:K159"/>
    <mergeCell ref="L157:L159"/>
    <mergeCell ref="M157:M159"/>
    <mergeCell ref="AA152:AA153"/>
    <mergeCell ref="AB152:AB153"/>
    <mergeCell ref="AC152:AC153"/>
    <mergeCell ref="AD152:AD156"/>
    <mergeCell ref="AE152:AE156"/>
    <mergeCell ref="A157:A159"/>
    <mergeCell ref="D157:D159"/>
    <mergeCell ref="E157:E159"/>
    <mergeCell ref="F157:F159"/>
    <mergeCell ref="G157:G159"/>
    <mergeCell ref="U152:U156"/>
    <mergeCell ref="V152:V156"/>
    <mergeCell ref="W152:W153"/>
    <mergeCell ref="X152:X153"/>
    <mergeCell ref="Y152:Y153"/>
    <mergeCell ref="Z152:Z153"/>
    <mergeCell ref="O152:O156"/>
    <mergeCell ref="P152:P153"/>
    <mergeCell ref="Q152:Q156"/>
    <mergeCell ref="R152:R156"/>
    <mergeCell ref="S152:S156"/>
    <mergeCell ref="T152:T156"/>
    <mergeCell ref="I152:I156"/>
    <mergeCell ref="J152:J156"/>
    <mergeCell ref="K152:K156"/>
    <mergeCell ref="L152:L156"/>
    <mergeCell ref="M152:M156"/>
    <mergeCell ref="N152:N156"/>
    <mergeCell ref="U157:U159"/>
    <mergeCell ref="V157:V159"/>
    <mergeCell ref="AD157:AD159"/>
    <mergeCell ref="AE157:AE159"/>
    <mergeCell ref="A152:A156"/>
    <mergeCell ref="D152:D156"/>
    <mergeCell ref="E152:E156"/>
    <mergeCell ref="F152:F156"/>
    <mergeCell ref="G152:G156"/>
    <mergeCell ref="H152:H156"/>
    <mergeCell ref="N148:N149"/>
    <mergeCell ref="O148:O149"/>
    <mergeCell ref="Q148:Q149"/>
    <mergeCell ref="R148:R149"/>
    <mergeCell ref="S148:S149"/>
    <mergeCell ref="T148:T149"/>
    <mergeCell ref="H148:H149"/>
    <mergeCell ref="I148:I149"/>
    <mergeCell ref="J148:J149"/>
    <mergeCell ref="K148:K149"/>
    <mergeCell ref="L148:L149"/>
    <mergeCell ref="M148:M149"/>
    <mergeCell ref="V144:V147"/>
    <mergeCell ref="AD144:AD147"/>
    <mergeCell ref="AE144:AE147"/>
    <mergeCell ref="P145:P146"/>
    <mergeCell ref="AC145:AC146"/>
    <mergeCell ref="A148:A149"/>
    <mergeCell ref="D148:D149"/>
    <mergeCell ref="E148:E149"/>
    <mergeCell ref="F148:F149"/>
    <mergeCell ref="G148:G149"/>
    <mergeCell ref="O144:O147"/>
    <mergeCell ref="Q144:Q147"/>
    <mergeCell ref="R144:R147"/>
    <mergeCell ref="S144:S147"/>
    <mergeCell ref="T144:T147"/>
    <mergeCell ref="U144:U147"/>
    <mergeCell ref="I144:I147"/>
    <mergeCell ref="J144:J147"/>
    <mergeCell ref="K144:K147"/>
    <mergeCell ref="L144:L147"/>
    <mergeCell ref="M144:M147"/>
    <mergeCell ref="N144:N147"/>
    <mergeCell ref="A144:A147"/>
    <mergeCell ref="D144:D147"/>
    <mergeCell ref="E144:E147"/>
    <mergeCell ref="F144:F147"/>
    <mergeCell ref="G144:G147"/>
    <mergeCell ref="H144:H147"/>
    <mergeCell ref="U148:U149"/>
    <mergeCell ref="V148:V149"/>
    <mergeCell ref="AD148:AD149"/>
    <mergeCell ref="AE148:AE149"/>
    <mergeCell ref="S142:S143"/>
    <mergeCell ref="T142:T143"/>
    <mergeCell ref="U142:U143"/>
    <mergeCell ref="V142:V143"/>
    <mergeCell ref="AD142:AD143"/>
    <mergeCell ref="AE142:AE143"/>
    <mergeCell ref="L142:L143"/>
    <mergeCell ref="M142:M143"/>
    <mergeCell ref="N142:N143"/>
    <mergeCell ref="O142:O143"/>
    <mergeCell ref="Q142:Q143"/>
    <mergeCell ref="R142:R143"/>
    <mergeCell ref="AE138:AE141"/>
    <mergeCell ref="A142:A143"/>
    <mergeCell ref="D142:D143"/>
    <mergeCell ref="E142:E143"/>
    <mergeCell ref="F142:F143"/>
    <mergeCell ref="G142:G143"/>
    <mergeCell ref="H142:H143"/>
    <mergeCell ref="I142:I143"/>
    <mergeCell ref="J142:J143"/>
    <mergeCell ref="K142:K143"/>
    <mergeCell ref="R138:R141"/>
    <mergeCell ref="S138:S141"/>
    <mergeCell ref="T138:T141"/>
    <mergeCell ref="U138:U141"/>
    <mergeCell ref="V138:V141"/>
    <mergeCell ref="AD138:AD141"/>
    <mergeCell ref="K138:K141"/>
    <mergeCell ref="L138:L141"/>
    <mergeCell ref="M138:M141"/>
    <mergeCell ref="N138:N141"/>
    <mergeCell ref="O138:O141"/>
    <mergeCell ref="Q138:Q141"/>
    <mergeCell ref="AD135:AD137"/>
    <mergeCell ref="AE135:AE137"/>
    <mergeCell ref="A138:A141"/>
    <mergeCell ref="D138:D141"/>
    <mergeCell ref="E138:E141"/>
    <mergeCell ref="F138:F141"/>
    <mergeCell ref="G138:G141"/>
    <mergeCell ref="H138:H141"/>
    <mergeCell ref="I138:I141"/>
    <mergeCell ref="J138:J141"/>
    <mergeCell ref="Q135:Q137"/>
    <mergeCell ref="R135:R137"/>
    <mergeCell ref="S135:S137"/>
    <mergeCell ref="T135:T137"/>
    <mergeCell ref="U135:U137"/>
    <mergeCell ref="V135:V137"/>
    <mergeCell ref="J135:J137"/>
    <mergeCell ref="K135:K137"/>
    <mergeCell ref="L135:L137"/>
    <mergeCell ref="M135:M137"/>
    <mergeCell ref="N135:N137"/>
    <mergeCell ref="O135:O137"/>
    <mergeCell ref="V130:V132"/>
    <mergeCell ref="AD130:AD132"/>
    <mergeCell ref="AE130:AE132"/>
    <mergeCell ref="A135:A137"/>
    <mergeCell ref="D135:D137"/>
    <mergeCell ref="E135:E137"/>
    <mergeCell ref="F135:F137"/>
    <mergeCell ref="G135:G137"/>
    <mergeCell ref="H135:H137"/>
    <mergeCell ref="I135:I137"/>
    <mergeCell ref="O130:O132"/>
    <mergeCell ref="Q130:Q132"/>
    <mergeCell ref="R130:R132"/>
    <mergeCell ref="S130:S132"/>
    <mergeCell ref="T130:T132"/>
    <mergeCell ref="U130:U132"/>
    <mergeCell ref="I130:I132"/>
    <mergeCell ref="J130:J132"/>
    <mergeCell ref="K130:K132"/>
    <mergeCell ref="L130:L132"/>
    <mergeCell ref="M130:M132"/>
    <mergeCell ref="N130:N132"/>
    <mergeCell ref="A130:A132"/>
    <mergeCell ref="D130:D132"/>
    <mergeCell ref="E130:E132"/>
    <mergeCell ref="F130:F132"/>
    <mergeCell ref="G130:G132"/>
    <mergeCell ref="H130:H132"/>
    <mergeCell ref="S126:S127"/>
    <mergeCell ref="T126:T127"/>
    <mergeCell ref="U126:U127"/>
    <mergeCell ref="V126:V127"/>
    <mergeCell ref="AD126:AD127"/>
    <mergeCell ref="AE126:AE127"/>
    <mergeCell ref="L126:L127"/>
    <mergeCell ref="M126:M127"/>
    <mergeCell ref="N126:N127"/>
    <mergeCell ref="O126:O127"/>
    <mergeCell ref="Q126:Q127"/>
    <mergeCell ref="R126:R127"/>
    <mergeCell ref="AE120:AE123"/>
    <mergeCell ref="A126:A127"/>
    <mergeCell ref="D126:D127"/>
    <mergeCell ref="E126:E127"/>
    <mergeCell ref="F126:F127"/>
    <mergeCell ref="G126:G127"/>
    <mergeCell ref="H126:H127"/>
    <mergeCell ref="I126:I127"/>
    <mergeCell ref="J126:J127"/>
    <mergeCell ref="K126:K127"/>
    <mergeCell ref="R120:R123"/>
    <mergeCell ref="S120:S123"/>
    <mergeCell ref="T120:T123"/>
    <mergeCell ref="U120:U123"/>
    <mergeCell ref="V120:V123"/>
    <mergeCell ref="AD120:AD123"/>
    <mergeCell ref="K120:K123"/>
    <mergeCell ref="L120:L123"/>
    <mergeCell ref="M120:M123"/>
    <mergeCell ref="N120:N123"/>
    <mergeCell ref="M111:M115"/>
    <mergeCell ref="N111:N115"/>
    <mergeCell ref="A111:A115"/>
    <mergeCell ref="D111:D115"/>
    <mergeCell ref="E111:E115"/>
    <mergeCell ref="F111:F115"/>
    <mergeCell ref="G111:G115"/>
    <mergeCell ref="H111:H115"/>
    <mergeCell ref="O120:O123"/>
    <mergeCell ref="Q120:Q123"/>
    <mergeCell ref="AD116:AD119"/>
    <mergeCell ref="AE116:AE119"/>
    <mergeCell ref="A120:A123"/>
    <mergeCell ref="D120:D123"/>
    <mergeCell ref="E120:E123"/>
    <mergeCell ref="F120:F123"/>
    <mergeCell ref="G120:G123"/>
    <mergeCell ref="H120:H123"/>
    <mergeCell ref="I120:I123"/>
    <mergeCell ref="J120:J123"/>
    <mergeCell ref="Q116:Q119"/>
    <mergeCell ref="R116:R119"/>
    <mergeCell ref="S116:S119"/>
    <mergeCell ref="T116:T119"/>
    <mergeCell ref="U116:U119"/>
    <mergeCell ref="V116:V119"/>
    <mergeCell ref="J116:J119"/>
    <mergeCell ref="K116:K119"/>
    <mergeCell ref="L116:L119"/>
    <mergeCell ref="M116:M119"/>
    <mergeCell ref="N116:N119"/>
    <mergeCell ref="O116:O119"/>
    <mergeCell ref="AE103:AE110"/>
    <mergeCell ref="AC104:AC105"/>
    <mergeCell ref="AC108:AC109"/>
    <mergeCell ref="L103:L110"/>
    <mergeCell ref="M103:M110"/>
    <mergeCell ref="N103:N110"/>
    <mergeCell ref="O103:O110"/>
    <mergeCell ref="Q103:Q110"/>
    <mergeCell ref="R103:R110"/>
    <mergeCell ref="P104:P105"/>
    <mergeCell ref="P108:P109"/>
    <mergeCell ref="AE101:AE102"/>
    <mergeCell ref="V111:V115"/>
    <mergeCell ref="AD111:AD115"/>
    <mergeCell ref="AE111:AE115"/>
    <mergeCell ref="A116:A119"/>
    <mergeCell ref="D116:D119"/>
    <mergeCell ref="E116:E119"/>
    <mergeCell ref="F116:F119"/>
    <mergeCell ref="G116:G119"/>
    <mergeCell ref="H116:H119"/>
    <mergeCell ref="I116:I119"/>
    <mergeCell ref="O111:O115"/>
    <mergeCell ref="Q111:Q115"/>
    <mergeCell ref="R111:R115"/>
    <mergeCell ref="S111:S115"/>
    <mergeCell ref="T111:T115"/>
    <mergeCell ref="U111:U115"/>
    <mergeCell ref="I111:I115"/>
    <mergeCell ref="J111:J115"/>
    <mergeCell ref="K111:K115"/>
    <mergeCell ref="L111:L115"/>
    <mergeCell ref="A103:A110"/>
    <mergeCell ref="D103:D110"/>
    <mergeCell ref="E103:E110"/>
    <mergeCell ref="F103:F110"/>
    <mergeCell ref="G103:G110"/>
    <mergeCell ref="H103:H110"/>
    <mergeCell ref="I103:I110"/>
    <mergeCell ref="J103:J110"/>
    <mergeCell ref="K103:K110"/>
    <mergeCell ref="R101:R102"/>
    <mergeCell ref="S101:S102"/>
    <mergeCell ref="T101:T102"/>
    <mergeCell ref="U101:U102"/>
    <mergeCell ref="V101:V102"/>
    <mergeCell ref="AD101:AD102"/>
    <mergeCell ref="K101:K102"/>
    <mergeCell ref="L101:L102"/>
    <mergeCell ref="M101:M102"/>
    <mergeCell ref="N101:N102"/>
    <mergeCell ref="O101:O102"/>
    <mergeCell ref="Q101:Q102"/>
    <mergeCell ref="S103:S110"/>
    <mergeCell ref="T103:T110"/>
    <mergeCell ref="U103:U110"/>
    <mergeCell ref="V103:V110"/>
    <mergeCell ref="AD103:AD110"/>
    <mergeCell ref="A101:A102"/>
    <mergeCell ref="D101:D102"/>
    <mergeCell ref="E101:E102"/>
    <mergeCell ref="F101:F102"/>
    <mergeCell ref="G101:G102"/>
    <mergeCell ref="H101:H102"/>
    <mergeCell ref="I101:I102"/>
    <mergeCell ref="J101:J102"/>
    <mergeCell ref="R97:R100"/>
    <mergeCell ref="S97:S100"/>
    <mergeCell ref="T97:T100"/>
    <mergeCell ref="U97:U100"/>
    <mergeCell ref="V97:V100"/>
    <mergeCell ref="AC97:AC100"/>
    <mergeCell ref="L97:L100"/>
    <mergeCell ref="M97:M100"/>
    <mergeCell ref="N97:N100"/>
    <mergeCell ref="O97:O100"/>
    <mergeCell ref="P97:P100"/>
    <mergeCell ref="Q97:Q100"/>
    <mergeCell ref="AE95:AE96"/>
    <mergeCell ref="A97:A100"/>
    <mergeCell ref="D97:D100"/>
    <mergeCell ref="E97:E100"/>
    <mergeCell ref="F97:F100"/>
    <mergeCell ref="G97:G100"/>
    <mergeCell ref="H97:H100"/>
    <mergeCell ref="I97:I100"/>
    <mergeCell ref="J97:J100"/>
    <mergeCell ref="K97:K100"/>
    <mergeCell ref="R95:R96"/>
    <mergeCell ref="S95:S96"/>
    <mergeCell ref="T95:T96"/>
    <mergeCell ref="U95:U96"/>
    <mergeCell ref="V95:V96"/>
    <mergeCell ref="AD95:AD96"/>
    <mergeCell ref="K95:K96"/>
    <mergeCell ref="L95:L96"/>
    <mergeCell ref="M95:M96"/>
    <mergeCell ref="N95:N96"/>
    <mergeCell ref="O95:O96"/>
    <mergeCell ref="Q95:Q96"/>
    <mergeCell ref="AD97:AD100"/>
    <mergeCell ref="AE97:AE100"/>
    <mergeCell ref="A95:A96"/>
    <mergeCell ref="D95:D96"/>
    <mergeCell ref="E95:E96"/>
    <mergeCell ref="F95:F96"/>
    <mergeCell ref="G95:G96"/>
    <mergeCell ref="H95:H96"/>
    <mergeCell ref="I95:I96"/>
    <mergeCell ref="J95:J96"/>
    <mergeCell ref="Q92:Q94"/>
    <mergeCell ref="R92:R94"/>
    <mergeCell ref="S92:S94"/>
    <mergeCell ref="T92:T94"/>
    <mergeCell ref="U92:U94"/>
    <mergeCell ref="V92:V94"/>
    <mergeCell ref="J92:J94"/>
    <mergeCell ref="K92:K94"/>
    <mergeCell ref="L92:L94"/>
    <mergeCell ref="M92:M94"/>
    <mergeCell ref="N92:N94"/>
    <mergeCell ref="O92:O94"/>
    <mergeCell ref="V88:V91"/>
    <mergeCell ref="AD88:AD91"/>
    <mergeCell ref="AE88:AE91"/>
    <mergeCell ref="A92:A94"/>
    <mergeCell ref="D92:D94"/>
    <mergeCell ref="E92:E94"/>
    <mergeCell ref="F92:F94"/>
    <mergeCell ref="G92:G94"/>
    <mergeCell ref="H92:H94"/>
    <mergeCell ref="I92:I94"/>
    <mergeCell ref="O88:O91"/>
    <mergeCell ref="Q88:Q91"/>
    <mergeCell ref="R88:R91"/>
    <mergeCell ref="S88:S91"/>
    <mergeCell ref="T88:T91"/>
    <mergeCell ref="U88:U91"/>
    <mergeCell ref="I88:I91"/>
    <mergeCell ref="J88:J91"/>
    <mergeCell ref="K88:K91"/>
    <mergeCell ref="L88:L91"/>
    <mergeCell ref="M88:M91"/>
    <mergeCell ref="N88:N91"/>
    <mergeCell ref="A88:A91"/>
    <mergeCell ref="D88:D91"/>
    <mergeCell ref="E88:E91"/>
    <mergeCell ref="F88:F91"/>
    <mergeCell ref="G88:G91"/>
    <mergeCell ref="H88:H91"/>
    <mergeCell ref="AD92:AD94"/>
    <mergeCell ref="AE92:AE94"/>
    <mergeCell ref="V77:V86"/>
    <mergeCell ref="AC77:AC82"/>
    <mergeCell ref="AD77:AD86"/>
    <mergeCell ref="AE77:AE86"/>
    <mergeCell ref="P83:P86"/>
    <mergeCell ref="W83:W85"/>
    <mergeCell ref="AC83:AC86"/>
    <mergeCell ref="P77:P82"/>
    <mergeCell ref="Q77:Q86"/>
    <mergeCell ref="R77:R86"/>
    <mergeCell ref="S77:S86"/>
    <mergeCell ref="T77:T86"/>
    <mergeCell ref="U77:U86"/>
    <mergeCell ref="J77:J86"/>
    <mergeCell ref="K77:K86"/>
    <mergeCell ref="L77:L86"/>
    <mergeCell ref="M77:M86"/>
    <mergeCell ref="N77:N86"/>
    <mergeCell ref="O77:O86"/>
    <mergeCell ref="A77:A86"/>
    <mergeCell ref="D77:D86"/>
    <mergeCell ref="E77:E86"/>
    <mergeCell ref="F77:F86"/>
    <mergeCell ref="G77:G86"/>
    <mergeCell ref="H77:H86"/>
    <mergeCell ref="I77:I86"/>
    <mergeCell ref="O71:O76"/>
    <mergeCell ref="Q71:Q76"/>
    <mergeCell ref="R71:R76"/>
    <mergeCell ref="S71:S76"/>
    <mergeCell ref="T71:T76"/>
    <mergeCell ref="U71:U76"/>
    <mergeCell ref="I71:I76"/>
    <mergeCell ref="J71:J76"/>
    <mergeCell ref="K71:K76"/>
    <mergeCell ref="L71:L76"/>
    <mergeCell ref="M71:M76"/>
    <mergeCell ref="N71:N76"/>
    <mergeCell ref="V67:V70"/>
    <mergeCell ref="AD67:AD70"/>
    <mergeCell ref="AE67:AE70"/>
    <mergeCell ref="A71:A76"/>
    <mergeCell ref="D71:D76"/>
    <mergeCell ref="E71:E76"/>
    <mergeCell ref="F71:F76"/>
    <mergeCell ref="G71:G76"/>
    <mergeCell ref="H71:H76"/>
    <mergeCell ref="N67:N70"/>
    <mergeCell ref="O67:O70"/>
    <mergeCell ref="Q67:Q70"/>
    <mergeCell ref="R67:R70"/>
    <mergeCell ref="S67:S70"/>
    <mergeCell ref="T67:T70"/>
    <mergeCell ref="H67:H70"/>
    <mergeCell ref="I67:I70"/>
    <mergeCell ref="J67:J70"/>
    <mergeCell ref="K67:K70"/>
    <mergeCell ref="L67:L70"/>
    <mergeCell ref="M67:M70"/>
    <mergeCell ref="V71:V76"/>
    <mergeCell ref="AD71:AD76"/>
    <mergeCell ref="AE71:AE76"/>
    <mergeCell ref="A67:A70"/>
    <mergeCell ref="D67:D70"/>
    <mergeCell ref="E67:E70"/>
    <mergeCell ref="F67:F70"/>
    <mergeCell ref="G67:G70"/>
    <mergeCell ref="O64:O66"/>
    <mergeCell ref="Q64:Q66"/>
    <mergeCell ref="R64:R66"/>
    <mergeCell ref="S64:S66"/>
    <mergeCell ref="T64:T66"/>
    <mergeCell ref="U64:U66"/>
    <mergeCell ref="I64:I66"/>
    <mergeCell ref="J64:J66"/>
    <mergeCell ref="K64:K66"/>
    <mergeCell ref="L64:L66"/>
    <mergeCell ref="M64:M66"/>
    <mergeCell ref="N64:N66"/>
    <mergeCell ref="A64:A66"/>
    <mergeCell ref="D64:D66"/>
    <mergeCell ref="E64:E66"/>
    <mergeCell ref="F64:F66"/>
    <mergeCell ref="G64:G66"/>
    <mergeCell ref="H64:H66"/>
    <mergeCell ref="U67:U70"/>
    <mergeCell ref="O58:O63"/>
    <mergeCell ref="P58:P60"/>
    <mergeCell ref="Q58:Q63"/>
    <mergeCell ref="R58:R63"/>
    <mergeCell ref="S58:S63"/>
    <mergeCell ref="T58:T63"/>
    <mergeCell ref="I58:I63"/>
    <mergeCell ref="J58:J63"/>
    <mergeCell ref="K58:K63"/>
    <mergeCell ref="L58:L63"/>
    <mergeCell ref="M58:M63"/>
    <mergeCell ref="N58:N63"/>
    <mergeCell ref="V64:V66"/>
    <mergeCell ref="AD64:AD66"/>
    <mergeCell ref="AE64:AE66"/>
    <mergeCell ref="P65:P66"/>
    <mergeCell ref="AC65:AC66"/>
    <mergeCell ref="A58:A63"/>
    <mergeCell ref="D58:D63"/>
    <mergeCell ref="E58:E63"/>
    <mergeCell ref="F58:F63"/>
    <mergeCell ref="G58:G63"/>
    <mergeCell ref="H58:H63"/>
    <mergeCell ref="T51:T57"/>
    <mergeCell ref="U51:U57"/>
    <mergeCell ref="V51:V57"/>
    <mergeCell ref="AC51:AC56"/>
    <mergeCell ref="AD51:AD57"/>
    <mergeCell ref="AE51:AE57"/>
    <mergeCell ref="W55:W56"/>
    <mergeCell ref="N51:N57"/>
    <mergeCell ref="O51:O57"/>
    <mergeCell ref="P51:P56"/>
    <mergeCell ref="Q51:Q57"/>
    <mergeCell ref="R51:R57"/>
    <mergeCell ref="S51:S57"/>
    <mergeCell ref="H51:H57"/>
    <mergeCell ref="I51:I57"/>
    <mergeCell ref="J51:J57"/>
    <mergeCell ref="K51:K57"/>
    <mergeCell ref="L51:L57"/>
    <mergeCell ref="M51:M57"/>
    <mergeCell ref="U58:U63"/>
    <mergeCell ref="V58:V63"/>
    <mergeCell ref="AC58:AC60"/>
    <mergeCell ref="AD58:AD63"/>
    <mergeCell ref="AE58:AE63"/>
    <mergeCell ref="P61:P62"/>
    <mergeCell ref="AC61:AC62"/>
    <mergeCell ref="V47:V49"/>
    <mergeCell ref="AD47:AD49"/>
    <mergeCell ref="AE47:AE49"/>
    <mergeCell ref="P48:P49"/>
    <mergeCell ref="AC48:AC49"/>
    <mergeCell ref="A51:A57"/>
    <mergeCell ref="D51:D57"/>
    <mergeCell ref="E51:E57"/>
    <mergeCell ref="F51:F57"/>
    <mergeCell ref="G51:G57"/>
    <mergeCell ref="O47:O49"/>
    <mergeCell ref="Q47:Q49"/>
    <mergeCell ref="R47:R49"/>
    <mergeCell ref="S47:S49"/>
    <mergeCell ref="T47:T49"/>
    <mergeCell ref="U47:U49"/>
    <mergeCell ref="I47:I49"/>
    <mergeCell ref="J47:J49"/>
    <mergeCell ref="K47:K49"/>
    <mergeCell ref="L47:L49"/>
    <mergeCell ref="M47:M49"/>
    <mergeCell ref="N47:N49"/>
    <mergeCell ref="A47:A49"/>
    <mergeCell ref="D47:D49"/>
    <mergeCell ref="E47:E49"/>
    <mergeCell ref="F47:F49"/>
    <mergeCell ref="G47:G49"/>
    <mergeCell ref="H47:H49"/>
    <mergeCell ref="S44:S46"/>
    <mergeCell ref="T44:T46"/>
    <mergeCell ref="U44:U46"/>
    <mergeCell ref="V44:V46"/>
    <mergeCell ref="AD44:AD46"/>
    <mergeCell ref="AE44:AE46"/>
    <mergeCell ref="L44:L46"/>
    <mergeCell ref="M44:M46"/>
    <mergeCell ref="N44:N46"/>
    <mergeCell ref="O44:O46"/>
    <mergeCell ref="Q44:Q46"/>
    <mergeCell ref="R44:R46"/>
    <mergeCell ref="AE42:AE43"/>
    <mergeCell ref="A44:A46"/>
    <mergeCell ref="D44:D46"/>
    <mergeCell ref="E44:E46"/>
    <mergeCell ref="F44:F46"/>
    <mergeCell ref="G44:G46"/>
    <mergeCell ref="H44:H46"/>
    <mergeCell ref="I44:I46"/>
    <mergeCell ref="J44:J46"/>
    <mergeCell ref="K44:K46"/>
    <mergeCell ref="R42:R43"/>
    <mergeCell ref="S42:S43"/>
    <mergeCell ref="T42:T43"/>
    <mergeCell ref="U42:U43"/>
    <mergeCell ref="V42:V43"/>
    <mergeCell ref="AD42:AD43"/>
    <mergeCell ref="K42:K43"/>
    <mergeCell ref="L42:L43"/>
    <mergeCell ref="M42:M43"/>
    <mergeCell ref="N42:N43"/>
    <mergeCell ref="O42:O43"/>
    <mergeCell ref="Q42:Q43"/>
    <mergeCell ref="AD39:AD41"/>
    <mergeCell ref="AE39:AE41"/>
    <mergeCell ref="A42:A43"/>
    <mergeCell ref="D42:D43"/>
    <mergeCell ref="E42:E43"/>
    <mergeCell ref="F42:F43"/>
    <mergeCell ref="G42:G43"/>
    <mergeCell ref="H42:H43"/>
    <mergeCell ref="I42:I43"/>
    <mergeCell ref="J42:J43"/>
    <mergeCell ref="Q39:Q41"/>
    <mergeCell ref="R39:R41"/>
    <mergeCell ref="S39:S41"/>
    <mergeCell ref="T39:T41"/>
    <mergeCell ref="U39:U41"/>
    <mergeCell ref="V39:V41"/>
    <mergeCell ref="J39:J41"/>
    <mergeCell ref="K39:K41"/>
    <mergeCell ref="L39:L41"/>
    <mergeCell ref="M39:M41"/>
    <mergeCell ref="N39:N41"/>
    <mergeCell ref="O39:O41"/>
    <mergeCell ref="V37:V38"/>
    <mergeCell ref="AD37:AD38"/>
    <mergeCell ref="AE37:AE38"/>
    <mergeCell ref="A39:A41"/>
    <mergeCell ref="D39:D41"/>
    <mergeCell ref="E39:E41"/>
    <mergeCell ref="F39:F41"/>
    <mergeCell ref="G39:G41"/>
    <mergeCell ref="H39:H41"/>
    <mergeCell ref="I39:I41"/>
    <mergeCell ref="O37:O38"/>
    <mergeCell ref="Q37:Q38"/>
    <mergeCell ref="R37:R38"/>
    <mergeCell ref="S37:S38"/>
    <mergeCell ref="T37:T38"/>
    <mergeCell ref="U37:U38"/>
    <mergeCell ref="I37:I38"/>
    <mergeCell ref="J37:J38"/>
    <mergeCell ref="K37:K38"/>
    <mergeCell ref="L37:L38"/>
    <mergeCell ref="M37:M38"/>
    <mergeCell ref="N37:N38"/>
    <mergeCell ref="A37:A38"/>
    <mergeCell ref="D37:D38"/>
    <mergeCell ref="E37:E38"/>
    <mergeCell ref="F37:F38"/>
    <mergeCell ref="G37:G38"/>
    <mergeCell ref="H37:H38"/>
    <mergeCell ref="V29:V36"/>
    <mergeCell ref="AC29:AC32"/>
    <mergeCell ref="AD29:AD36"/>
    <mergeCell ref="AE29:AE36"/>
    <mergeCell ref="W31:W32"/>
    <mergeCell ref="AC33:AC34"/>
    <mergeCell ref="AC35:AC36"/>
    <mergeCell ref="O29:O36"/>
    <mergeCell ref="P29:P32"/>
    <mergeCell ref="Q29:Q36"/>
    <mergeCell ref="R29:R36"/>
    <mergeCell ref="S29:S36"/>
    <mergeCell ref="T29:T36"/>
    <mergeCell ref="P33:P34"/>
    <mergeCell ref="P35:P36"/>
    <mergeCell ref="I29:I36"/>
    <mergeCell ref="J29:J36"/>
    <mergeCell ref="K29:K36"/>
    <mergeCell ref="L29:L36"/>
    <mergeCell ref="M29:M36"/>
    <mergeCell ref="N29:N36"/>
    <mergeCell ref="A29:A36"/>
    <mergeCell ref="D29:D36"/>
    <mergeCell ref="E29:E36"/>
    <mergeCell ref="F29:F36"/>
    <mergeCell ref="G29:G36"/>
    <mergeCell ref="H29:H36"/>
    <mergeCell ref="U20:U28"/>
    <mergeCell ref="V20:V28"/>
    <mergeCell ref="AC20:AC23"/>
    <mergeCell ref="AD20:AD28"/>
    <mergeCell ref="AE20:AE28"/>
    <mergeCell ref="P24:P25"/>
    <mergeCell ref="AC24:AC25"/>
    <mergeCell ref="O20:O28"/>
    <mergeCell ref="P20:P23"/>
    <mergeCell ref="Q20:Q28"/>
    <mergeCell ref="R20:R28"/>
    <mergeCell ref="S20:S28"/>
    <mergeCell ref="T20:T28"/>
    <mergeCell ref="I20:I28"/>
    <mergeCell ref="J20:J28"/>
    <mergeCell ref="K20:K28"/>
    <mergeCell ref="L20:L28"/>
    <mergeCell ref="M20:M28"/>
    <mergeCell ref="N20:N28"/>
    <mergeCell ref="A20:A28"/>
    <mergeCell ref="D20:D28"/>
    <mergeCell ref="E20:E28"/>
    <mergeCell ref="F20:F28"/>
    <mergeCell ref="G20:G28"/>
    <mergeCell ref="H20:H28"/>
    <mergeCell ref="U29:U36"/>
    <mergeCell ref="AD16:AD19"/>
    <mergeCell ref="AE16:AE19"/>
    <mergeCell ref="W17:W18"/>
    <mergeCell ref="X17:X18"/>
    <mergeCell ref="Y17:Y18"/>
    <mergeCell ref="Z17:Z18"/>
    <mergeCell ref="AA17:AA18"/>
    <mergeCell ref="AB17:AB18"/>
    <mergeCell ref="AC17:AC18"/>
    <mergeCell ref="Q16:Q19"/>
    <mergeCell ref="R16:R19"/>
    <mergeCell ref="S16:S19"/>
    <mergeCell ref="T16:T19"/>
    <mergeCell ref="U16:U19"/>
    <mergeCell ref="V16:V19"/>
    <mergeCell ref="J16:J19"/>
    <mergeCell ref="K16:K19"/>
    <mergeCell ref="L16:L19"/>
    <mergeCell ref="M16:M19"/>
    <mergeCell ref="N16:N19"/>
    <mergeCell ref="O16:O19"/>
    <mergeCell ref="A16:A19"/>
    <mergeCell ref="D16:D19"/>
    <mergeCell ref="E16:E19"/>
    <mergeCell ref="F16:F19"/>
    <mergeCell ref="G16:G19"/>
    <mergeCell ref="H16:H19"/>
    <mergeCell ref="I16:I19"/>
    <mergeCell ref="O13:O15"/>
    <mergeCell ref="Q13:Q15"/>
    <mergeCell ref="R13:R15"/>
    <mergeCell ref="S13:S15"/>
    <mergeCell ref="T13:T15"/>
    <mergeCell ref="U13:U15"/>
    <mergeCell ref="I13:I15"/>
    <mergeCell ref="J13:J15"/>
    <mergeCell ref="K13:K15"/>
    <mergeCell ref="L13:L15"/>
    <mergeCell ref="M13:M15"/>
    <mergeCell ref="N13:N15"/>
    <mergeCell ref="V9:V12"/>
    <mergeCell ref="AC9:AC12"/>
    <mergeCell ref="AD9:AD12"/>
    <mergeCell ref="AE9:AE12"/>
    <mergeCell ref="A13:A15"/>
    <mergeCell ref="D13:D15"/>
    <mergeCell ref="E13:E15"/>
    <mergeCell ref="F13:F15"/>
    <mergeCell ref="G13:G15"/>
    <mergeCell ref="H13:H15"/>
    <mergeCell ref="P9:P12"/>
    <mergeCell ref="Q9:Q12"/>
    <mergeCell ref="R9:R12"/>
    <mergeCell ref="S9:S12"/>
    <mergeCell ref="T9:T12"/>
    <mergeCell ref="U9:U12"/>
    <mergeCell ref="J9:J12"/>
    <mergeCell ref="K9:K12"/>
    <mergeCell ref="L9:L12"/>
    <mergeCell ref="M9:M12"/>
    <mergeCell ref="N9:N12"/>
    <mergeCell ref="O9:O12"/>
    <mergeCell ref="V13:V15"/>
    <mergeCell ref="AD13:AD15"/>
    <mergeCell ref="AE13:AE15"/>
    <mergeCell ref="A1:Z2"/>
    <mergeCell ref="A3:Z3"/>
    <mergeCell ref="A6:H6"/>
    <mergeCell ref="I6:V6"/>
    <mergeCell ref="W6:X6"/>
    <mergeCell ref="Y6:Z6"/>
    <mergeCell ref="Z7:Z8"/>
    <mergeCell ref="AA7:AC7"/>
    <mergeCell ref="AD7:AE7"/>
    <mergeCell ref="A9:A12"/>
    <mergeCell ref="D9:D12"/>
    <mergeCell ref="E9:E12"/>
    <mergeCell ref="F9:F12"/>
    <mergeCell ref="G9:G12"/>
    <mergeCell ref="H9:H12"/>
    <mergeCell ref="I9:I12"/>
    <mergeCell ref="P7:P8"/>
    <mergeCell ref="Q7:S7"/>
    <mergeCell ref="T7:V7"/>
    <mergeCell ref="W7:W8"/>
    <mergeCell ref="X7:X8"/>
    <mergeCell ref="Y7:Y8"/>
    <mergeCell ref="AA6:AB6"/>
    <mergeCell ref="A7:A8"/>
    <mergeCell ref="D7:D8"/>
    <mergeCell ref="E7:E8"/>
    <mergeCell ref="F7:F8"/>
    <mergeCell ref="G7:G8"/>
    <mergeCell ref="H7:H8"/>
    <mergeCell ref="I7:K7"/>
    <mergeCell ref="L7:N7"/>
    <mergeCell ref="O7:O8"/>
  </mergeCells>
  <conditionalFormatting sqref="N9 N205:N207 V205:V207 V220 N220 N39 V39 V157 N42 N44 N47 N58:N60 N67 N71 N160 N157 N163 N168 N171 N173 N183:N184 N186:N187 N189 N209 N222:N223 V42 V44 V47 V58:V60 V67 V71 V77 V160 V163 V168 V171 V173 V183:V184 V186:V187 V189 V209 V222:V223 X200:X203 N77 N101 N97 V101 V97 V125:V126 N125:N126 V178:V179 V175 N178:N179 N175 V196:W196 N196 V236 N236 V239:V240 N239:N240 Q64:V65 N64:N65 N50:N56 V50:V56 Q51:U56 AA200">
    <cfRule type="cellIs" dxfId="2011" priority="2009" operator="equal">
      <formula>"Extremo"</formula>
    </cfRule>
    <cfRule type="cellIs" dxfId="2010" priority="2010" operator="equal">
      <formula>"Alto"</formula>
    </cfRule>
    <cfRule type="cellIs" dxfId="2009" priority="2011" operator="equal">
      <formula>"Moderado"</formula>
    </cfRule>
    <cfRule type="cellIs" dxfId="2008" priority="2012" operator="equal">
      <formula>"Bajo"</formula>
    </cfRule>
  </conditionalFormatting>
  <conditionalFormatting sqref="N13 N20:N23 N87 N191 N193:N194 N200 N116 N151:N152 N228:N232 N244 N247 N16 N29:N32 N120 N124 N128:N130 N133:N135 N138 N142 N144:N145 N234:N235 N251:N252">
    <cfRule type="cellIs" dxfId="2007" priority="2005" operator="equal">
      <formula>"Extremo"</formula>
    </cfRule>
    <cfRule type="cellIs" dxfId="2006" priority="2006" operator="equal">
      <formula>"Alto"</formula>
    </cfRule>
    <cfRule type="cellIs" dxfId="2005" priority="2007" operator="equal">
      <formula>"Moderado"</formula>
    </cfRule>
    <cfRule type="cellIs" dxfId="2004" priority="2008" operator="equal">
      <formula>"Bajo"</formula>
    </cfRule>
  </conditionalFormatting>
  <conditionalFormatting sqref="V9 V87 V191 V193:V194 V200 V116 V151:V152 V228:V232 V244 V247 V29:V32 V16 V120 V124 V128:V130 V133:V135 V138 V142 V144:V145 V234:V235 V251:V252">
    <cfRule type="cellIs" dxfId="2003" priority="2001" operator="equal">
      <formula>"Extremo"</formula>
    </cfRule>
    <cfRule type="cellIs" dxfId="2002" priority="2002" operator="equal">
      <formula>"Alto"</formula>
    </cfRule>
    <cfRule type="cellIs" dxfId="2001" priority="2003" operator="equal">
      <formula>"Moderado"</formula>
    </cfRule>
    <cfRule type="cellIs" dxfId="2000" priority="2004" operator="equal">
      <formula>"Bajo"</formula>
    </cfRule>
  </conditionalFormatting>
  <conditionalFormatting sqref="N103:N104 N111">
    <cfRule type="cellIs" dxfId="1999" priority="1997" operator="equal">
      <formula>"Extremo"</formula>
    </cfRule>
    <cfRule type="cellIs" dxfId="1998" priority="1998" operator="equal">
      <formula>"Alto"</formula>
    </cfRule>
    <cfRule type="cellIs" dxfId="1997" priority="1999" operator="equal">
      <formula>"Moderado"</formula>
    </cfRule>
    <cfRule type="cellIs" dxfId="1996" priority="2000" operator="equal">
      <formula>"Bajo"</formula>
    </cfRule>
  </conditionalFormatting>
  <conditionalFormatting sqref="V103:V104 V111">
    <cfRule type="cellIs" dxfId="1995" priority="1993" operator="equal">
      <formula>"Extremo"</formula>
    </cfRule>
    <cfRule type="cellIs" dxfId="1994" priority="1994" operator="equal">
      <formula>"Alto"</formula>
    </cfRule>
    <cfRule type="cellIs" dxfId="1993" priority="1995" operator="equal">
      <formula>"Moderado"</formula>
    </cfRule>
    <cfRule type="cellIs" dxfId="1992" priority="1996" operator="equal">
      <formula>"Bajo"</formula>
    </cfRule>
  </conditionalFormatting>
  <conditionalFormatting sqref="N150">
    <cfRule type="cellIs" dxfId="1991" priority="1989" operator="equal">
      <formula>"Extremo"</formula>
    </cfRule>
    <cfRule type="cellIs" dxfId="1990" priority="1990" operator="equal">
      <formula>"Alto"</formula>
    </cfRule>
    <cfRule type="cellIs" dxfId="1989" priority="1991" operator="equal">
      <formula>"Moderado"</formula>
    </cfRule>
    <cfRule type="cellIs" dxfId="1988" priority="1992" operator="equal">
      <formula>"Bajo"</formula>
    </cfRule>
  </conditionalFormatting>
  <conditionalFormatting sqref="V150">
    <cfRule type="cellIs" dxfId="1987" priority="1985" operator="equal">
      <formula>"Extremo"</formula>
    </cfRule>
    <cfRule type="cellIs" dxfId="1986" priority="1986" operator="equal">
      <formula>"Alto"</formula>
    </cfRule>
    <cfRule type="cellIs" dxfId="1985" priority="1987" operator="equal">
      <formula>"Moderado"</formula>
    </cfRule>
    <cfRule type="cellIs" dxfId="1984" priority="1988" operator="equal">
      <formula>"Bajo"</formula>
    </cfRule>
  </conditionalFormatting>
  <conditionalFormatting sqref="N224">
    <cfRule type="cellIs" dxfId="1983" priority="1981" operator="equal">
      <formula>"Extremo"</formula>
    </cfRule>
    <cfRule type="cellIs" dxfId="1982" priority="1982" operator="equal">
      <formula>"Alto"</formula>
    </cfRule>
    <cfRule type="cellIs" dxfId="1981" priority="1983" operator="equal">
      <formula>"Moderado"</formula>
    </cfRule>
    <cfRule type="cellIs" dxfId="1980" priority="1984" operator="equal">
      <formula>"Bajo"</formula>
    </cfRule>
  </conditionalFormatting>
  <conditionalFormatting sqref="V224">
    <cfRule type="cellIs" dxfId="1979" priority="1977" operator="equal">
      <formula>"Extremo"</formula>
    </cfRule>
    <cfRule type="cellIs" dxfId="1978" priority="1978" operator="equal">
      <formula>"Alto"</formula>
    </cfRule>
    <cfRule type="cellIs" dxfId="1977" priority="1979" operator="equal">
      <formula>"Moderado"</formula>
    </cfRule>
    <cfRule type="cellIs" dxfId="1976" priority="1980" operator="equal">
      <formula>"Bajo"</formula>
    </cfRule>
  </conditionalFormatting>
  <conditionalFormatting sqref="N242">
    <cfRule type="cellIs" dxfId="1975" priority="1973" operator="equal">
      <formula>"Extremo"</formula>
    </cfRule>
    <cfRule type="cellIs" dxfId="1974" priority="1974" operator="equal">
      <formula>"Alto"</formula>
    </cfRule>
    <cfRule type="cellIs" dxfId="1973" priority="1975" operator="equal">
      <formula>"Moderado"</formula>
    </cfRule>
    <cfRule type="cellIs" dxfId="1972" priority="1976" operator="equal">
      <formula>"Bajo"</formula>
    </cfRule>
  </conditionalFormatting>
  <conditionalFormatting sqref="V242">
    <cfRule type="cellIs" dxfId="1971" priority="1969" operator="equal">
      <formula>"Extremo"</formula>
    </cfRule>
    <cfRule type="cellIs" dxfId="1970" priority="1970" operator="equal">
      <formula>"Alto"</formula>
    </cfRule>
    <cfRule type="cellIs" dxfId="1969" priority="1971" operator="equal">
      <formula>"Moderado"</formula>
    </cfRule>
    <cfRule type="cellIs" dxfId="1968" priority="1972" operator="equal">
      <formula>"Bajo"</formula>
    </cfRule>
  </conditionalFormatting>
  <conditionalFormatting sqref="V245">
    <cfRule type="cellIs" dxfId="1967" priority="1945" operator="equal">
      <formula>"Extremo"</formula>
    </cfRule>
    <cfRule type="cellIs" dxfId="1966" priority="1946" operator="equal">
      <formula>"Alto"</formula>
    </cfRule>
    <cfRule type="cellIs" dxfId="1965" priority="1947" operator="equal">
      <formula>"Moderado"</formula>
    </cfRule>
    <cfRule type="cellIs" dxfId="1964" priority="1948" operator="equal">
      <formula>"Bajo"</formula>
    </cfRule>
  </conditionalFormatting>
  <conditionalFormatting sqref="N37">
    <cfRule type="cellIs" dxfId="1963" priority="1965" operator="equal">
      <formula>"Extremo"</formula>
    </cfRule>
    <cfRule type="cellIs" dxfId="1962" priority="1966" operator="equal">
      <formula>"Alto"</formula>
    </cfRule>
    <cfRule type="cellIs" dxfId="1961" priority="1967" operator="equal">
      <formula>"Moderado"</formula>
    </cfRule>
    <cfRule type="cellIs" dxfId="1960" priority="1968" operator="equal">
      <formula>"Bajo"</formula>
    </cfRule>
  </conditionalFormatting>
  <conditionalFormatting sqref="V37">
    <cfRule type="cellIs" dxfId="1959" priority="1961" operator="equal">
      <formula>"Extremo"</formula>
    </cfRule>
    <cfRule type="cellIs" dxfId="1958" priority="1962" operator="equal">
      <formula>"Alto"</formula>
    </cfRule>
    <cfRule type="cellIs" dxfId="1957" priority="1963" operator="equal">
      <formula>"Moderado"</formula>
    </cfRule>
    <cfRule type="cellIs" dxfId="1956" priority="1964" operator="equal">
      <formula>"Bajo"</formula>
    </cfRule>
  </conditionalFormatting>
  <conditionalFormatting sqref="N88 N92 N95">
    <cfRule type="cellIs" dxfId="1955" priority="1957" operator="equal">
      <formula>"Extremo"</formula>
    </cfRule>
    <cfRule type="cellIs" dxfId="1954" priority="1958" operator="equal">
      <formula>"Alto"</formula>
    </cfRule>
    <cfRule type="cellIs" dxfId="1953" priority="1959" operator="equal">
      <formula>"Moderado"</formula>
    </cfRule>
    <cfRule type="cellIs" dxfId="1952" priority="1960" operator="equal">
      <formula>"Bajo"</formula>
    </cfRule>
  </conditionalFormatting>
  <conditionalFormatting sqref="V88 V92 V95">
    <cfRule type="cellIs" dxfId="1951" priority="1953" operator="equal">
      <formula>"Extremo"</formula>
    </cfRule>
    <cfRule type="cellIs" dxfId="1950" priority="1954" operator="equal">
      <formula>"Alto"</formula>
    </cfRule>
    <cfRule type="cellIs" dxfId="1949" priority="1955" operator="equal">
      <formula>"Moderado"</formula>
    </cfRule>
    <cfRule type="cellIs" dxfId="1948" priority="1956" operator="equal">
      <formula>"Bajo"</formula>
    </cfRule>
  </conditionalFormatting>
  <conditionalFormatting sqref="N245">
    <cfRule type="cellIs" dxfId="1947" priority="1949" operator="equal">
      <formula>"Extremo"</formula>
    </cfRule>
    <cfRule type="cellIs" dxfId="1946" priority="1950" operator="equal">
      <formula>"Alto"</formula>
    </cfRule>
    <cfRule type="cellIs" dxfId="1945" priority="1951" operator="equal">
      <formula>"Moderado"</formula>
    </cfRule>
    <cfRule type="cellIs" dxfId="1944" priority="1952" operator="equal">
      <formula>"Bajo"</formula>
    </cfRule>
  </conditionalFormatting>
  <conditionalFormatting sqref="N148">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V148">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N253">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V253">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N215 V215">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N255">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V255">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M67">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L67">
    <cfRule type="cellIs" dxfId="1911" priority="1909" operator="equal">
      <formula>"Extremo"</formula>
    </cfRule>
    <cfRule type="cellIs" dxfId="1910" priority="1910" operator="equal">
      <formula>"Alto"</formula>
    </cfRule>
    <cfRule type="cellIs" dxfId="1909" priority="1911" operator="equal">
      <formula>"Moderado"</formula>
    </cfRule>
    <cfRule type="cellIs" dxfId="1908" priority="1912" operator="equal">
      <formula>"Bajo"</formula>
    </cfRule>
  </conditionalFormatting>
  <conditionalFormatting sqref="K67">
    <cfRule type="cellIs" dxfId="1907" priority="1905" operator="equal">
      <formula>"Extremo"</formula>
    </cfRule>
    <cfRule type="cellIs" dxfId="1906" priority="1906" operator="equal">
      <formula>"Alto"</formula>
    </cfRule>
    <cfRule type="cellIs" dxfId="1905" priority="1907" operator="equal">
      <formula>"Moderado"</formula>
    </cfRule>
    <cfRule type="cellIs" dxfId="1904" priority="1908" operator="equal">
      <formula>"Bajo"</formula>
    </cfRule>
  </conditionalFormatting>
  <conditionalFormatting sqref="J67">
    <cfRule type="cellIs" dxfId="1903" priority="1901" operator="equal">
      <formula>"Extremo"</formula>
    </cfRule>
    <cfRule type="cellIs" dxfId="1902" priority="1902" operator="equal">
      <formula>"Alto"</formula>
    </cfRule>
    <cfRule type="cellIs" dxfId="1901" priority="1903" operator="equal">
      <formula>"Moderado"</formula>
    </cfRule>
    <cfRule type="cellIs" dxfId="1900" priority="1904" operator="equal">
      <formula>"Bajo"</formula>
    </cfRule>
  </conditionalFormatting>
  <conditionalFormatting sqref="I67">
    <cfRule type="cellIs" dxfId="1899" priority="1897" operator="equal">
      <formula>"Extremo"</formula>
    </cfRule>
    <cfRule type="cellIs" dxfId="1898" priority="1898" operator="equal">
      <formula>"Alto"</formula>
    </cfRule>
    <cfRule type="cellIs" dxfId="1897" priority="1899" operator="equal">
      <formula>"Moderado"</formula>
    </cfRule>
    <cfRule type="cellIs" dxfId="1896" priority="1900" operator="equal">
      <formula>"Bajo"</formula>
    </cfRule>
  </conditionalFormatting>
  <conditionalFormatting sqref="H67">
    <cfRule type="cellIs" dxfId="1895" priority="1893" operator="equal">
      <formula>"Extremo"</formula>
    </cfRule>
    <cfRule type="cellIs" dxfId="1894" priority="1894" operator="equal">
      <formula>"Alto"</formula>
    </cfRule>
    <cfRule type="cellIs" dxfId="1893" priority="1895" operator="equal">
      <formula>"Moderado"</formula>
    </cfRule>
    <cfRule type="cellIs" dxfId="1892" priority="1896" operator="equal">
      <formula>"Bajo"</formula>
    </cfRule>
  </conditionalFormatting>
  <conditionalFormatting sqref="G67">
    <cfRule type="cellIs" dxfId="1891" priority="1889" operator="equal">
      <formula>"Extremo"</formula>
    </cfRule>
    <cfRule type="cellIs" dxfId="1890" priority="1890" operator="equal">
      <formula>"Alto"</formula>
    </cfRule>
    <cfRule type="cellIs" dxfId="1889" priority="1891" operator="equal">
      <formula>"Moderado"</formula>
    </cfRule>
    <cfRule type="cellIs" dxfId="1888" priority="1892" operator="equal">
      <formula>"Bajo"</formula>
    </cfRule>
  </conditionalFormatting>
  <conditionalFormatting sqref="L71">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K71">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J71">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I71">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H71">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G71">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L88">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K88">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J88">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I88">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H88">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G88">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M92">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L92">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K92">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J92">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I92">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H92">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G92">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L95">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K95">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J95">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I95">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H95">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G95">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L101">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K101">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J101">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I101">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H101">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G101">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L103:L104">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K103:K104">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J103:J104">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I103:I104">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H103:H104">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G103:G104">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L111">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K111">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J111">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I111">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H111">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G111">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L116">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K116">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J116">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I116">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H116">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G116">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L120">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K120">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J120">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I120">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H120">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G120">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M126">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L126">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K126">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J126">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I126">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H126">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G126">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L130">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K130">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J130">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I130">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H130">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G130">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M135">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L135">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K135">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J135">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I135">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H135">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G135">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M138">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L138">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K138">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J138">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I138">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H138">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G138">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M142">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L142">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K142">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J142">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I142">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H142">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G142">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M144:M145">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L144:L145">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K144:K145">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J144:J145">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I144:I145">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H144:H145">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G144:G145">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M148">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L148">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K148">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J148">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I148">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H148">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G148">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M152">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L157">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K157">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J157">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I157">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H157">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G157">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M157">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M160">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L160">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K160">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J160">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I160">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H160">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G160">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F160">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M163">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L163">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K163">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J163">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I163">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H163">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G163">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M168">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L168">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K168">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J168">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I168">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H168">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G168">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M171">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L171">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K171">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J171">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I171">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H171">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G171">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M173">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L173">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K173">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J173">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I173">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H173">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G173">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K179">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J179">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I179">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L183:L184">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K183:K184">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J183:J184">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I183:I184">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H183:H184">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G183:G184">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L186:L187">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K186:K187">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J186:J187">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I186:I187">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H186:H187">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G186:G187">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M200">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M205:M207">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L205:L207">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K205:K207">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J205:J207">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I205:I207">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H205:H207">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G205:G207">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M220">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L220">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K220">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J220">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I220">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H220">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G220">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L224">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K224">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J224">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I224">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H224">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G224">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M232">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L232">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K232">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J232">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I232">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H232">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G232">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M242">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L242">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K242">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J242">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I242">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H242">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G242">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L245">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K245">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J245">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I245">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H245">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G245">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L247">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K247">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J247">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I247">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H247">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G247">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M253">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L253">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K253">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J253">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I253">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H253">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G253">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V13">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V20:V23">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U39">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T39">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S39">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R39">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Q39">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U44">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T44">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S44">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R44">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Q44">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U71">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T71">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S71">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R71">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Q71">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U92">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T92">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S92">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R92">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Q92">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U101">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T101">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S101">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R101">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Q101">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U111">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T111">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S111">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R111">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Q111">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U120">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T120">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S120">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R120">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Q120">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U130">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T130">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S130">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R130">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Q130">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U138">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T138">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S138">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R138">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Q138">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U144:U145">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T144:T145">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S144:S145">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R144:R145">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Q144:Q145">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U160">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T160">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S160">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R160">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Q160">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U168">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T168">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S168">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R168">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Q168">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U173">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T173">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S173">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R173">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Q173">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U183:U184">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T183:T184">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S183:S184">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R183:R184">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Q183:Q184">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U220">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T220">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S220">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R220">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Q220">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U232">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T232">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S232">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R232">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Q232">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U245">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T245">
    <cfRule type="cellIs" dxfId="691" priority="689" operator="equal">
      <formula>"Extremo"</formula>
    </cfRule>
    <cfRule type="cellIs" dxfId="690" priority="690" operator="equal">
      <formula>"Alto"</formula>
    </cfRule>
    <cfRule type="cellIs" dxfId="689" priority="691" operator="equal">
      <formula>"Moderado"</formula>
    </cfRule>
    <cfRule type="cellIs" dxfId="688" priority="692" operator="equal">
      <formula>"Bajo"</formula>
    </cfRule>
  </conditionalFormatting>
  <conditionalFormatting sqref="S245">
    <cfRule type="cellIs" dxfId="687" priority="685" operator="equal">
      <formula>"Extremo"</formula>
    </cfRule>
    <cfRule type="cellIs" dxfId="686" priority="686" operator="equal">
      <formula>"Alto"</formula>
    </cfRule>
    <cfRule type="cellIs" dxfId="685" priority="687" operator="equal">
      <formula>"Moderado"</formula>
    </cfRule>
    <cfRule type="cellIs" dxfId="684" priority="688" operator="equal">
      <formula>"Bajo"</formula>
    </cfRule>
  </conditionalFormatting>
  <conditionalFormatting sqref="R245">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Q245">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U253">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T253">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S253">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R253">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Q253">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W29:W31">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X29 X31:X32">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Y29:Y32">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Z29:Z32">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W37">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X37">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Y37">
    <cfRule type="cellIs" dxfId="631" priority="629" operator="equal">
      <formula>"Extremo"</formula>
    </cfRule>
    <cfRule type="cellIs" dxfId="630" priority="630" operator="equal">
      <formula>"Alto"</formula>
    </cfRule>
    <cfRule type="cellIs" dxfId="629" priority="631" operator="equal">
      <formula>"Moderado"</formula>
    </cfRule>
    <cfRule type="cellIs" dxfId="628" priority="632" operator="equal">
      <formula>"Bajo"</formula>
    </cfRule>
  </conditionalFormatting>
  <conditionalFormatting sqref="Z37">
    <cfRule type="cellIs" dxfId="627" priority="625" operator="equal">
      <formula>"Extremo"</formula>
    </cfRule>
    <cfRule type="cellIs" dxfId="626" priority="626" operator="equal">
      <formula>"Alto"</formula>
    </cfRule>
    <cfRule type="cellIs" dxfId="625" priority="627" operator="equal">
      <formula>"Moderado"</formula>
    </cfRule>
    <cfRule type="cellIs" dxfId="624" priority="628" operator="equal">
      <formula>"Bajo"</formula>
    </cfRule>
  </conditionalFormatting>
  <conditionalFormatting sqref="W42">
    <cfRule type="cellIs" dxfId="623" priority="621" operator="equal">
      <formula>"Extremo"</formula>
    </cfRule>
    <cfRule type="cellIs" dxfId="622" priority="622" operator="equal">
      <formula>"Alto"</formula>
    </cfRule>
    <cfRule type="cellIs" dxfId="621" priority="623" operator="equal">
      <formula>"Moderado"</formula>
    </cfRule>
    <cfRule type="cellIs" dxfId="620" priority="624" operator="equal">
      <formula>"Bajo"</formula>
    </cfRule>
  </conditionalFormatting>
  <conditionalFormatting sqref="W47">
    <cfRule type="cellIs" dxfId="619" priority="613" operator="equal">
      <formula>"Extremo"</formula>
    </cfRule>
    <cfRule type="cellIs" dxfId="618" priority="614" operator="equal">
      <formula>"Alto"</formula>
    </cfRule>
    <cfRule type="cellIs" dxfId="617" priority="615" operator="equal">
      <formula>"Moderado"</formula>
    </cfRule>
    <cfRule type="cellIs" dxfId="616" priority="616" operator="equal">
      <formula>"Bajo"</formula>
    </cfRule>
  </conditionalFormatting>
  <conditionalFormatting sqref="Z42">
    <cfRule type="cellIs" dxfId="615" priority="617" operator="equal">
      <formula>"Extremo"</formula>
    </cfRule>
    <cfRule type="cellIs" dxfId="614" priority="618" operator="equal">
      <formula>"Alto"</formula>
    </cfRule>
    <cfRule type="cellIs" dxfId="613" priority="619" operator="equal">
      <formula>"Moderado"</formula>
    </cfRule>
    <cfRule type="cellIs" dxfId="612" priority="620" operator="equal">
      <formula>"Bajo"</formula>
    </cfRule>
  </conditionalFormatting>
  <conditionalFormatting sqref="X47:X49">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Z47">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W58:W60">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X59:X60">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Y58">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Z58:Z60">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W67">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X67">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Z67">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W88">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X88">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Z88">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W95">
    <cfRule type="cellIs" dxfId="563" priority="561" operator="equal">
      <formula>"Extremo"</formula>
    </cfRule>
    <cfRule type="cellIs" dxfId="562" priority="562" operator="equal">
      <formula>"Alto"</formula>
    </cfRule>
    <cfRule type="cellIs" dxfId="561" priority="563" operator="equal">
      <formula>"Moderado"</formula>
    </cfRule>
    <cfRule type="cellIs" dxfId="560" priority="564" operator="equal">
      <formula>"Bajo"</formula>
    </cfRule>
  </conditionalFormatting>
  <conditionalFormatting sqref="X95">
    <cfRule type="cellIs" dxfId="559" priority="557" operator="equal">
      <formula>"Extremo"</formula>
    </cfRule>
    <cfRule type="cellIs" dxfId="558" priority="558" operator="equal">
      <formula>"Alto"</formula>
    </cfRule>
    <cfRule type="cellIs" dxfId="557" priority="559" operator="equal">
      <formula>"Moderado"</formula>
    </cfRule>
    <cfRule type="cellIs" dxfId="556" priority="560" operator="equal">
      <formula>"Bajo"</formula>
    </cfRule>
  </conditionalFormatting>
  <conditionalFormatting sqref="Y95">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Z95">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W105">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X103:X104">
    <cfRule type="cellIs" dxfId="543" priority="541" operator="equal">
      <formula>"Extremo"</formula>
    </cfRule>
    <cfRule type="cellIs" dxfId="542" priority="542" operator="equal">
      <formula>"Alto"</formula>
    </cfRule>
    <cfRule type="cellIs" dxfId="541" priority="543" operator="equal">
      <formula>"Moderado"</formula>
    </cfRule>
    <cfRule type="cellIs" dxfId="540" priority="544" operator="equal">
      <formula>"Bajo"</formula>
    </cfRule>
  </conditionalFormatting>
  <conditionalFormatting sqref="Y103">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Z103:Z104">
    <cfRule type="cellIs" dxfId="535" priority="533" operator="equal">
      <formula>"Extremo"</formula>
    </cfRule>
    <cfRule type="cellIs" dxfId="534" priority="534" operator="equal">
      <formula>"Alto"</formula>
    </cfRule>
    <cfRule type="cellIs" dxfId="533" priority="535" operator="equal">
      <formula>"Moderado"</formula>
    </cfRule>
    <cfRule type="cellIs" dxfId="532" priority="536" operator="equal">
      <formula>"Bajo"</formula>
    </cfRule>
  </conditionalFormatting>
  <conditionalFormatting sqref="W116">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X116:X119">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Y116">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Z116">
    <cfRule type="cellIs" dxfId="519" priority="517" operator="equal">
      <formula>"Extremo"</formula>
    </cfRule>
    <cfRule type="cellIs" dxfId="518" priority="518" operator="equal">
      <formula>"Alto"</formula>
    </cfRule>
    <cfRule type="cellIs" dxfId="517" priority="519" operator="equal">
      <formula>"Moderado"</formula>
    </cfRule>
    <cfRule type="cellIs" dxfId="516" priority="520" operator="equal">
      <formula>"Bajo"</formula>
    </cfRule>
  </conditionalFormatting>
  <conditionalFormatting sqref="W126">
    <cfRule type="cellIs" dxfId="515" priority="513" operator="equal">
      <formula>"Extremo"</formula>
    </cfRule>
    <cfRule type="cellIs" dxfId="514" priority="514" operator="equal">
      <formula>"Alto"</formula>
    </cfRule>
    <cfRule type="cellIs" dxfId="513" priority="515" operator="equal">
      <formula>"Moderado"</formula>
    </cfRule>
    <cfRule type="cellIs" dxfId="512" priority="516" operator="equal">
      <formula>"Bajo"</formula>
    </cfRule>
  </conditionalFormatting>
  <conditionalFormatting sqref="X126:X127">
    <cfRule type="cellIs" dxfId="511" priority="509" operator="equal">
      <formula>"Extremo"</formula>
    </cfRule>
    <cfRule type="cellIs" dxfId="510" priority="510" operator="equal">
      <formula>"Alto"</formula>
    </cfRule>
    <cfRule type="cellIs" dxfId="509" priority="511" operator="equal">
      <formula>"Moderado"</formula>
    </cfRule>
    <cfRule type="cellIs" dxfId="508" priority="512" operator="equal">
      <formula>"Bajo"</formula>
    </cfRule>
  </conditionalFormatting>
  <conditionalFormatting sqref="Y126">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Z126">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W135">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Z135">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W143">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Y142">
    <cfRule type="cellIs" dxfId="487" priority="485" operator="equal">
      <formula>"Extremo"</formula>
    </cfRule>
    <cfRule type="cellIs" dxfId="486" priority="486" operator="equal">
      <formula>"Alto"</formula>
    </cfRule>
    <cfRule type="cellIs" dxfId="485" priority="487" operator="equal">
      <formula>"Moderado"</formula>
    </cfRule>
    <cfRule type="cellIs" dxfId="484" priority="488" operator="equal">
      <formula>"Bajo"</formula>
    </cfRule>
  </conditionalFormatting>
  <conditionalFormatting sqref="W148">
    <cfRule type="cellIs" dxfId="483" priority="481" operator="equal">
      <formula>"Extremo"</formula>
    </cfRule>
    <cfRule type="cellIs" dxfId="482" priority="482" operator="equal">
      <formula>"Alto"</formula>
    </cfRule>
    <cfRule type="cellIs" dxfId="481" priority="483" operator="equal">
      <formula>"Moderado"</formula>
    </cfRule>
    <cfRule type="cellIs" dxfId="480" priority="484" operator="equal">
      <formula>"Bajo"</formula>
    </cfRule>
  </conditionalFormatting>
  <conditionalFormatting sqref="W157">
    <cfRule type="cellIs" dxfId="479" priority="477" operator="equal">
      <formula>"Extremo"</formula>
    </cfRule>
    <cfRule type="cellIs" dxfId="478" priority="478" operator="equal">
      <formula>"Alto"</formula>
    </cfRule>
    <cfRule type="cellIs" dxfId="477" priority="479" operator="equal">
      <formula>"Moderado"</formula>
    </cfRule>
    <cfRule type="cellIs" dxfId="476" priority="480" operator="equal">
      <formula>"Bajo"</formula>
    </cfRule>
  </conditionalFormatting>
  <conditionalFormatting sqref="Y165">
    <cfRule type="cellIs" dxfId="475" priority="465" operator="equal">
      <formula>"Extremo"</formula>
    </cfRule>
    <cfRule type="cellIs" dxfId="474" priority="466" operator="equal">
      <formula>"Alto"</formula>
    </cfRule>
    <cfRule type="cellIs" dxfId="473" priority="467" operator="equal">
      <formula>"Moderado"</formula>
    </cfRule>
    <cfRule type="cellIs" dxfId="472" priority="468" operator="equal">
      <formula>"Bajo"</formula>
    </cfRule>
  </conditionalFormatting>
  <conditionalFormatting sqref="Z157">
    <cfRule type="cellIs" dxfId="471" priority="473" operator="equal">
      <formula>"Extremo"</formula>
    </cfRule>
    <cfRule type="cellIs" dxfId="470" priority="474" operator="equal">
      <formula>"Alto"</formula>
    </cfRule>
    <cfRule type="cellIs" dxfId="469" priority="475" operator="equal">
      <formula>"Moderado"</formula>
    </cfRule>
    <cfRule type="cellIs" dxfId="468" priority="476" operator="equal">
      <formula>"Bajo"</formula>
    </cfRule>
  </conditionalFormatting>
  <conditionalFormatting sqref="W163">
    <cfRule type="cellIs" dxfId="467" priority="469" operator="equal">
      <formula>"Extremo"</formula>
    </cfRule>
    <cfRule type="cellIs" dxfId="466" priority="470" operator="equal">
      <formula>"Alto"</formula>
    </cfRule>
    <cfRule type="cellIs" dxfId="465" priority="471" operator="equal">
      <formula>"Moderado"</formula>
    </cfRule>
    <cfRule type="cellIs" dxfId="464" priority="472" operator="equal">
      <formula>"Bajo"</formula>
    </cfRule>
  </conditionalFormatting>
  <conditionalFormatting sqref="Z163">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W171">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X171">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Z171">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W225">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X225">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Y225">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Z225">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W242">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Z242">
    <cfRule type="cellIs" dxfId="427" priority="425" operator="equal">
      <formula>"Extremo"</formula>
    </cfRule>
    <cfRule type="cellIs" dxfId="426" priority="426" operator="equal">
      <formula>"Alto"</formula>
    </cfRule>
    <cfRule type="cellIs" dxfId="425" priority="427" operator="equal">
      <formula>"Moderado"</formula>
    </cfRule>
    <cfRule type="cellIs" dxfId="424" priority="428" operator="equal">
      <formula>"Bajo"</formula>
    </cfRule>
  </conditionalFormatting>
  <conditionalFormatting sqref="W247">
    <cfRule type="cellIs" dxfId="423" priority="421" operator="equal">
      <formula>"Extremo"</formula>
    </cfRule>
    <cfRule type="cellIs" dxfId="422" priority="422" operator="equal">
      <formula>"Alto"</formula>
    </cfRule>
    <cfRule type="cellIs" dxfId="421" priority="423" operator="equal">
      <formula>"Moderado"</formula>
    </cfRule>
    <cfRule type="cellIs" dxfId="420" priority="424" operator="equal">
      <formula>"Bajo"</formula>
    </cfRule>
  </conditionalFormatting>
  <conditionalFormatting sqref="Z247">
    <cfRule type="cellIs" dxfId="419" priority="413" operator="equal">
      <formula>"Extremo"</formula>
    </cfRule>
    <cfRule type="cellIs" dxfId="418" priority="414" operator="equal">
      <formula>"Alto"</formula>
    </cfRule>
    <cfRule type="cellIs" dxfId="417" priority="415" operator="equal">
      <formula>"Moderado"</formula>
    </cfRule>
    <cfRule type="cellIs" dxfId="416" priority="416" operator="equal">
      <formula>"Bajo"</formula>
    </cfRule>
  </conditionalFormatting>
  <conditionalFormatting sqref="Y247">
    <cfRule type="cellIs" dxfId="415" priority="417" operator="equal">
      <formula>"Extremo"</formula>
    </cfRule>
    <cfRule type="cellIs" dxfId="414" priority="418" operator="equal">
      <formula>"Alto"</formula>
    </cfRule>
    <cfRule type="cellIs" dxfId="413" priority="419" operator="equal">
      <formula>"Moderado"</formula>
    </cfRule>
    <cfRule type="cellIs" dxfId="412" priority="420" operator="equal">
      <formula>"Bajo"</formula>
    </cfRule>
  </conditionalFormatting>
  <conditionalFormatting sqref="W53:W55">
    <cfRule type="cellIs" dxfId="411" priority="409" operator="equal">
      <formula>"Extremo"</formula>
    </cfRule>
    <cfRule type="cellIs" dxfId="410" priority="410" operator="equal">
      <formula>"Alto"</formula>
    </cfRule>
    <cfRule type="cellIs" dxfId="409" priority="411" operator="equal">
      <formula>"Moderado"</formula>
    </cfRule>
    <cfRule type="cellIs" dxfId="408" priority="412" operator="equal">
      <formula>"Bajo"</formula>
    </cfRule>
  </conditionalFormatting>
  <conditionalFormatting sqref="X53 X55:X56">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Y53:Y56">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Z53:Z56">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X61:X62">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X65:X66">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Z68">
    <cfRule type="cellIs" dxfId="387" priority="385" operator="equal">
      <formula>"Extremo"</formula>
    </cfRule>
    <cfRule type="cellIs" dxfId="386" priority="386" operator="equal">
      <formula>"Alto"</formula>
    </cfRule>
    <cfRule type="cellIs" dxfId="385" priority="387" operator="equal">
      <formula>"Moderado"</formula>
    </cfRule>
    <cfRule type="cellIs" dxfId="384" priority="388" operator="equal">
      <formula>"Bajo"</formula>
    </cfRule>
  </conditionalFormatting>
  <conditionalFormatting sqref="Z69">
    <cfRule type="cellIs" dxfId="383" priority="381" operator="equal">
      <formula>"Extremo"</formula>
    </cfRule>
    <cfRule type="cellIs" dxfId="382" priority="382" operator="equal">
      <formula>"Alto"</formula>
    </cfRule>
    <cfRule type="cellIs" dxfId="381" priority="383" operator="equal">
      <formula>"Moderado"</formula>
    </cfRule>
    <cfRule type="cellIs" dxfId="380" priority="384" operator="equal">
      <formula>"Bajo"</formula>
    </cfRule>
  </conditionalFormatting>
  <conditionalFormatting sqref="X165">
    <cfRule type="cellIs" dxfId="379" priority="353" operator="equal">
      <formula>"Extremo"</formula>
    </cfRule>
    <cfRule type="cellIs" dxfId="378" priority="354" operator="equal">
      <formula>"Alto"</formula>
    </cfRule>
    <cfRule type="cellIs" dxfId="377" priority="355" operator="equal">
      <formula>"Moderado"</formula>
    </cfRule>
    <cfRule type="cellIs" dxfId="376" priority="356" operator="equal">
      <formula>"Bajo"</formula>
    </cfRule>
  </conditionalFormatting>
  <conditionalFormatting sqref="Z70">
    <cfRule type="cellIs" dxfId="375" priority="377" operator="equal">
      <formula>"Extremo"</formula>
    </cfRule>
    <cfRule type="cellIs" dxfId="374" priority="378" operator="equal">
      <formula>"Alto"</formula>
    </cfRule>
    <cfRule type="cellIs" dxfId="373" priority="379" operator="equal">
      <formula>"Moderado"</formula>
    </cfRule>
    <cfRule type="cellIs" dxfId="372" priority="380" operator="equal">
      <formula>"Bajo"</formula>
    </cfRule>
  </conditionalFormatting>
  <conditionalFormatting sqref="W69">
    <cfRule type="cellIs" dxfId="371" priority="373" operator="equal">
      <formula>"Extremo"</formula>
    </cfRule>
    <cfRule type="cellIs" dxfId="370" priority="374" operator="equal">
      <formula>"Alto"</formula>
    </cfRule>
    <cfRule type="cellIs" dxfId="369" priority="375" operator="equal">
      <formula>"Moderado"</formula>
    </cfRule>
    <cfRule type="cellIs" dxfId="368" priority="376" operator="equal">
      <formula>"Bajo"</formula>
    </cfRule>
  </conditionalFormatting>
  <conditionalFormatting sqref="X68">
    <cfRule type="cellIs" dxfId="367" priority="369" operator="equal">
      <formula>"Extremo"</formula>
    </cfRule>
    <cfRule type="cellIs" dxfId="366" priority="370" operator="equal">
      <formula>"Alto"</formula>
    </cfRule>
    <cfRule type="cellIs" dxfId="365" priority="371" operator="equal">
      <formula>"Moderado"</formula>
    </cfRule>
    <cfRule type="cellIs" dxfId="364" priority="372" operator="equal">
      <formula>"Bajo"</formula>
    </cfRule>
  </conditionalFormatting>
  <conditionalFormatting sqref="X69">
    <cfRule type="cellIs" dxfId="363" priority="365" operator="equal">
      <formula>"Extremo"</formula>
    </cfRule>
    <cfRule type="cellIs" dxfId="362" priority="366" operator="equal">
      <formula>"Alto"</formula>
    </cfRule>
    <cfRule type="cellIs" dxfId="361" priority="367" operator="equal">
      <formula>"Moderado"</formula>
    </cfRule>
    <cfRule type="cellIs" dxfId="360" priority="368" operator="equal">
      <formula>"Bajo"</formula>
    </cfRule>
  </conditionalFormatting>
  <conditionalFormatting sqref="X70">
    <cfRule type="cellIs" dxfId="359" priority="361" operator="equal">
      <formula>"Extremo"</formula>
    </cfRule>
    <cfRule type="cellIs" dxfId="358" priority="362" operator="equal">
      <formula>"Alto"</formula>
    </cfRule>
    <cfRule type="cellIs" dxfId="357" priority="363" operator="equal">
      <formula>"Moderado"</formula>
    </cfRule>
    <cfRule type="cellIs" dxfId="356" priority="364" operator="equal">
      <formula>"Bajo"</formula>
    </cfRule>
  </conditionalFormatting>
  <conditionalFormatting sqref="Z165">
    <cfRule type="cellIs" dxfId="355" priority="341" operator="equal">
      <formula>"Extremo"</formula>
    </cfRule>
    <cfRule type="cellIs" dxfId="354" priority="342" operator="equal">
      <formula>"Alto"</formula>
    </cfRule>
    <cfRule type="cellIs" dxfId="353" priority="343" operator="equal">
      <formula>"Moderado"</formula>
    </cfRule>
    <cfRule type="cellIs" dxfId="352" priority="344" operator="equal">
      <formula>"Bajo"</formula>
    </cfRule>
  </conditionalFormatting>
  <conditionalFormatting sqref="X164">
    <cfRule type="cellIs" dxfId="351" priority="357" operator="equal">
      <formula>"Extremo"</formula>
    </cfRule>
    <cfRule type="cellIs" dxfId="350" priority="358" operator="equal">
      <formula>"Alto"</formula>
    </cfRule>
    <cfRule type="cellIs" dxfId="349" priority="359" operator="equal">
      <formula>"Moderado"</formula>
    </cfRule>
    <cfRule type="cellIs" dxfId="348" priority="360" operator="equal">
      <formula>"Bajo"</formula>
    </cfRule>
  </conditionalFormatting>
  <conditionalFormatting sqref="X166">
    <cfRule type="cellIs" dxfId="347" priority="349" operator="equal">
      <formula>"Extremo"</formula>
    </cfRule>
    <cfRule type="cellIs" dxfId="346" priority="350" operator="equal">
      <formula>"Alto"</formula>
    </cfRule>
    <cfRule type="cellIs" dxfId="345" priority="351" operator="equal">
      <formula>"Moderado"</formula>
    </cfRule>
    <cfRule type="cellIs" dxfId="344" priority="352" operator="equal">
      <formula>"Bajo"</formula>
    </cfRule>
  </conditionalFormatting>
  <conditionalFormatting sqref="X167">
    <cfRule type="cellIs" dxfId="343" priority="345" operator="equal">
      <formula>"Extremo"</formula>
    </cfRule>
    <cfRule type="cellIs" dxfId="342" priority="346" operator="equal">
      <formula>"Alto"</formula>
    </cfRule>
    <cfRule type="cellIs" dxfId="341" priority="347" operator="equal">
      <formula>"Moderado"</formula>
    </cfRule>
    <cfRule type="cellIs" dxfId="340" priority="348" operator="equal">
      <formula>"Bajo"</formula>
    </cfRule>
  </conditionalFormatting>
  <conditionalFormatting sqref="X172">
    <cfRule type="cellIs" dxfId="339" priority="337" operator="equal">
      <formula>"Extremo"</formula>
    </cfRule>
    <cfRule type="cellIs" dxfId="338" priority="338" operator="equal">
      <formula>"Alto"</formula>
    </cfRule>
    <cfRule type="cellIs" dxfId="337" priority="339" operator="equal">
      <formula>"Moderado"</formula>
    </cfRule>
    <cfRule type="cellIs" dxfId="336" priority="340" operator="equal">
      <formula>"Bajo"</formula>
    </cfRule>
  </conditionalFormatting>
  <conditionalFormatting sqref="Z96">
    <cfRule type="cellIs" dxfId="335" priority="333" operator="equal">
      <formula>"Extremo"</formula>
    </cfRule>
    <cfRule type="cellIs" dxfId="334" priority="334" operator="equal">
      <formula>"Alto"</formula>
    </cfRule>
    <cfRule type="cellIs" dxfId="333" priority="335" operator="equal">
      <formula>"Moderado"</formula>
    </cfRule>
    <cfRule type="cellIs" dxfId="332" priority="336" operator="equal">
      <formula>"Bajo"</formula>
    </cfRule>
  </conditionalFormatting>
  <conditionalFormatting sqref="X91">
    <cfRule type="cellIs" dxfId="331" priority="325" operator="equal">
      <formula>"Extremo"</formula>
    </cfRule>
    <cfRule type="cellIs" dxfId="330" priority="326" operator="equal">
      <formula>"Alto"</formula>
    </cfRule>
    <cfRule type="cellIs" dxfId="329" priority="327" operator="equal">
      <formula>"Moderado"</formula>
    </cfRule>
    <cfRule type="cellIs" dxfId="328" priority="328" operator="equal">
      <formula>"Bajo"</formula>
    </cfRule>
  </conditionalFormatting>
  <conditionalFormatting sqref="Z91">
    <cfRule type="cellIs" dxfId="327" priority="329" operator="equal">
      <formula>"Extremo"</formula>
    </cfRule>
    <cfRule type="cellIs" dxfId="326" priority="330" operator="equal">
      <formula>"Alto"</formula>
    </cfRule>
    <cfRule type="cellIs" dxfId="325" priority="331" operator="equal">
      <formula>"Moderado"</formula>
    </cfRule>
    <cfRule type="cellIs" dxfId="324" priority="332" operator="equal">
      <formula>"Bajo"</formula>
    </cfRule>
  </conditionalFormatting>
  <conditionalFormatting sqref="X90">
    <cfRule type="cellIs" dxfId="323" priority="317" operator="equal">
      <formula>"Extremo"</formula>
    </cfRule>
    <cfRule type="cellIs" dxfId="322" priority="318" operator="equal">
      <formula>"Alto"</formula>
    </cfRule>
    <cfRule type="cellIs" dxfId="321" priority="319" operator="equal">
      <formula>"Moderado"</formula>
    </cfRule>
    <cfRule type="cellIs" dxfId="320" priority="320" operator="equal">
      <formula>"Bajo"</formula>
    </cfRule>
  </conditionalFormatting>
  <conditionalFormatting sqref="X89">
    <cfRule type="cellIs" dxfId="319" priority="321" operator="equal">
      <formula>"Extremo"</formula>
    </cfRule>
    <cfRule type="cellIs" dxfId="318" priority="322" operator="equal">
      <formula>"Alto"</formula>
    </cfRule>
    <cfRule type="cellIs" dxfId="317" priority="323" operator="equal">
      <formula>"Moderado"</formula>
    </cfRule>
    <cfRule type="cellIs" dxfId="316" priority="324" operator="equal">
      <formula>"Bajo"</formula>
    </cfRule>
  </conditionalFormatting>
  <conditionalFormatting sqref="Z110">
    <cfRule type="cellIs" dxfId="315" priority="309" operator="equal">
      <formula>"Extremo"</formula>
    </cfRule>
    <cfRule type="cellIs" dxfId="314" priority="310" operator="equal">
      <formula>"Alto"</formula>
    </cfRule>
    <cfRule type="cellIs" dxfId="313" priority="311" operator="equal">
      <formula>"Moderado"</formula>
    </cfRule>
    <cfRule type="cellIs" dxfId="312" priority="312" operator="equal">
      <formula>"Bajo"</formula>
    </cfRule>
  </conditionalFormatting>
  <conditionalFormatting sqref="Z105">
    <cfRule type="cellIs" dxfId="311" priority="313" operator="equal">
      <formula>"Extremo"</formula>
    </cfRule>
    <cfRule type="cellIs" dxfId="310" priority="314" operator="equal">
      <formula>"Alto"</formula>
    </cfRule>
    <cfRule type="cellIs" dxfId="309" priority="315" operator="equal">
      <formula>"Moderado"</formula>
    </cfRule>
    <cfRule type="cellIs" dxfId="308" priority="316" operator="equal">
      <formula>"Bajo"</formula>
    </cfRule>
  </conditionalFormatting>
  <conditionalFormatting sqref="Z108:Z109">
    <cfRule type="cellIs" dxfId="307" priority="305" operator="equal">
      <formula>"Extremo"</formula>
    </cfRule>
    <cfRule type="cellIs" dxfId="306" priority="306" operator="equal">
      <formula>"Alto"</formula>
    </cfRule>
    <cfRule type="cellIs" dxfId="305" priority="307" operator="equal">
      <formula>"Moderado"</formula>
    </cfRule>
    <cfRule type="cellIs" dxfId="304" priority="308" operator="equal">
      <formula>"Bajo"</formula>
    </cfRule>
  </conditionalFormatting>
  <conditionalFormatting sqref="X108:X109">
    <cfRule type="cellIs" dxfId="303" priority="301" operator="equal">
      <formula>"Extremo"</formula>
    </cfRule>
    <cfRule type="cellIs" dxfId="302" priority="302" operator="equal">
      <formula>"Alto"</formula>
    </cfRule>
    <cfRule type="cellIs" dxfId="301" priority="303" operator="equal">
      <formula>"Moderado"</formula>
    </cfRule>
    <cfRule type="cellIs" dxfId="300" priority="304" operator="equal">
      <formula>"Bajo"</formula>
    </cfRule>
  </conditionalFormatting>
  <conditionalFormatting sqref="X111">
    <cfRule type="cellIs" dxfId="299" priority="297" operator="equal">
      <formula>"Extremo"</formula>
    </cfRule>
    <cfRule type="cellIs" dxfId="298" priority="298" operator="equal">
      <formula>"Alto"</formula>
    </cfRule>
    <cfRule type="cellIs" dxfId="297" priority="299" operator="equal">
      <formula>"Moderado"</formula>
    </cfRule>
    <cfRule type="cellIs" dxfId="296" priority="300" operator="equal">
      <formula>"Bajo"</formula>
    </cfRule>
  </conditionalFormatting>
  <conditionalFormatting sqref="X112">
    <cfRule type="cellIs" dxfId="295" priority="293" operator="equal">
      <formula>"Extremo"</formula>
    </cfRule>
    <cfRule type="cellIs" dxfId="294" priority="294" operator="equal">
      <formula>"Alto"</formula>
    </cfRule>
    <cfRule type="cellIs" dxfId="293" priority="295" operator="equal">
      <formula>"Moderado"</formula>
    </cfRule>
    <cfRule type="cellIs" dxfId="292" priority="296" operator="equal">
      <formula>"Bajo"</formula>
    </cfRule>
  </conditionalFormatting>
  <conditionalFormatting sqref="Y112">
    <cfRule type="cellIs" dxfId="291" priority="289" operator="equal">
      <formula>"Extremo"</formula>
    </cfRule>
    <cfRule type="cellIs" dxfId="290" priority="290" operator="equal">
      <formula>"Alto"</formula>
    </cfRule>
    <cfRule type="cellIs" dxfId="289" priority="291" operator="equal">
      <formula>"Moderado"</formula>
    </cfRule>
    <cfRule type="cellIs" dxfId="288" priority="292" operator="equal">
      <formula>"Bajo"</formula>
    </cfRule>
  </conditionalFormatting>
  <conditionalFormatting sqref="X113">
    <cfRule type="cellIs" dxfId="287" priority="285" operator="equal">
      <formula>"Extremo"</formula>
    </cfRule>
    <cfRule type="cellIs" dxfId="286" priority="286" operator="equal">
      <formula>"Alto"</formula>
    </cfRule>
    <cfRule type="cellIs" dxfId="285" priority="287" operator="equal">
      <formula>"Moderado"</formula>
    </cfRule>
    <cfRule type="cellIs" dxfId="284" priority="288" operator="equal">
      <formula>"Bajo"</formula>
    </cfRule>
  </conditionalFormatting>
  <conditionalFormatting sqref="X114">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Y114">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X115">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W25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Z143">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Z142">
    <cfRule type="cellIs" dxfId="263" priority="245" operator="equal">
      <formula>"Extremo"</formula>
    </cfRule>
    <cfRule type="cellIs" dxfId="262" priority="246" operator="equal">
      <formula>"Alto"</formula>
    </cfRule>
    <cfRule type="cellIs" dxfId="261" priority="247" operator="equal">
      <formula>"Moderado"</formula>
    </cfRule>
    <cfRule type="cellIs" dxfId="260" priority="248" operator="equal">
      <formula>"Bajo"</formula>
    </cfRule>
  </conditionalFormatting>
  <conditionalFormatting sqref="W237">
    <cfRule type="cellIs" dxfId="259" priority="261" operator="equal">
      <formula>"Extremo"</formula>
    </cfRule>
    <cfRule type="cellIs" dxfId="258" priority="262" operator="equal">
      <formula>"Alto"</formula>
    </cfRule>
    <cfRule type="cellIs" dxfId="257" priority="263" operator="equal">
      <formula>"Moderado"</formula>
    </cfRule>
    <cfRule type="cellIs" dxfId="256" priority="264" operator="equal">
      <formula>"Bajo"</formula>
    </cfRule>
  </conditionalFormatting>
  <conditionalFormatting sqref="Y237">
    <cfRule type="cellIs" dxfId="255" priority="257" operator="equal">
      <formula>"Extremo"</formula>
    </cfRule>
    <cfRule type="cellIs" dxfId="254" priority="258" operator="equal">
      <formula>"Alto"</formula>
    </cfRule>
    <cfRule type="cellIs" dxfId="253" priority="259" operator="equal">
      <formula>"Moderado"</formula>
    </cfRule>
    <cfRule type="cellIs" dxfId="252" priority="260" operator="equal">
      <formula>"Bajo"</formula>
    </cfRule>
  </conditionalFormatting>
  <conditionalFormatting sqref="Z148">
    <cfRule type="cellIs" dxfId="251" priority="253" operator="equal">
      <formula>"Extremo"</formula>
    </cfRule>
    <cfRule type="cellIs" dxfId="250" priority="254" operator="equal">
      <formula>"Alto"</formula>
    </cfRule>
    <cfRule type="cellIs" dxfId="249" priority="255" operator="equal">
      <formula>"Moderado"</formula>
    </cfRule>
    <cfRule type="cellIs" dxfId="248" priority="256" operator="equal">
      <formula>"Bajo"</formula>
    </cfRule>
  </conditionalFormatting>
  <conditionalFormatting sqref="Z149">
    <cfRule type="cellIs" dxfId="247" priority="249" operator="equal">
      <formula>"Extremo"</formula>
    </cfRule>
    <cfRule type="cellIs" dxfId="246" priority="250" operator="equal">
      <formula>"Alto"</formula>
    </cfRule>
    <cfRule type="cellIs" dxfId="245" priority="251" operator="equal">
      <formula>"Moderado"</formula>
    </cfRule>
    <cfRule type="cellIs" dxfId="244" priority="252" operator="equal">
      <formula>"Bajo"</formula>
    </cfRule>
  </conditionalFormatting>
  <conditionalFormatting sqref="Z146">
    <cfRule type="cellIs" dxfId="243" priority="237" operator="equal">
      <formula>"Extremo"</formula>
    </cfRule>
    <cfRule type="cellIs" dxfId="242" priority="238" operator="equal">
      <formula>"Alto"</formula>
    </cfRule>
    <cfRule type="cellIs" dxfId="241" priority="239" operator="equal">
      <formula>"Moderado"</formula>
    </cfRule>
    <cfRule type="cellIs" dxfId="240" priority="240" operator="equal">
      <formula>"Bajo"</formula>
    </cfRule>
  </conditionalFormatting>
  <conditionalFormatting sqref="W146">
    <cfRule type="cellIs" dxfId="239" priority="241" operator="equal">
      <formula>"Extremo"</formula>
    </cfRule>
    <cfRule type="cellIs" dxfId="238" priority="242" operator="equal">
      <formula>"Alto"</formula>
    </cfRule>
    <cfRule type="cellIs" dxfId="237" priority="243" operator="equal">
      <formula>"Moderado"</formula>
    </cfRule>
    <cfRule type="cellIs" dxfId="236" priority="244" operator="equal">
      <formula>"Bajo"</formula>
    </cfRule>
  </conditionalFormatting>
  <conditionalFormatting sqref="W145">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Z144">
    <cfRule type="cellIs" dxfId="231" priority="225" operator="equal">
      <formula>"Extremo"</formula>
    </cfRule>
    <cfRule type="cellIs" dxfId="230" priority="226" operator="equal">
      <formula>"Alto"</formula>
    </cfRule>
    <cfRule type="cellIs" dxfId="229" priority="227" operator="equal">
      <formula>"Moderado"</formula>
    </cfRule>
    <cfRule type="cellIs" dxfId="228" priority="228" operator="equal">
      <formula>"Bajo"</formula>
    </cfRule>
  </conditionalFormatting>
  <conditionalFormatting sqref="Z145">
    <cfRule type="cellIs" dxfId="227" priority="229" operator="equal">
      <formula>"Extremo"</formula>
    </cfRule>
    <cfRule type="cellIs" dxfId="226" priority="230" operator="equal">
      <formula>"Alto"</formula>
    </cfRule>
    <cfRule type="cellIs" dxfId="225" priority="231" operator="equal">
      <formula>"Moderado"</formula>
    </cfRule>
    <cfRule type="cellIs" dxfId="224" priority="232" operator="equal">
      <formula>"Bajo"</formula>
    </cfRule>
  </conditionalFormatting>
  <conditionalFormatting sqref="Z224">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Z226">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Y226">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Y227">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W182">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W181">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Y181">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Z181">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W185">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W18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Y18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Z18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W18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W187">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Y187">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Z187">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X18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Y18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Z18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W183">
    <cfRule type="cellIs" dxfId="147" priority="141" operator="equal">
      <formula>"Extremo"</formula>
    </cfRule>
    <cfRule type="cellIs" dxfId="146" priority="142" operator="equal">
      <formula>"Alto"</formula>
    </cfRule>
    <cfRule type="cellIs" dxfId="145" priority="143" operator="equal">
      <formula>"Moderado"</formula>
    </cfRule>
    <cfRule type="cellIs" dxfId="144" priority="144" operator="equal">
      <formula>"Bajo"</formula>
    </cfRule>
  </conditionalFormatting>
  <conditionalFormatting sqref="W179">
    <cfRule type="cellIs" dxfId="143" priority="145" operator="equal">
      <formula>"Extremo"</formula>
    </cfRule>
    <cfRule type="cellIs" dxfId="142" priority="146" operator="equal">
      <formula>"Alto"</formula>
    </cfRule>
    <cfRule type="cellIs" dxfId="141" priority="147" operator="equal">
      <formula>"Moderado"</formula>
    </cfRule>
    <cfRule type="cellIs" dxfId="140" priority="148" operator="equal">
      <formula>"Bajo"</formula>
    </cfRule>
  </conditionalFormatting>
  <conditionalFormatting sqref="W186">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Y198">
    <cfRule type="cellIs" dxfId="135" priority="125" operator="equal">
      <formula>"Extremo"</formula>
    </cfRule>
    <cfRule type="cellIs" dxfId="134" priority="126" operator="equal">
      <formula>"Alto"</formula>
    </cfRule>
    <cfRule type="cellIs" dxfId="133" priority="127" operator="equal">
      <formula>"Moderado"</formula>
    </cfRule>
    <cfRule type="cellIs" dxfId="132" priority="128" operator="equal">
      <formula>"Bajo"</formula>
    </cfRule>
  </conditionalFormatting>
  <conditionalFormatting sqref="X198">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W198">
    <cfRule type="cellIs" dxfId="127" priority="133" operator="equal">
      <formula>"Extremo"</formula>
    </cfRule>
    <cfRule type="cellIs" dxfId="126" priority="134" operator="equal">
      <formula>"Alto"</formula>
    </cfRule>
    <cfRule type="cellIs" dxfId="125" priority="135" operator="equal">
      <formula>"Moderado"</formula>
    </cfRule>
    <cfRule type="cellIs" dxfId="124" priority="136" operator="equal">
      <formula>"Bajo"</formula>
    </cfRule>
  </conditionalFormatting>
  <conditionalFormatting sqref="Z198">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B200">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Y200:Y201">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Y204">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Y203">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Y202">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Y238">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X10 X42:X43 X128:X129 X145 X177">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W236">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Y236">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X236">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W147">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Z147">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W235">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Z235">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Z25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D205:AE207 AD220:AE220 AD39:AE39 AD157:AE157 AD42:AE42 AD44:AE44 AD47:AE47 AD58:AE60 AD67:AE67 AD71:AE71 AD77:AE77 AD160:AE160 AD163:AE163 AD168:AE168 AD171:AE171 AD173:AE173 AD183:AE184 AD186:AE187 AD189:AE189 AD209:AE209 AD222:AE223 AD101:AE101 AD97:AE97 AD125:AE126 AD178:AE179 AD175:AE175 AD196:AE196 AD64:AE65 AD50:AE56 AD236:AE236 AD239:AE2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AD234:AD235 AD9:AE9 AD87:AE87 AD191:AE191 AD193:AE194 AD200:AE200 AD116:AE116 AD151:AE152 AD29:AE32 AD16:AE16 AD120:AE120 AD124:AE124 AD128:AE130 AD133:AE135 AD138:AE138 AD142:AE142 AD144:AE145 AE234 AD244:AE244 AD247:AE247 AD228:AE232 AD251:AE252">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AD103:AE104 AD111:AE111">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AD150:AE15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AD224:AE224">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AD242:AE242">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AD245:AE245">
    <cfRule type="cellIs" dxfId="35" priority="25" operator="equal">
      <formula>"Extremo"</formula>
    </cfRule>
    <cfRule type="cellIs" dxfId="34" priority="26" operator="equal">
      <formula>"Alto"</formula>
    </cfRule>
    <cfRule type="cellIs" dxfId="33" priority="27" operator="equal">
      <formula>"Moderado"</formula>
    </cfRule>
    <cfRule type="cellIs" dxfId="32" priority="28" operator="equal">
      <formula>"Bajo"</formula>
    </cfRule>
  </conditionalFormatting>
  <conditionalFormatting sqref="AD37:AE37">
    <cfRule type="cellIs" dxfId="31" priority="33" operator="equal">
      <formula>"Extremo"</formula>
    </cfRule>
    <cfRule type="cellIs" dxfId="30" priority="34" operator="equal">
      <formula>"Alto"</formula>
    </cfRule>
    <cfRule type="cellIs" dxfId="29" priority="35" operator="equal">
      <formula>"Moderado"</formula>
    </cfRule>
    <cfRule type="cellIs" dxfId="28" priority="36" operator="equal">
      <formula>"Bajo"</formula>
    </cfRule>
  </conditionalFormatting>
  <conditionalFormatting sqref="AD88:AE88 AD92:AE92 AD95:AE95">
    <cfRule type="cellIs" dxfId="27" priority="29" operator="equal">
      <formula>"Extremo"</formula>
    </cfRule>
    <cfRule type="cellIs" dxfId="26" priority="30" operator="equal">
      <formula>"Alto"</formula>
    </cfRule>
    <cfRule type="cellIs" dxfId="25" priority="31" operator="equal">
      <formula>"Moderado"</formula>
    </cfRule>
    <cfRule type="cellIs" dxfId="24" priority="32" operator="equal">
      <formula>"Bajo"</formula>
    </cfRule>
  </conditionalFormatting>
  <conditionalFormatting sqref="AD148:AE148">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AD253:AE253">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D215:AE215">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D255:AE255">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D13:AE13">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D20:AE2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Riesgos_Operativos</vt:lpstr>
      <vt:lpstr>Riesgos_Operativos!Área_de_impresión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2022-02-18T23:56:25Z</dcterms:created>
  <dcterms:modified xsi:type="dcterms:W3CDTF">2022-03-10T14:06:50Z</dcterms:modified>
</cp:coreProperties>
</file>